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showInkAnnotation="0" defaultThemeVersion="124226"/>
  <mc:AlternateContent xmlns:mc="http://schemas.openxmlformats.org/markup-compatibility/2006">
    <mc:Choice Requires="x15">
      <x15ac:absPath xmlns:x15ac="http://schemas.microsoft.com/office/spreadsheetml/2010/11/ac" url="L:\ISLEIDIMAS\Gerasimovic\2024\elektroniniai dokumentai\"/>
    </mc:Choice>
  </mc:AlternateContent>
  <xr:revisionPtr revIDLastSave="0" documentId="8_{D8F057BE-3089-4AB2-B11D-95FC256346C8}" xr6:coauthVersionLast="47" xr6:coauthVersionMax="47" xr10:uidLastSave="{00000000-0000-0000-0000-000000000000}"/>
  <bookViews>
    <workbookView xWindow="-120" yWindow="-120" windowWidth="29040" windowHeight="17640" firstSheet="1" activeTab="1" xr2:uid="{00000000-000D-0000-FFFF-FFFF00000000}"/>
  </bookViews>
  <sheets>
    <sheet name="BO" sheetId="1" state="hidden" r:id="rId1"/>
    <sheet name="2023-12-31" sheetId="2" r:id="rId2"/>
    <sheet name="Nenaudoti" sheetId="7" state="hidden" r:id="rId3"/>
  </sheets>
  <definedNames>
    <definedName name="_xlnm._FilterDatabase" localSheetId="1" hidden="1">'2023-12-31'!$A$8:$I$885</definedName>
    <definedName name="_xlnm._FilterDatabase" localSheetId="2" hidden="1">Nenaudoti!$A$1:$M$1854</definedName>
    <definedName name="Z_00560E6A_54F6_41A5_8687_19BA79CA8C32_.wvu.FilterData" localSheetId="1" hidden="1">'2023-12-31'!$A$8:$I$879</definedName>
    <definedName name="Z_006E657D_E2CD_441A_93F0_769CE8991E66_.wvu.FilterData" localSheetId="1" hidden="1">'2023-12-31'!$A$8:$I$879</definedName>
    <definedName name="Z_01602723_17D0_40F1_BD54_3B2C7FB1D7C8_.wvu.FilterData" localSheetId="1" hidden="1">'2023-12-31'!$A$9:$O$879</definedName>
    <definedName name="Z_018E2E79_F53A_4CC8_8EF1_3C0DE417EFF4_.wvu.FilterData" localSheetId="1" hidden="1">'2023-12-31'!$A$9:$O$879</definedName>
    <definedName name="Z_02DC2357_9157_490D_B81C_574E392336EA_.wvu.FilterData" localSheetId="1" hidden="1">'2023-12-31'!$A$8:$I$879</definedName>
    <definedName name="Z_03DCF509_A3D6_47A4_8ADE_326E22A9878B_.wvu.FilterData" localSheetId="1" hidden="1">'2023-12-31'!$A$8:$I$885</definedName>
    <definedName name="Z_03F136D0_9964_414C_96F9_F3AF8381F75E_.wvu.FilterData" localSheetId="1" hidden="1">'2023-12-31'!$A$8:$I$879</definedName>
    <definedName name="Z_045A5506_E479_4800_9E94_3C1DFE169146_.wvu.FilterData" localSheetId="1" hidden="1">'2023-12-31'!$A$8:$I$879</definedName>
    <definedName name="Z_04980FEF_D3F7_4718_98B0_21B990F6EBAF_.wvu.FilterData" localSheetId="1" hidden="1">'2023-12-31'!$A$9:$O$879</definedName>
    <definedName name="Z_04A4CF0E_BA30_4E38_9373_122A8346813A_.wvu.FilterData" localSheetId="1" hidden="1">'2023-12-31'!$A$9:$O$879</definedName>
    <definedName name="Z_057B549B_9A0C_440C_8BFF_DCB3CB5AF3CB_.wvu.FilterData" localSheetId="1" hidden="1">'2023-12-31'!$A$9:$O$879</definedName>
    <definedName name="Z_057FA5B2_6D73_4B81_8A63_AAB2246199D0_.wvu.FilterData" localSheetId="1" hidden="1">'2023-12-31'!$A$9:$O$879</definedName>
    <definedName name="Z_05F2F038_4DA2_423D_86A4_FC64766A8A44_.wvu.FilterData" localSheetId="1" hidden="1">'2023-12-31'!$A$9:$O$879</definedName>
    <definedName name="Z_09B53679_90B7_4CC1_BCFD_F69C5DCAFAD0_.wvu.FilterData" localSheetId="1" hidden="1">'2023-12-31'!$A$9:$O$879</definedName>
    <definedName name="Z_09D97758_EBAE_420E_B961_093A9FE55D34_.wvu.FilterData" localSheetId="1" hidden="1">'2023-12-31'!$A$9:$O$879</definedName>
    <definedName name="Z_09E8A96A_A93E_4C5F_A181_066420EDEBEB_.wvu.FilterData" localSheetId="1" hidden="1">'2023-12-31'!$A$9:$O$885</definedName>
    <definedName name="Z_0B2C84E2_F70E_42F6_935B_32F496EE50B7_.wvu.FilterData" localSheetId="1" hidden="1">'2023-12-31'!$A$8:$I$879</definedName>
    <definedName name="Z_0BCF34AC_934C_473B_B2B3_0374311A56A3_.wvu.FilterData" localSheetId="1" hidden="1">'2023-12-31'!$A$9:$O$879</definedName>
    <definedName name="Z_0CE5A675_7B96_4AA1_8307_FCEFF1B6697B_.wvu.FilterData" localSheetId="1" hidden="1">'2023-12-31'!$A$9:$O$879</definedName>
    <definedName name="Z_0D08BDE9_F6C1_4EC9_80D1_7C246D202F73_.wvu.FilterData" localSheetId="1" hidden="1">'2023-12-31'!$A$8:$I$879</definedName>
    <definedName name="Z_0E810B52_DBAD_4E84_9E08_7D227BFF45EB_.wvu.FilterData" localSheetId="1" hidden="1">'2023-12-31'!$A$9:$O$879</definedName>
    <definedName name="Z_0EE26541_2F3C_4B4D_AAB9_2E715B915529_.wvu.FilterData" localSheetId="1" hidden="1">'2023-12-31'!$A$8:$I$879</definedName>
    <definedName name="Z_0F31F898_7DAA_49DB_8E61_06052632517D_.wvu.FilterData" localSheetId="1" hidden="1">'2023-12-31'!$A$8:$I$879</definedName>
    <definedName name="Z_124183A1_A92C_4507_8306_2D33E33F63CB_.wvu.FilterData" localSheetId="1" hidden="1">'2023-12-31'!$A$9:$O$879</definedName>
    <definedName name="Z_129223E4_7A38_44B3_9DD0_E21A68398CCA_.wvu.FilterData" localSheetId="2" hidden="1">Nenaudoti!$A$1:$M$1854</definedName>
    <definedName name="Z_156E7D72_98B8_466D_93BB_3ECDD5A19674_.wvu.FilterData" localSheetId="1" hidden="1">'2023-12-31'!$A$9:$O$879</definedName>
    <definedName name="Z_1683284E_4E1D_4A0F_913B_A67AF5B08008_.wvu.FilterData" localSheetId="1" hidden="1">'2023-12-31'!$A$9:$O$879</definedName>
    <definedName name="Z_173B053B_B35D_4763_82EC_61E4647E244F_.wvu.FilterData" localSheetId="1" hidden="1">'2023-12-31'!$A$9:$V$879</definedName>
    <definedName name="Z_178F620A_089A_4903_A086_798F519318DC_.wvu.FilterData" localSheetId="1" hidden="1">'2023-12-31'!$A$9:$V$879</definedName>
    <definedName name="Z_19B2E758_C2B1_42F9_9932_E7F243E02702_.wvu.FilterData" localSheetId="1" hidden="1">'2023-12-31'!$A$8:$I$879</definedName>
    <definedName name="Z_1A9D7FDE_9E49_479E_BBED_FA52243D7750_.wvu.FilterData" localSheetId="1" hidden="1">'2023-12-31'!$A$8:$I$879</definedName>
    <definedName name="Z_1B870611_A503_4973_88F2_2E852518ADB6_.wvu.FilterData" localSheetId="1" hidden="1">'2023-12-31'!$A$9:$O$879</definedName>
    <definedName name="Z_1C5AF27D_57EB_4019_B4AB_5404DED2EF4B_.wvu.FilterData" localSheetId="1" hidden="1">'2023-12-31'!$A$9:$O$879</definedName>
    <definedName name="Z_1D2395CD_C30D_42AB_B3C7_10736874C6F3_.wvu.FilterData" localSheetId="1" hidden="1">'2023-12-31'!$A$9:$O$879</definedName>
    <definedName name="Z_1E4BE16F_E0D5_4BE1_9276_A6F1543F3EBD_.wvu.FilterData" localSheetId="1" hidden="1">'2023-12-31'!$A$9:$O$879</definedName>
    <definedName name="Z_1EAE1961_E33A_4E12_9833_0F4CDFE31FD3_.wvu.FilterData" localSheetId="1" hidden="1">'2023-12-31'!$A$8:$I$879</definedName>
    <definedName name="Z_1EEA2697_4017_498D_8951_ACD1858ACE3A_.wvu.FilterData" localSheetId="1" hidden="1">'2023-12-31'!$A$9:$O$879</definedName>
    <definedName name="Z_1F38941F_052C_47F3_81AF_A82BF6173903_.wvu.FilterData" localSheetId="1" hidden="1">'2023-12-31'!$A$8:$I$879</definedName>
    <definedName name="Z_1F79192A_2FAC_49CA_A4FA_CB4E9FF581A8_.wvu.FilterData" localSheetId="1" hidden="1">'2023-12-31'!$A$9:$O$879</definedName>
    <definedName name="Z_1FDCCD33_E3AA_4386_9823_E65636FCB2E9_.wvu.FilterData" localSheetId="1" hidden="1">'2023-12-31'!$A$9:$O$879</definedName>
    <definedName name="Z_20ABD140_8885_40A4_A41C_9A5F1E01A478_.wvu.FilterData" localSheetId="1" hidden="1">'2023-12-31'!$A$8:$I$879</definedName>
    <definedName name="Z_20CD713B_A424_46EB_A9BC_C416A5979707_.wvu.FilterData" localSheetId="1" hidden="1">'2023-12-31'!$A$9:$V$879</definedName>
    <definedName name="Z_2176C132_3896_4593_9750_12278ED84C73_.wvu.FilterData" localSheetId="1" hidden="1">'2023-12-31'!$A$8:$I$879</definedName>
    <definedName name="Z_22ABB335_1B9C_453F_9EE3_8DCA00178FF2_.wvu.FilterData" localSheetId="1" hidden="1">'2023-12-31'!$A$9:$O$879</definedName>
    <definedName name="Z_22ED7318_A0BB_4DFA_808D_F5087C932373_.wvu.FilterData" localSheetId="1" hidden="1">'2023-12-31'!$A$9:$O$879</definedName>
    <definedName name="Z_23FA9718_445F_431A_833B_CC226CCEFBEE_.wvu.FilterData" localSheetId="1" hidden="1">'2023-12-31'!$A$9:$O$879</definedName>
    <definedName name="Z_2418B868_424F_4D1D_909E_8AD06910B095_.wvu.Cols" localSheetId="1" hidden="1">'2023-12-31'!#REF!</definedName>
    <definedName name="Z_2418B868_424F_4D1D_909E_8AD06910B095_.wvu.FilterData" localSheetId="1" hidden="1">'2023-12-31'!$A$8:$I$885</definedName>
    <definedName name="Z_2418B868_424F_4D1D_909E_8AD06910B095_.wvu.FilterData" localSheetId="2" hidden="1">Nenaudoti!$A$1:$M$1854</definedName>
    <definedName name="Z_245E6413_AFF8_4408_A113_D216DB909E52_.wvu.FilterData" localSheetId="1" hidden="1">'2023-12-31'!$A$8:$I$879</definedName>
    <definedName name="Z_24B5E9D0_59F2_4DEF_9E6E_43D38CC54DC9_.wvu.FilterData" localSheetId="1" hidden="1">'2023-12-31'!$A$9:$O$885</definedName>
    <definedName name="Z_24F2E6DD_CCC0_441F_9AC5_3BDCA5A056E9_.wvu.FilterData" localSheetId="1" hidden="1">'2023-12-31'!$A$8:$I$879</definedName>
    <definedName name="Z_25506D09_6081_459B_AB81_6030579C3F52_.wvu.FilterData" localSheetId="1" hidden="1">'2023-12-31'!$A$8:$I$879</definedName>
    <definedName name="Z_25D4DCDF_8966_4849_9957_2BCED76A2C45_.wvu.FilterData" localSheetId="1" hidden="1">'2023-12-31'!$A$9:$O$879</definedName>
    <definedName name="Z_26C4DAD6_84B5_4B44_91A8_B22C35ACD761_.wvu.FilterData" localSheetId="1" hidden="1">'2023-12-31'!$A$8:$I$879</definedName>
    <definedName name="Z_27B8D850_3F12_4E4A_BCE9_BF2D4DC1DE3D_.wvu.FilterData" localSheetId="1" hidden="1">'2023-12-31'!$A$8:$I$879</definedName>
    <definedName name="Z_28BF985E_3071_4D3E_98C6_B3CF90C526A6_.wvu.FilterData" localSheetId="1" hidden="1">'2023-12-31'!$A$8:$I$879</definedName>
    <definedName name="Z_29374230_5B44_43CE_B034_09953FC920DA_.wvu.FilterData" localSheetId="1" hidden="1">'2023-12-31'!$A$9:$O$879</definedName>
    <definedName name="Z_2A340DC8_893C_469C_AC47_B771598C5DC5_.wvu.FilterData" localSheetId="1" hidden="1">'2023-12-31'!$A$9:$O$879</definedName>
    <definedName name="Z_2AC6B64A_74B8_4A71_992D_406A9EECFD75_.wvu.FilterData" localSheetId="1" hidden="1">'2023-12-31'!$A$9:$O$879</definedName>
    <definedName name="Z_2B417590_0A7E_4BA5_A4BA_74F0D019E86A_.wvu.FilterData" localSheetId="1" hidden="1">'2023-12-31'!$A$9:$O$885</definedName>
    <definedName name="Z_2C70DC0B_0754_4C84_B950_13B1EAA0A911_.wvu.FilterData" localSheetId="1" hidden="1">'2023-12-31'!$A$8:$I$879</definedName>
    <definedName name="Z_2C845E2E_911F_47C8_8AD6_00BEB684866A_.wvu.FilterData" localSheetId="1" hidden="1">'2023-12-31'!$A$8:$I$879</definedName>
    <definedName name="Z_2D304D7D_3181_435E_A272_521DB098CEE4_.wvu.FilterData" localSheetId="1" hidden="1">'2023-12-31'!$A$9:$O$879</definedName>
    <definedName name="Z_2D67FCE8_1227_41D3_B248_B634375BCFE9_.wvu.FilterData" localSheetId="1" hidden="1">'2023-12-31'!$A$9:$O$879</definedName>
    <definedName name="Z_30083AB1_4E0C_4666_891F_5611148E18C1_.wvu.FilterData" localSheetId="1" hidden="1">'2023-12-31'!$A$8:$I$879</definedName>
    <definedName name="Z_30D5E396_D413_450E_885B_1DC278F5691C_.wvu.FilterData" localSheetId="1" hidden="1">'2023-12-31'!$A$8:$I$879</definedName>
    <definedName name="Z_317911A7_F35B_4498_ABAE_E711847C8DFA_.wvu.FilterData" localSheetId="1" hidden="1">'2023-12-31'!$A$9:$O$879</definedName>
    <definedName name="Z_33AE24D6_2E8F_4A6E_9162_61619470D1E7_.wvu.FilterData" localSheetId="1" hidden="1">'2023-12-31'!$A$9:$O$879</definedName>
    <definedName name="Z_343D1740_B812_4DB1_8BA9_C6EC22E73EB1_.wvu.FilterData" localSheetId="1" hidden="1">'2023-12-31'!$A$8:$I$879</definedName>
    <definedName name="Z_3448D187_D6D0_4AF4_AB09_000D84FCD9BF_.wvu.FilterData" localSheetId="1" hidden="1">'2023-12-31'!$A$9:$O$879</definedName>
    <definedName name="Z_344AD2B5_57D2_4CDE_B98F_62D0FD512F51_.wvu.FilterData" localSheetId="1" hidden="1">'2023-12-31'!$A$8:$I$879</definedName>
    <definedName name="Z_360DD19C_AFB5_455A_BBF3_EDF795452C82_.wvu.FilterData" localSheetId="1" hidden="1">'2023-12-31'!$A$9:$O$879</definedName>
    <definedName name="Z_362EB86E_23BF_4214_81BC_BDDA35C8C157_.wvu.FilterData" localSheetId="1" hidden="1">'2023-12-31'!$A$8:$I$879</definedName>
    <definedName name="Z_3654A1C1_B4EC_4340_8CAB_0C4037A11E26_.wvu.FilterData" localSheetId="1" hidden="1">'2023-12-31'!$A$9:$O$879</definedName>
    <definedName name="Z_370271D9_0D9A_47BA_AA4E_A09B582FA9B4_.wvu.FilterData" localSheetId="1" hidden="1">'2023-12-31'!$A$9:$O$879</definedName>
    <definedName name="Z_375ACB7D_750D_4EB7_B651_A5BE7B47CEB2_.wvu.FilterData" localSheetId="1" hidden="1">'2023-12-31'!$A$9:$O$879</definedName>
    <definedName name="Z_387DD218_E90A_4AA5_91A6_16148670EB62_.wvu.FilterData" localSheetId="1" hidden="1">'2023-12-31'!$A$9:$O$879</definedName>
    <definedName name="Z_3937D233_BAA8_4BA1_80EB_51B0E1D67440_.wvu.FilterData" localSheetId="1" hidden="1">'2023-12-31'!$A$9:$O$879</definedName>
    <definedName name="Z_3A1299A1_7133_41E3_9165_1E0801063AB1_.wvu.Cols" localSheetId="1" hidden="1">'2023-12-31'!#REF!</definedName>
    <definedName name="Z_3A1299A1_7133_41E3_9165_1E0801063AB1_.wvu.FilterData" localSheetId="1" hidden="1">'2023-12-31'!$A$9:$V$879</definedName>
    <definedName name="Z_3A1299A1_7133_41E3_9165_1E0801063AB1_.wvu.FilterData" localSheetId="2" hidden="1">Nenaudoti!$A$1:$M$1854</definedName>
    <definedName name="Z_3AA795BE_D0A3_433C_82B5_AF970D169006_.wvu.FilterData" localSheetId="1" hidden="1">'2023-12-31'!$A$8:$I$879</definedName>
    <definedName name="Z_3B8589A1_4A8B_4BF1_9D8E_EFF7B87F6F71_.wvu.FilterData" localSheetId="1" hidden="1">'2023-12-31'!$A$8:$I$879</definedName>
    <definedName name="Z_3B9AB826_8544_4A65_AE37_CADDD4B2D8BD_.wvu.FilterData" localSheetId="1" hidden="1">'2023-12-31'!$A$9:$O$879</definedName>
    <definedName name="Z_3C8859F1_2F8C_42DF_8419_282ACA5B3FB5_.wvu.FilterData" localSheetId="1" hidden="1">'2023-12-31'!$A$8:$I$879</definedName>
    <definedName name="Z_3CE76330_2BB1_4082_8315_4F79C0D0C23F_.wvu.FilterData" localSheetId="1" hidden="1">'2023-12-31'!$A$9:$O$879</definedName>
    <definedName name="Z_3D912E29_850B_40AC_BEC3_74B0EA5EAF1D_.wvu.FilterData" localSheetId="1" hidden="1">'2023-12-31'!$A$9:$O$879</definedName>
    <definedName name="Z_418BB5C6_D0BD_4F2E_BA1A_A9145E01FD0C_.wvu.FilterData" localSheetId="1" hidden="1">'2023-12-31'!$A$9:$O$879</definedName>
    <definedName name="Z_4193A08F_FBEA_4D28_B89B_9AB65A347CD8_.wvu.FilterData" localSheetId="1" hidden="1">'2023-12-31'!$A$9:$O$879</definedName>
    <definedName name="Z_41ABF478_D204_4A75_9EB2_16D374F17DF1_.wvu.FilterData" localSheetId="1" hidden="1">'2023-12-31'!$A$9:$O$879</definedName>
    <definedName name="Z_42155AFD_E18C_4B7C_A704_F30383A69772_.wvu.FilterData" localSheetId="1" hidden="1">'2023-12-31'!$A$8:$I$879</definedName>
    <definedName name="Z_4216808A_35E1_489C_AA08_F255754E70C0_.wvu.FilterData" localSheetId="1" hidden="1">'2023-12-31'!$A$9:$O$879</definedName>
    <definedName name="Z_42488899_C2BA_4FA9_8A12_59CBF1D97C54_.wvu.FilterData" localSheetId="1" hidden="1">'2023-12-31'!$A$8:$I$879</definedName>
    <definedName name="Z_43B30F19_8DCC_47E9_93F6_9DB4DC2E190A_.wvu.FilterData" localSheetId="1" hidden="1">'2023-12-31'!$A$9:$V$879</definedName>
    <definedName name="Z_4858F88A_1EDE_41A2_895C_C4B368997252_.wvu.FilterData" localSheetId="1" hidden="1">'2023-12-31'!$A$9:$O$879</definedName>
    <definedName name="Z_49948538_A6BE_4530_94EC_FF24761201BC_.wvu.FilterData" localSheetId="1" hidden="1">'2023-12-31'!$A$8:$I$879</definedName>
    <definedName name="Z_4B03D022_F6BF_4373_B1DD_E0D701C8F9E3_.wvu.FilterData" localSheetId="1" hidden="1">'2023-12-31'!$A$8:$I$879</definedName>
    <definedName name="Z_4B10E9AA_C6FF_4041_8B6B_777EA735B780_.wvu.FilterData" localSheetId="1" hidden="1">'2023-12-31'!$A$9:$O$879</definedName>
    <definedName name="Z_4D508517_FDC0_4B51_B275_C72948DB11E8_.wvu.FilterData" localSheetId="1" hidden="1">'2023-12-31'!$A$8:$I$879</definedName>
    <definedName name="Z_4D5D0C98_998A_45B3_AFD6_1385BD8A916B_.wvu.FilterData" localSheetId="1" hidden="1">'2023-12-31'!$A$9:$O$879</definedName>
    <definedName name="Z_4E0F380E_3F6A_4247_8E1A_E43CCC08F67D_.wvu.FilterData" localSheetId="1" hidden="1">'2023-12-31'!$A$9:$O$879</definedName>
    <definedName name="Z_4E4DB885_1400_4CF4_8A5C_B14EC704E27A_.wvu.FilterData" localSheetId="1" hidden="1">'2023-12-31'!$A$9:$O$879</definedName>
    <definedName name="Z_50BA167F_9606_40A4_B6C4_1524FCD74FA8_.wvu.FilterData" localSheetId="1" hidden="1">'2023-12-31'!$A$9:$O$879</definedName>
    <definedName name="Z_50CDFC64_4CA1_4161_8637_E5271354613D_.wvu.FilterData" localSheetId="1" hidden="1">'2023-12-31'!$A$8:$I$879</definedName>
    <definedName name="Z_5202DEC8_F21C_4E23_97CE_D3B81C00DF7A_.wvu.FilterData" localSheetId="1" hidden="1">'2023-12-31'!$A$9:$O$879</definedName>
    <definedName name="Z_52E7A992_F023_4DEA_B15B_DDF788181209_.wvu.FilterData" localSheetId="1" hidden="1">'2023-12-31'!$A$8:$I$885</definedName>
    <definedName name="Z_53C1965F_84A0_4F59_BD20_203243892F27_.wvu.FilterData" localSheetId="1" hidden="1">'2023-12-31'!$A$9:$O$879</definedName>
    <definedName name="Z_54AA6E1E_309C_4534_A850_36E551BC6925_.wvu.FilterData" localSheetId="1" hidden="1">'2023-12-31'!$A$8:$I$879</definedName>
    <definedName name="Z_54DD98BF_573E_4242_BBC0_47AF43B469B0_.wvu.FilterData" localSheetId="1" hidden="1">'2023-12-31'!$A$8:$I$879</definedName>
    <definedName name="Z_54FF785F_5743_4BA9_8589_B533C5D2CCEC_.wvu.FilterData" localSheetId="1" hidden="1">'2023-12-31'!$A$9:$O$879</definedName>
    <definedName name="Z_55A8B5B6_4FDB_4912_A314_49B619F5FC0F_.wvu.FilterData" localSheetId="1" hidden="1">'2023-12-31'!$A$9:$O$879</definedName>
    <definedName name="Z_55D0E0F8_3F6F_46CB_8FFB_73B6B0C81289_.wvu.FilterData" localSheetId="1" hidden="1">'2023-12-31'!$A$9:$O$879</definedName>
    <definedName name="Z_56BF0E0B_61E2_43BC_AB63_A38547B99F60_.wvu.FilterData" localSheetId="1" hidden="1">'2023-12-31'!$A$9:$O$879</definedName>
    <definedName name="Z_590D763B_C79A_43FC_862F_72F6748538BE_.wvu.FilterData" localSheetId="1" hidden="1">'2023-12-31'!$A$8:$I$879</definedName>
    <definedName name="Z_5A8B834D_3C36_4EA2_BE35_A072262B736E_.wvu.FilterData" localSheetId="1" hidden="1">'2023-12-31'!$A$8:$I$879</definedName>
    <definedName name="Z_5B305434_E753_4FED_BCC9_E8A744D2AD67_.wvu.FilterData" localSheetId="1" hidden="1">'2023-12-31'!$A$9:$O$879</definedName>
    <definedName name="Z_5D30B261_47D7_4204_9D6D_7481C1EEC620_.wvu.FilterData" localSheetId="1" hidden="1">'2023-12-31'!$A$8:$I$879</definedName>
    <definedName name="Z_5E512596_1055_4300_A47B_86117A08B8D8_.wvu.FilterData" localSheetId="1" hidden="1">'2023-12-31'!$A$8:$I$879</definedName>
    <definedName name="Z_5F5402CE_F023_45CA_9CBE_7A8FFD33713D_.wvu.FilterData" localSheetId="1" hidden="1">'2023-12-31'!$A$9:$O$879</definedName>
    <definedName name="Z_600BD9C7_A822_4D7B_93D1_E9D45572701A_.wvu.FilterData" localSheetId="1" hidden="1">'2023-12-31'!$A$8:$I$879</definedName>
    <definedName name="Z_63180BBD_4AC9_464B_BA99_708325205D9C_.wvu.FilterData" localSheetId="1" hidden="1">'2023-12-31'!$A$8:$I$879</definedName>
    <definedName name="Z_6432BD99_58E9_4C38_B918_856A5DC66A0B_.wvu.FilterData" localSheetId="1" hidden="1">'2023-12-31'!$A$9:$O$879</definedName>
    <definedName name="Z_65C3E297_8CC6_49D4_982D_928B0C1EDB22_.wvu.FilterData" localSheetId="1" hidden="1">'2023-12-31'!$A$8:$I$879</definedName>
    <definedName name="Z_65F117C8_55FB_4B00_89FB_4AF467C0F0D5_.wvu.FilterData" localSheetId="1" hidden="1">'2023-12-31'!$A$9:$O$879</definedName>
    <definedName name="Z_68DB2BFB_3A47_4753_951F_C0DF24E73448_.wvu.Cols" localSheetId="1" hidden="1">'2023-12-31'!#REF!</definedName>
    <definedName name="Z_68DB2BFB_3A47_4753_951F_C0DF24E73448_.wvu.FilterData" localSheetId="1" hidden="1">'2023-12-31'!$A$8:$I$885</definedName>
    <definedName name="Z_68DB2BFB_3A47_4753_951F_C0DF24E73448_.wvu.FilterData" localSheetId="2" hidden="1">Nenaudoti!$A$1:$M$1854</definedName>
    <definedName name="Z_69596A4F_335E_448D_B87C_9AC85890FEE1_.wvu.FilterData" localSheetId="1" hidden="1">'2023-12-31'!$A$8:$I$879</definedName>
    <definedName name="Z_69DA88CE_21B7_4F25_914C_E4EE566A25C4_.wvu.FilterData" localSheetId="1" hidden="1">'2023-12-31'!$A$9:$O$879</definedName>
    <definedName name="Z_6E76B6B6_A51C_4ECD_96C5_88733E34BD38_.wvu.FilterData" localSheetId="1" hidden="1">'2023-12-31'!$A$9:$O$879</definedName>
    <definedName name="Z_701305CF_E306_48CB_AD70_FFC0D6BBDC86_.wvu.FilterData" localSheetId="1" hidden="1">'2023-12-31'!$A$8:$I$879</definedName>
    <definedName name="Z_7236B9D3_904A_4860_98FD_B5DEDAC8C301_.wvu.FilterData" localSheetId="1" hidden="1">'2023-12-31'!$A$8:$I$879</definedName>
    <definedName name="Z_734A0332_4645_4D85_9D59_7B5EF1E8B329_.wvu.FilterData" localSheetId="1" hidden="1">'2023-12-31'!$A$9:$O$879</definedName>
    <definedName name="Z_75DB8071_FAA2_4E83_90F6_56E8991A4D70_.wvu.FilterData" localSheetId="1" hidden="1">'2023-12-31'!$A$9:$O$879</definedName>
    <definedName name="Z_76050CAC_3E7A_4B89_AB83_70C0675E1B71_.wvu.FilterData" localSheetId="1" hidden="1">'2023-12-31'!$A$8:$I$879</definedName>
    <definedName name="Z_76147B71_875E_4318_A36F_BD01D965B7FA_.wvu.FilterData" localSheetId="1" hidden="1">'2023-12-31'!$A$8:$I$879</definedName>
    <definedName name="Z_768DEF05_086A_467C_B850_2CF22D66F8BC_.wvu.FilterData" localSheetId="1" hidden="1">'2023-12-31'!$A$9:$O$879</definedName>
    <definedName name="Z_76FFD561_1B6A_4852_B236_3B9ED064E48D_.wvu.FilterData" localSheetId="1" hidden="1">'2023-12-31'!$A$8:$I$885</definedName>
    <definedName name="Z_77954F15_0127_47CE_8698_0EE30769201C_.wvu.FilterData" localSheetId="1" hidden="1">'2023-12-31'!$A$8:$I$879</definedName>
    <definedName name="Z_77FE58A8_B892_4F8B_92C7_33D046A8BC76_.wvu.FilterData" localSheetId="1" hidden="1">'2023-12-31'!$A$8:$V$879</definedName>
    <definedName name="Z_798B3FCD_EC1A_4DE0_8E95_8561EEC5C35B_.wvu.FilterData" localSheetId="1" hidden="1">'2023-12-31'!$A$8:$I$879</definedName>
    <definedName name="Z_7A7542AA_2BB5_4C57_9482_D145BFEE8610_.wvu.FilterData" localSheetId="1" hidden="1">'2023-12-31'!$A$8:$I$879</definedName>
    <definedName name="Z_7AEE47D6_FB5B_4FD7_9CD3_6FEE0575D992_.wvu.FilterData" localSheetId="1" hidden="1">'2023-12-31'!$A$9:$O$879</definedName>
    <definedName name="Z_7BC6B291_8CA5_4CD9_8AE9_25BC365F79A5_.wvu.FilterData" localSheetId="1" hidden="1">'2023-12-31'!$A$8:$I$879</definedName>
    <definedName name="Z_7DAB0A8F_BF9A_4B6B_8D8B_237E6BB7F532_.wvu.FilterData" localSheetId="1" hidden="1">'2023-12-31'!$A$9:$O$879</definedName>
    <definedName name="Z_7F1A6B57_114D_4886_A063_88AA85C19C12_.wvu.FilterData" localSheetId="1" hidden="1">'2023-12-31'!$A$9:$O$879</definedName>
    <definedName name="Z_7F2A0C43_53A4_44F5_848E_454FE93CCE7F_.wvu.FilterData" localSheetId="1" hidden="1">'2023-12-31'!$A$8:$I$885</definedName>
    <definedName name="Z_7F81C8E6_C5F5_46A5_B388_C59C6E1E955D_.wvu.FilterData" localSheetId="1" hidden="1">'2023-12-31'!$A$8:$I$885</definedName>
    <definedName name="Z_7F8BBF58_2A4E_4878_BD9D_C757338595A1_.wvu.FilterData" localSheetId="1" hidden="1">'2023-12-31'!$A$8:$V$879</definedName>
    <definedName name="Z_7FC7EAB3_264E_466B_8B00_2053C6F9E696_.wvu.FilterData" localSheetId="1" hidden="1">'2023-12-31'!$A$9:$O$879</definedName>
    <definedName name="Z_80C795A9_746D_497A_8C97_DDC435A7B01B_.wvu.FilterData" localSheetId="1" hidden="1">'2023-12-31'!$A$9:$O$879</definedName>
    <definedName name="Z_81A918B9_DB66_4EFF_9834_0F1A34678DC8_.wvu.FilterData" localSheetId="1" hidden="1">'2023-12-31'!$A$8:$I$879</definedName>
    <definedName name="Z_82F0B18C_90AD_466A_9F30_4D70B0F2DBF3_.wvu.FilterData" localSheetId="1" hidden="1">'2023-12-31'!$A$8:$I$885</definedName>
    <definedName name="Z_836C8DE9_E794_481D_B98C_4445D720C36F_.wvu.FilterData" localSheetId="1" hidden="1">'2023-12-31'!$A$9:$O$879</definedName>
    <definedName name="Z_8599A005_B263_4EE4_B367_B0D418C2F166_.wvu.FilterData" localSheetId="1" hidden="1">'2023-12-31'!$A$9:$O$879</definedName>
    <definedName name="Z_86CE83C0_133B_4718_8763_70BC77374200_.wvu.FilterData" localSheetId="1" hidden="1">'2023-12-31'!$A$9:$O$879</definedName>
    <definedName name="Z_86CF4FDD_F278_483E_9933_4383D959680E_.wvu.FilterData" localSheetId="1" hidden="1">'2023-12-31'!$A$9:$O$879</definedName>
    <definedName name="Z_8A306A00_F210_4F3F_B5D7_A7166B346BA7_.wvu.FilterData" localSheetId="1" hidden="1">'2023-12-31'!$A$9:$O$879</definedName>
    <definedName name="Z_8A4400C9_3C85_4269_A8FE_F5A425A442A7_.wvu.FilterData" localSheetId="1" hidden="1">'2023-12-31'!$A$9:$O$885</definedName>
    <definedName name="Z_8A4400C9_3C85_4269_A8FE_F5A425A442A7_.wvu.FilterData" localSheetId="2" hidden="1">Nenaudoti!$A$1:$M$1854</definedName>
    <definedName name="Z_8AF642E4_C00D_4BB9_9F8F_67443483B040_.wvu.FilterData" localSheetId="1" hidden="1">'2023-12-31'!$A$9:$O$879</definedName>
    <definedName name="Z_8B1DC730_D87E_4BA6_B4C1_536B12107E64_.wvu.FilterData" localSheetId="1" hidden="1">'2023-12-31'!$A$9:$O$879</definedName>
    <definedName name="Z_8C8658A3_EE9A_4CC7_A4A4_3A85C52C1431_.wvu.FilterData" localSheetId="1" hidden="1">'2023-12-31'!$A$8:$I$879</definedName>
    <definedName name="Z_8D48C70D_993B_47AB_9C84_E9174F0C110F_.wvu.FilterData" localSheetId="1" hidden="1">'2023-12-31'!$A$8:$I$879</definedName>
    <definedName name="Z_8D653BE7_4B2D_4CF5_BAD4_47EF61773982_.wvu.FilterData" localSheetId="1" hidden="1">'2023-12-31'!$A$9:$O$879</definedName>
    <definedName name="Z_8D9E123B_43D0_4B54_A9DE_864829E3BC09_.wvu.FilterData" localSheetId="1" hidden="1">'2023-12-31'!$A$9:$O$879</definedName>
    <definedName name="Z_8E5F077E_182D_4823_99B9_7EDB42F772A5_.wvu.FilterData" localSheetId="1" hidden="1">'2023-12-31'!$A$9:$O$879</definedName>
    <definedName name="Z_8EDAE373_EC23_464C_9CEB_947BA690B6EE_.wvu.FilterData" localSheetId="1" hidden="1">'2023-12-31'!$A$8:$I$879</definedName>
    <definedName name="Z_8FE7EA2D_16DD_47FB_BC6F_9256F9B1E88A_.wvu.FilterData" localSheetId="1" hidden="1">'2023-12-31'!$A$9:$O$879</definedName>
    <definedName name="Z_904B5B66_EDEB_4F19_AC75_A139F7D2FBA3_.wvu.FilterData" localSheetId="1" hidden="1">'2023-12-31'!$A$9:$O$879</definedName>
    <definedName name="Z_90B8DC30_0574_4E9E_B323_19F6F9482689_.wvu.FilterData" localSheetId="1" hidden="1">'2023-12-31'!$A$9:$O$879</definedName>
    <definedName name="Z_91013E8A_5C13_43E3_83F5_77EBBC0201DF_.wvu.FilterData" localSheetId="1" hidden="1">'2023-12-31'!$A$9:$O$879</definedName>
    <definedName name="Z_916E8AAC_57EC_4C73_95C3_49EDCB17BCC2_.wvu.FilterData" localSheetId="1" hidden="1">'2023-12-31'!$A$9:$V$879</definedName>
    <definedName name="Z_92687E6B_C11A_435A_A7C4_41B5E9D2E554_.wvu.FilterData" localSheetId="1" hidden="1">'2023-12-31'!$A$9:$O$879</definedName>
    <definedName name="Z_93CC289C_0246_4EE7_A4B8_7996D6A6CC41_.wvu.FilterData" localSheetId="1" hidden="1">'2023-12-31'!$A$9:$O$879</definedName>
    <definedName name="Z_942F623A_2A70_4DB3_913D_49C56284FBB6_.wvu.FilterData" localSheetId="1" hidden="1">'2023-12-31'!$A$8:$I$879</definedName>
    <definedName name="Z_94CB39E0_3701_46B7_B567_AD14E4F649BD_.wvu.FilterData" localSheetId="1" hidden="1">'2023-12-31'!$A$8:$I$885</definedName>
    <definedName name="Z_9531D76B_1C77_412F_A094_95D38998B22C_.wvu.FilterData" localSheetId="1" hidden="1">'2023-12-31'!$A$8:$I$879</definedName>
    <definedName name="Z_95FF4E63_4A9B_4711_92E8_4934F8AA5C89_.wvu.FilterData" localSheetId="1" hidden="1">'2023-12-31'!$A$9:$V$879</definedName>
    <definedName name="Z_96AC2358_5256_4BD7_8DA4_74E965C2252A_.wvu.FilterData" localSheetId="1" hidden="1">'2023-12-31'!$A$8:$I$879</definedName>
    <definedName name="Z_9953DC19_F728_43FC_AF41_139671F44D77_.wvu.FilterData" localSheetId="1" hidden="1">'2023-12-31'!$A$8:$I$879</definedName>
    <definedName name="Z_9971418F_F50E_4B9D_B9C5_EF30134EB0C4_.wvu.FilterData" localSheetId="1" hidden="1">'2023-12-31'!$A$8:$V$879</definedName>
    <definedName name="Z_9974C9B8_2E38_46EA_9434_02F2E93262F3_.wvu.FilterData" localSheetId="1" hidden="1">'2023-12-31'!$A$8:$I$879</definedName>
    <definedName name="Z_99CC3A58_BF43_4CE2_AA9A_76B8E35E732A_.wvu.FilterData" localSheetId="1" hidden="1">'2023-12-31'!$A$9:$O$879</definedName>
    <definedName name="Z_9A33718F_6BF8_45DD_BA7F_851B908779B9_.wvu.FilterData" localSheetId="1" hidden="1">'2023-12-31'!$A$8:$I$879</definedName>
    <definedName name="Z_9B1EEC55_7941_4983_A4A2_17135FA0B854_.wvu.FilterData" localSheetId="1" hidden="1">'2023-12-31'!$A$9:$O$879</definedName>
    <definedName name="Z_9B35406B_A976_440F_A593_E52A8F913292_.wvu.FilterData" localSheetId="1" hidden="1">'2023-12-31'!$A$8:$I$879</definedName>
    <definedName name="Z_9C05A6D5_068B_4131_BEFA_4E8261FF9C4F_.wvu.FilterData" localSheetId="1" hidden="1">'2023-12-31'!$A$9:$O$879</definedName>
    <definedName name="Z_9CAA3380_4F65_4730_84B7_31D18DFBB85A_.wvu.FilterData" localSheetId="1" hidden="1">'2023-12-31'!$A$8:$V$879</definedName>
    <definedName name="Z_9E7EB04E_1A95_400E_BE10_418094EA70B3_.wvu.FilterData" localSheetId="1" hidden="1">'2023-12-31'!$A$9:$O$879</definedName>
    <definedName name="Z_9EF6B09C_BD69_47E3_A45B_4D6FD486BBB2_.wvu.FilterData" localSheetId="1" hidden="1">'2023-12-31'!$A$9:$O$879</definedName>
    <definedName name="Z_A07C623F_3E34_4CDA_B6E3_048591532BA6_.wvu.FilterData" localSheetId="1" hidden="1">'2023-12-31'!$A$8:$I$879</definedName>
    <definedName name="Z_A1E96A86_1D4F_45B5_BB94_25A26FCCE3FC_.wvu.FilterData" localSheetId="1" hidden="1">'2023-12-31'!$A$8:$I$879</definedName>
    <definedName name="Z_A2556899_CDF5_4167_982E_B32CACB49493_.wvu.FilterData" localSheetId="1" hidden="1">'2023-12-31'!$A$9:$O$879</definedName>
    <definedName name="Z_A2E4EDB7_A4B3_4AD4_88E5_F7B22760478A_.wvu.FilterData" localSheetId="1" hidden="1">'2023-12-31'!$A$8:$I$885</definedName>
    <definedName name="Z_A3A2BDE6_17F7_448B_862F_EC6C12FC031C_.wvu.FilterData" localSheetId="1" hidden="1">'2023-12-31'!$A$8:$I$879</definedName>
    <definedName name="Z_A3E76763_A969_438B_831C_6748CE4AFCF3_.wvu.Cols" localSheetId="1" hidden="1">'2023-12-31'!#REF!</definedName>
    <definedName name="Z_A3E76763_A969_438B_831C_6748CE4AFCF3_.wvu.FilterData" localSheetId="1" hidden="1">'2023-12-31'!$A$9:$O$879</definedName>
    <definedName name="Z_A54AC81A_F8E5_4BCE_BA49_5DD24F763664_.wvu.FilterData" localSheetId="1" hidden="1">'2023-12-31'!$A$8:$V$879</definedName>
    <definedName name="Z_A5D48635_7C46_4EAE_9486_C2159409EA61_.wvu.FilterData" localSheetId="1" hidden="1">'2023-12-31'!$A$8:$I$879</definedName>
    <definedName name="Z_A6856110_D95F_42A1_9D98_D8BF908B59C5_.wvu.FilterData" localSheetId="1" hidden="1">'2023-12-31'!$A$8:$V$879</definedName>
    <definedName name="Z_A6AA0E08_6B04_46CB_99AD_2400CE8EC544_.wvu.FilterData" localSheetId="1" hidden="1">'2023-12-31'!$A$8:$I$879</definedName>
    <definedName name="Z_A6C354EC_4807_4D98_B7A0_0BDC573D35AB_.wvu.FilterData" localSheetId="1" hidden="1">'2023-12-31'!$A$9:$O$879</definedName>
    <definedName name="Z_A8E2D911_3FF8_4B1D_9244_BCDAB92DBD6A_.wvu.FilterData" localSheetId="1" hidden="1">'2023-12-31'!$A$8:$I$879</definedName>
    <definedName name="Z_AB8EB170_19D3_4264_ADAA_8F8118AD7844_.wvu.FilterData" localSheetId="1" hidden="1">'2023-12-31'!$A$9:$O$879</definedName>
    <definedName name="Z_AC08500D_92C1_4226_AF0A_0FA666A4E5DB_.wvu.FilterData" localSheetId="1" hidden="1">'2023-12-31'!$A$9:$O$879</definedName>
    <definedName name="Z_AC5C03A1_27CC_4570_9586_26EE98776736_.wvu.FilterData" localSheetId="1" hidden="1">'2023-12-31'!$A$8:$I$879</definedName>
    <definedName name="Z_AC7F017E_D942_4564_B6A0_5C8BE65207D8_.wvu.FilterData" localSheetId="1" hidden="1">'2023-12-31'!$A$8:$I$879</definedName>
    <definedName name="Z_AC99C2CC_7182_479F_86DF_70C1CB3546A9_.wvu.Cols" localSheetId="1" hidden="1">'2023-12-31'!#REF!</definedName>
    <definedName name="Z_AC99C2CC_7182_479F_86DF_70C1CB3546A9_.wvu.FilterData" localSheetId="1" hidden="1">'2023-12-31'!$A$8:$I$885</definedName>
    <definedName name="Z_AC99C2CC_7182_479F_86DF_70C1CB3546A9_.wvu.FilterData" localSheetId="2" hidden="1">Nenaudoti!$A$1:$M$1854</definedName>
    <definedName name="Z_B01DEFEE_B03C_4118_B8D8_A45799B3B0FB_.wvu.FilterData" localSheetId="1" hidden="1">'2023-12-31'!$A$8:$I$879</definedName>
    <definedName name="Z_B132CF5D_64DC_421A_ABE9_71EBF3688001_.wvu.FilterData" localSheetId="1" hidden="1">'2023-12-31'!$A$9:$O$879</definedName>
    <definedName name="Z_B22F54FA_7B74_4A2F_8154_15668D56435C_.wvu.FilterData" localSheetId="1" hidden="1">'2023-12-31'!$A$9:$O$879</definedName>
    <definedName name="Z_B321BC0E_266E_4435_89A9_D8B73ACADAD7_.wvu.FilterData" localSheetId="1" hidden="1">'2023-12-31'!$A$9:$O$879</definedName>
    <definedName name="Z_B53C58FA_F8CA_4873_ABDC_52C2CA3722E0_.wvu.FilterData" localSheetId="1" hidden="1">'2023-12-31'!$A$9:$V$879</definedName>
    <definedName name="Z_B545A50C_3089_431C_BC31_3BC1C57EEFDA_.wvu.FilterData" localSheetId="1" hidden="1">'2023-12-31'!$A$8:$I$879</definedName>
    <definedName name="Z_B627BB3C_850E_40D0_8F7F_085359EEAEA9_.wvu.FilterData" localSheetId="1" hidden="1">'2023-12-31'!$A$8:$I$879</definedName>
    <definedName name="Z_B6336779_8F86_4AA4_810B_B322BE51C7BB_.wvu.FilterData" localSheetId="1" hidden="1">'2023-12-31'!$A$9:$O$879</definedName>
    <definedName name="Z_B63680F2_15BC_41BC_8A7C_C5D615F19BE3_.wvu.FilterData" localSheetId="1" hidden="1">'2023-12-31'!$A$9:$O$879</definedName>
    <definedName name="Z_B68512EC_EE8C_4227_8A70_5B741864D678_.wvu.FilterData" localSheetId="1" hidden="1">'2023-12-31'!$A$9:$O$879</definedName>
    <definedName name="Z_B7A8C8FB_34E3_4F32_95BE_3FF1C7189447_.wvu.FilterData" localSheetId="1" hidden="1">'2023-12-31'!$A$8:$I$879</definedName>
    <definedName name="Z_B82C2E41_9E5B_4B10_9CB7_5062A2A1BF16_.wvu.FilterData" localSheetId="1" hidden="1">'2023-12-31'!$A$8:$I$879</definedName>
    <definedName name="Z_B897304D_8400_484F_85D3_6A2150C0A99E_.wvu.FilterData" localSheetId="1" hidden="1">'2023-12-31'!$A$8:$I$885</definedName>
    <definedName name="Z_B8B50B95_6018_4E8D_BF38_53B5101DA806_.wvu.FilterData" localSheetId="1" hidden="1">'2023-12-31'!$A$8:$I$879</definedName>
    <definedName name="Z_B945B12A_A96A_43B6_826E_D656F9CB116A_.wvu.FilterData" localSheetId="1" hidden="1">'2023-12-31'!$A$8:$I$879</definedName>
    <definedName name="Z_B9532621_B98E_40E8_9882_D12A960D008A_.wvu.FilterData" localSheetId="1" hidden="1">'2023-12-31'!$A$8:$V$879</definedName>
    <definedName name="Z_BAB096D0_BE4B_4FEA_9ACF_E3C6458AC678_.wvu.FilterData" localSheetId="1" hidden="1">'2023-12-31'!$A$9:$O$879</definedName>
    <definedName name="Z_BC182FAA_14F3_4781_A8D0_4815AFD14930_.wvu.FilterData" localSheetId="1" hidden="1">'2023-12-31'!$A$9:$O$879</definedName>
    <definedName name="Z_BD6B7678_462C_4AD6_A087_F8450EF21213_.wvu.FilterData" localSheetId="1" hidden="1">'2023-12-31'!$A$9:$O$879</definedName>
    <definedName name="Z_BE3FC9A3_68C0_4A61_B82E_CD9DC67E9C35_.wvu.FilterData" localSheetId="1" hidden="1">'2023-12-31'!$A$8:$I$879</definedName>
    <definedName name="Z_BF5A0975_C5C0_4EC6_97A8_08CB87944374_.wvu.FilterData" localSheetId="1" hidden="1">'2023-12-31'!$A$9:$O$879</definedName>
    <definedName name="Z_BF7DEF81_E52A_4ADF_B536_153025DC5C1A_.wvu.FilterData" localSheetId="1" hidden="1">'2023-12-31'!$A$9:$O$879</definedName>
    <definedName name="Z_C0091877_B431_4B6F_AA5D_BB4A03E26C32_.wvu.FilterData" localSheetId="1" hidden="1">'2023-12-31'!$A$9:$O$879</definedName>
    <definedName name="Z_C0BF211B_C0C7_43F6_A2B1_D44ECD30A8BD_.wvu.FilterData" localSheetId="1" hidden="1">'2023-12-31'!$A$8:$I$879</definedName>
    <definedName name="Z_C23755EA_35C8_45EA_9AC5_A8A1349022A8_.wvu.FilterData" localSheetId="1" hidden="1">'2023-12-31'!$A$9:$O$879</definedName>
    <definedName name="Z_C2580735_9E13_4EED_AB59_4CB1297284F1_.wvu.FilterData" localSheetId="1" hidden="1">'2023-12-31'!$A$8:$I$885</definedName>
    <definedName name="Z_C3CC694D_7BEE_4695_85CB_8B3C2FD758D5_.wvu.FilterData" localSheetId="1" hidden="1">'2023-12-31'!$A$9:$O$879</definedName>
    <definedName name="Z_C73D6817_E11C_4037_8F12_AA99F0F798CE_.wvu.FilterData" localSheetId="1" hidden="1">'2023-12-31'!$A$8:$I$879</definedName>
    <definedName name="Z_C765524E_7671_47F2_ABA2_395647E85888_.wvu.FilterData" localSheetId="1" hidden="1">'2023-12-31'!$A$8:$I$879</definedName>
    <definedName name="Z_C7BECF78_98C1_4EA4_AD45_A1D8C7AAD6DC_.wvu.FilterData" localSheetId="1" hidden="1">'2023-12-31'!$A$9:$O$879</definedName>
    <definedName name="Z_C7F2D593_EDCD_4B9B_B934_771B17469FCD_.wvu.FilterData" localSheetId="1" hidden="1">'2023-12-31'!$A$9:$O$879</definedName>
    <definedName name="Z_C802226E_AA41_4E06_BF8A_A15F0457E164_.wvu.FilterData" localSheetId="1" hidden="1">'2023-12-31'!$A$8:$V$879</definedName>
    <definedName name="Z_C89BA697_BBAC_4A4B_BD60_486425F7AA8C_.wvu.FilterData" localSheetId="1" hidden="1">'2023-12-31'!$A$8:$I$879</definedName>
    <definedName name="Z_C89BCB19_39F9_4A99_830B_16D0E0F31D7F_.wvu.FilterData" localSheetId="1" hidden="1">'2023-12-31'!$A$9:$O$879</definedName>
    <definedName name="Z_C963BB2C_28C6_4E2A_8810_118B875C3C92_.wvu.FilterData" localSheetId="1" hidden="1">'2023-12-31'!$A$8:$I$879</definedName>
    <definedName name="Z_C9DD3575_F907_4268_BDBE_03C51AF1D14E_.wvu.FilterData" localSheetId="1" hidden="1">'2023-12-31'!$A$9:$O$879</definedName>
    <definedName name="Z_CA6CA380_1C2A_4D97_8E9A_E1891BE4B7A2_.wvu.FilterData" localSheetId="1" hidden="1">'2023-12-31'!$A$9:$O$879</definedName>
    <definedName name="Z_CB13D73E_1392_4B4C_91FA_D84D25C02C5F_.wvu.FilterData" localSheetId="1" hidden="1">'2023-12-31'!$A$9:$O$879</definedName>
    <definedName name="Z_CD44A8D8_BEBA_4446_8E4F_07B108884B83_.wvu.FilterData" localSheetId="1" hidden="1">'2023-12-31'!$A$8:$I$885</definedName>
    <definedName name="Z_CE219FBE_B8BA_4FC0_AC3D_25EB31AD8AD2_.wvu.FilterData" localSheetId="1" hidden="1">'2023-12-31'!$A$9:$O$879</definedName>
    <definedName name="Z_CE45F0A9_2A38_437C_878A_3AF80204B60E_.wvu.FilterData" localSheetId="1" hidden="1">'2023-12-31'!$A$8:$I$879</definedName>
    <definedName name="Z_CE69DD23_5D3F_4940_9A7A_4EDD8BFB033F_.wvu.FilterData" localSheetId="1" hidden="1">'2023-12-31'!$A$8:$I$879</definedName>
    <definedName name="Z_D13B627D_1412_4429_818E_17BCD3394FA4_.wvu.FilterData" localSheetId="1" hidden="1">'2023-12-31'!$A$9:$O$879</definedName>
    <definedName name="Z_D1FE69BA_5634_4F56_A14C_4BC557C9EF8F_.wvu.FilterData" localSheetId="1" hidden="1">'2023-12-31'!$A$9:$O$879</definedName>
    <definedName name="Z_D2F95E08_FDD7_443A_95B3_76FE79A0CD24_.wvu.FilterData" localSheetId="1" hidden="1">'2023-12-31'!$A$9:$O$879</definedName>
    <definedName name="Z_D34E8FF1_B853_494A_B303_8B9E1DB2E39D_.wvu.FilterData" localSheetId="1" hidden="1">'2023-12-31'!$A$9:$O$879</definedName>
    <definedName name="Z_D443CB72_569A_4CCE_8689_2842542FBF5B_.wvu.FilterData" localSheetId="1" hidden="1">'2023-12-31'!$A$8:$I$879</definedName>
    <definedName name="Z_D526AD08_78E6_434A_AD56_9F73E0B9B241_.wvu.FilterData" localSheetId="1" hidden="1">'2023-12-31'!$A$9:$O$879</definedName>
    <definedName name="Z_D5BF6AE3_A5C3_42B8_9726_650D9DA133E5_.wvu.FilterData" localSheetId="1" hidden="1">'2023-12-31'!$A$8:$V$879</definedName>
    <definedName name="Z_D75CA167_2357_40A0_9CA5_F48A22605899_.wvu.FilterData" localSheetId="1" hidden="1">'2023-12-31'!$A$8:$I$879</definedName>
    <definedName name="Z_D7BA26DC_D83B_4B54_BE4C_4268F9BFB242_.wvu.FilterData" localSheetId="1" hidden="1">'2023-12-31'!$A$9:$O$879</definedName>
    <definedName name="Z_D7C31C57_C81F_4E55_B2C7_2096C31FE5CC_.wvu.FilterData" localSheetId="1" hidden="1">'2023-12-31'!$A$9:$O$879</definedName>
    <definedName name="Z_D7DE696C_EC5C_4653_BBA5_4946FB421636_.wvu.FilterData" localSheetId="1" hidden="1">'2023-12-31'!$A$8:$I$885</definedName>
    <definedName name="Z_D81FC6F9_312E_4197_B0EB_66DFB2AE2C89_.wvu.FilterData" localSheetId="1" hidden="1">'2023-12-31'!$A$8:$I$879</definedName>
    <definedName name="Z_D8405565_0CC5_4349_B6DE_9D17D408FA01_.wvu.FilterData" localSheetId="1" hidden="1">'2023-12-31'!$A$9:$O$879</definedName>
    <definedName name="Z_D8A4F80F_9AE1_4F2A_AC19_CCDB733BB02A_.wvu.FilterData" localSheetId="1" hidden="1">'2023-12-31'!$A$9:$O$879</definedName>
    <definedName name="Z_D9883B6E_9D12_4BF0_882E_A9D6DAAF1230_.wvu.FilterData" localSheetId="1" hidden="1">'2023-12-31'!$A$9:$V$879</definedName>
    <definedName name="Z_D9F29C9F_221E_431C_A702_73EA0FC6341B_.wvu.FilterData" localSheetId="1" hidden="1">'2023-12-31'!$A$8:$I$879</definedName>
    <definedName name="Z_DAA12D45_17A4_4D47_B03D_4F438ACFEE48_.wvu.FilterData" localSheetId="1" hidden="1">'2023-12-31'!$A$9:$O$879</definedName>
    <definedName name="Z_DAC9274E_B91C_40BD_AD24_44E472570EF7_.wvu.FilterData" localSheetId="1" hidden="1">'2023-12-31'!$A$9:$O$879</definedName>
    <definedName name="Z_DB235F2F_8593_4B8B_BC60_56B737F51EBB_.wvu.FilterData" localSheetId="1" hidden="1">'2023-12-31'!$A$9:$O$879</definedName>
    <definedName name="Z_DB332714_E798_44F5_852A_9E5C3D9C18B8_.wvu.FilterData" localSheetId="1" hidden="1">'2023-12-31'!$A$8:$I$879</definedName>
    <definedName name="Z_DBA5A3A0_6AA9_4F5C_A7C4_1D2335162549_.wvu.FilterData" localSheetId="1" hidden="1">'2023-12-31'!$A$9:$O$879</definedName>
    <definedName name="Z_DCF933A1_D197_4912_B647_50EB5AE792A4_.wvu.FilterData" localSheetId="1" hidden="1">'2023-12-31'!$A$8:$I$879</definedName>
    <definedName name="Z_DD027180_8C86_4E31_B7DC_4FDA3F913093_.wvu.FilterData" localSheetId="1" hidden="1">'2023-12-31'!$A$8:$I$879</definedName>
    <definedName name="Z_DED197E8_C5F2_4691_8411_747E82EA540A_.wvu.FilterData" localSheetId="1" hidden="1">'2023-12-31'!$A$9:$O$879</definedName>
    <definedName name="Z_E039D831_3E09_4A14_A3FE_23DC0726C3D5_.wvu.Cols" localSheetId="1" hidden="1">'2023-12-31'!#REF!</definedName>
    <definedName name="Z_E039D831_3E09_4A14_A3FE_23DC0726C3D5_.wvu.FilterData" localSheetId="1" hidden="1">'2023-12-31'!$A$8:$I$885</definedName>
    <definedName name="Z_E039D831_3E09_4A14_A3FE_23DC0726C3D5_.wvu.FilterData" localSheetId="2" hidden="1">Nenaudoti!$A$1:$M$1854</definedName>
    <definedName name="Z_E1725185_016D_4EE2_BC53_F3D0C5058DA9_.wvu.FilterData" localSheetId="1" hidden="1">'2023-12-31'!$A$8:$I$879</definedName>
    <definedName name="Z_E1FBE4D3_F994_4161_91D1_736583807180_.wvu.FilterData" localSheetId="1" hidden="1">'2023-12-31'!$A$8:$I$885</definedName>
    <definedName name="Z_E2039DF0_0526_4A57_A438_8533F64114AB_.wvu.FilterData" localSheetId="1" hidden="1">'2023-12-31'!$A$9:$O$879</definedName>
    <definedName name="Z_E29FF3E9_E2FA_4C5F_8AD0_6DA30B228B45_.wvu.FilterData" localSheetId="1" hidden="1">'2023-12-31'!$A$8:$V$879</definedName>
    <definedName name="Z_E4EFA842_4376_4E70_B4BD_DE7CBBBCC7ED_.wvu.FilterData" localSheetId="1" hidden="1">'2023-12-31'!$A$9:$O$879</definedName>
    <definedName name="Z_E4F91E7D_80F4_4FC1_85D3_7C2DF35350CF_.wvu.FilterData" localSheetId="1" hidden="1">'2023-12-31'!$A$9:$O$879</definedName>
    <definedName name="Z_E6760F67_17BC_41BA_BA10_7852E068FA78_.wvu.FilterData" localSheetId="1" hidden="1">'2023-12-31'!$A$8:$I$879</definedName>
    <definedName name="Z_E6DF1659_C8F9_48C9_952D_7AE7799BEC2B_.wvu.FilterData" localSheetId="1" hidden="1">'2023-12-31'!$A$8:$I$879</definedName>
    <definedName name="Z_E7175DE5_3472_4F9A_9CEF_0A5B2832ACB3_.wvu.FilterData" localSheetId="1" hidden="1">'2023-12-31'!$A$9:$O$879</definedName>
    <definedName name="Z_E7FCDF48_008F_4636_980B_788BD4F1789D_.wvu.FilterData" localSheetId="1" hidden="1">'2023-12-31'!$A$9:$O$879</definedName>
    <definedName name="Z_E8FCEA28_2E1B_40F3_AB04_9C5E5DB3545C_.wvu.FilterData" localSheetId="1" hidden="1">'2023-12-31'!$A$9:$O$879</definedName>
    <definedName name="Z_E93A2376_B440_4665_9A72_714A0EA87DDD_.wvu.FilterData" localSheetId="1" hidden="1">'2023-12-31'!$A$9:$O$879</definedName>
    <definedName name="Z_E95894F5_CE40_4397_ABBB_914F189D245E_.wvu.FilterData" localSheetId="1" hidden="1">'2023-12-31'!$A$8:$I$879</definedName>
    <definedName name="Z_EE314C89_B45A_4025_9E5F_209B707330BF_.wvu.FilterData" localSheetId="1" hidden="1">'2023-12-31'!$A$9:$O$879</definedName>
    <definedName name="Z_EE4E6AE6_85BB_43A5_9E16_EFF53C4BE4DE_.wvu.FilterData" localSheetId="1" hidden="1">'2023-12-31'!$A$8:$I$879</definedName>
    <definedName name="Z_EF874365_B4FF_49BE_AF91_E756CB110BD2_.wvu.FilterData" localSheetId="1" hidden="1">'2023-12-31'!$A$8:$I$879</definedName>
    <definedName name="Z_EFAB4653_5B05_4F11_B8EF_9E8E37F6487A_.wvu.FilterData" localSheetId="1" hidden="1">'2023-12-31'!$A$8:$I$879</definedName>
    <definedName name="Z_F01F52BE_BF30_4DF7_874C_B4EC09521AB4_.wvu.FilterData" localSheetId="1" hidden="1">'2023-12-31'!$A$9:$V$879</definedName>
    <definedName name="Z_F07DDE11_D298_4251_85DC_61AFB00AB166_.wvu.FilterData" localSheetId="1" hidden="1">'2023-12-31'!$A$9:$V$879</definedName>
    <definedName name="Z_F0AE406B_6B99_4FE2_9414_0F46F197F43C_.wvu.FilterData" localSheetId="1" hidden="1">'2023-12-31'!$A$9:$O$879</definedName>
    <definedName name="Z_F0D8AAD7_8C9F_4676_A650_0776C96A3D2A_.wvu.FilterData" localSheetId="1" hidden="1">'2023-12-31'!$A$9:$O$879</definedName>
    <definedName name="Z_F37FA918_806E_41CA_BD09_B7EABA1672FC_.wvu.FilterData" localSheetId="1" hidden="1">'2023-12-31'!$A$8:$V$879</definedName>
    <definedName name="Z_F3AF7ACC_7F8E_485B_B67D_58C3A1EF8FB1_.wvu.FilterData" localSheetId="1" hidden="1">'2023-12-31'!$A$9:$O$879</definedName>
    <definedName name="Z_F5269AA6_7FB9_4A56_BE69_56DF990CA0D9_.wvu.FilterData" localSheetId="1" hidden="1">'2023-12-31'!$A$8:$I$879</definedName>
    <definedName name="Z_F53226B2_F63E_4719_A428_6BFAF59AC052_.wvu.FilterData" localSheetId="1" hidden="1">'2023-12-31'!$A$9:$O$879</definedName>
    <definedName name="Z_F664D89E_D5B9_44D6_BE21_D71936FB3DDE_.wvu.FilterData" localSheetId="1" hidden="1">'2023-12-31'!$A$9:$O$879</definedName>
    <definedName name="Z_F83A7ACE_CA57_44E7_9D58_D0B86135D7B9_.wvu.FilterData" localSheetId="1" hidden="1">'2023-12-31'!$A$8:$V$879</definedName>
    <definedName name="Z_F8B55B11_B876_4926_A589_F1958A45BB43_.wvu.FilterData" localSheetId="1" hidden="1">'2023-12-31'!$A$9:$O$879</definedName>
    <definedName name="Z_FAC81B61_DAA7_4630_9FFC_206BF50E588E_.wvu.FilterData" localSheetId="1" hidden="1">'2023-12-31'!$A$8:$I$879</definedName>
    <definedName name="Z_FC54AB74_6334_4B40_A714_A240E8925CA3_.wvu.FilterData" localSheetId="1" hidden="1">'2023-12-31'!$A$8:$I$879</definedName>
    <definedName name="Z_FC8FD9E9_1573_4AFB_8D15_9F0595DDE1FB_.wvu.FilterData" localSheetId="1" hidden="1">'2023-12-31'!$A$9:$O$879</definedName>
    <definedName name="Z_FD13C613_3F23_4EA5_92CB_F4257143344B_.wvu.FilterData" localSheetId="1" hidden="1">'2023-12-31'!$A$9:$O$879</definedName>
    <definedName name="Z_FD237D80_DFC4_4BA4_90DC_84695B7D13B7_.wvu.FilterData" localSheetId="1" hidden="1">'2023-12-31'!$A$8:$I$885</definedName>
    <definedName name="Z_FE3B8114_5C17_4F7A_8120_A3A8873F77CF_.wvu.FilterData" localSheetId="1" hidden="1">'2023-12-31'!$A$9:$O$879</definedName>
    <definedName name="Z_FE4E63F2_7364_461E_AEA3_69729FEE166E_.wvu.FilterData" localSheetId="1" hidden="1">'2023-12-31'!$A$8:$I$879</definedName>
    <definedName name="Z_FF52CFC1_DCEA_497B_A882_320708670DCB_.wvu.Cols" localSheetId="1" hidden="1">'2023-12-31'!#REF!</definedName>
    <definedName name="Z_FF52CFC1_DCEA_497B_A882_320708670DCB_.wvu.FilterData" localSheetId="1" hidden="1">'2023-12-31'!$A$9:$O$879</definedName>
  </definedNames>
  <calcPr calcId="191029"/>
  <customWorkbookViews>
    <customWorkbookView name="Deivydas Černiauskas - Individuali peržiūra" guid="{2418B868-424F-4D1D-909E-8AD06910B095}" mergeInterval="0" personalView="1" maximized="1" windowWidth="1532" windowHeight="578" activeSheetId="8"/>
    <customWorkbookView name="Vaida Matiliūnienė - Individuali peržiūra" guid="{8A4400C9-3C85-4269-A8FE-F5A425A442A7}" mergeInterval="0" personalView="1" xWindow="10" yWindow="26" windowWidth="1523" windowHeight="795" activeSheetId="2"/>
    <customWorkbookView name="Rasa Kuliavienė - Individuali peržiūra" guid="{E039D831-3E09-4A14-A3FE-23DC0726C3D5}" mergeInterval="0" personalView="1" maximized="1" xWindow="-9" yWindow="-9" windowWidth="1938" windowHeight="1048" activeSheetId="2"/>
    <customWorkbookView name="Jurgita Subačienė - Individuali peržiūra" guid="{AC99C2CC-7182-479F-86DF-70C1CB3546A9}" mergeInterval="0" personalView="1" maximized="1" windowWidth="1532" windowHeight="638" activeSheetId="2"/>
    <customWorkbookView name="Rūta Damušytė - Individuali peržiūra" guid="{3A1299A1-7133-41E3-9165-1E0801063AB1}" mergeInterval="0" personalView="1" maximized="1" windowWidth="1916" windowHeight="854" activeSheetId="2"/>
    <customWorkbookView name="Brigita Šidlauskaitė-Riazanova - Individuali peržiūra" guid="{FF52CFC1-DCEA-497B-A882-320708670DCB}" mergeInterval="0" personalView="1" maximized="1" windowWidth="1524" windowHeight="570" activeSheetId="2"/>
    <customWorkbookView name="Živilė Grigienė - Individuali peržiūra" guid="{D8405565-0CC5-4349-B6DE-9D17D408FA01}" mergeInterval="0" personalView="1" maximized="1" windowWidth="1532" windowHeight="618" activeSheetId="2" showComments="commIndAndComment"/>
    <customWorkbookView name="Roma Šotlandienė - Individuali peržiūra" guid="{A3E76763-A969-438B-831C-6748CE4AFCF3}" mergeInterval="0" personalView="1" maximized="1" windowWidth="1362" windowHeight="516" activeSheetId="2"/>
    <customWorkbookView name="Birūta Šiaulienė - Individuali peržiūra" guid="{F6E68949-E17A-474E-830F-E191E749FDC5}" mergeInterval="0" personalView="1" maximized="1" windowWidth="1314" windowHeight="514" activeSheetId="1"/>
    <customWorkbookView name="Brigita - Personal View" guid="{EAF6065A-6091-4060-8263-F095EFE57747}" mergeInterval="0" personalView="1" maximized="1" xWindow="-8" yWindow="-8" windowWidth="1936" windowHeight="1056" activeSheetId="1"/>
    <customWorkbookView name="Jūratė Šilingienė - Individuali peržiūra" guid="{D7C31C57-C81F-4E55-B2C7-2096C31FE5CC}" mergeInterval="0" personalView="1" maximized="1" windowWidth="1362" windowHeight="482" activeSheetId="2"/>
    <customWorkbookView name="Laima Mikulėnienė - Individuali peržiūra" guid="{68DB2BFB-3A47-4753-951F-C0DF24E73448}" mergeInterval="0" personalView="1" maximized="1" windowWidth="1916" windowHeight="84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0" i="2" l="1"/>
  <c r="G540" i="2"/>
  <c r="E525" i="2"/>
  <c r="D525" i="2"/>
  <c r="F69" i="2"/>
  <c r="G69" i="2"/>
  <c r="F682" i="2"/>
  <c r="G682" i="2"/>
  <c r="F664" i="2"/>
  <c r="G664" i="2"/>
  <c r="F656" i="2"/>
  <c r="G656" i="2"/>
  <c r="G482" i="2" l="1"/>
  <c r="G622" i="2" l="1"/>
  <c r="F622" i="2"/>
  <c r="H171" i="2" l="1"/>
  <c r="H170" i="2"/>
  <c r="H165" i="2"/>
  <c r="H164" i="2"/>
  <c r="H163" i="2"/>
  <c r="H162" i="2"/>
  <c r="H161" i="2"/>
  <c r="H160" i="2"/>
  <c r="H313" i="2" l="1"/>
  <c r="H312" i="2"/>
  <c r="H310" i="2"/>
  <c r="G312" i="2"/>
  <c r="G315" i="2"/>
  <c r="G307" i="2"/>
  <c r="F307" i="2"/>
  <c r="H304" i="2"/>
  <c r="F280" i="2"/>
  <c r="G280" i="2"/>
  <c r="F279" i="2"/>
  <c r="G279" i="2"/>
  <c r="H273" i="2"/>
  <c r="H271" i="2"/>
  <c r="E262" i="2"/>
  <c r="D262" i="2"/>
  <c r="G246" i="2"/>
  <c r="G227" i="2"/>
  <c r="G228" i="2"/>
  <c r="G229" i="2"/>
  <c r="H229" i="2" s="1"/>
  <c r="G230" i="2"/>
  <c r="H223" i="2"/>
  <c r="H221" i="2"/>
  <c r="H198" i="2"/>
  <c r="H189" i="2"/>
  <c r="H187" i="2"/>
  <c r="H184" i="2"/>
  <c r="H183" i="2"/>
  <c r="H181" i="2"/>
  <c r="E329" i="2" l="1"/>
  <c r="D329" i="2"/>
  <c r="G338" i="2"/>
  <c r="F338" i="2"/>
  <c r="G337" i="2"/>
  <c r="F337" i="2"/>
  <c r="H336" i="2"/>
  <c r="H335" i="2"/>
  <c r="H334" i="2"/>
  <c r="G330" i="2"/>
  <c r="F330" i="2"/>
  <c r="G328" i="2" l="1"/>
  <c r="F328" i="2"/>
  <c r="G327" i="2" l="1"/>
  <c r="F327" i="2"/>
  <c r="G320" i="2"/>
  <c r="F320" i="2"/>
  <c r="G769" i="2"/>
  <c r="H769" i="2" s="1"/>
  <c r="F769" i="2"/>
  <c r="G768" i="2"/>
  <c r="H768" i="2" s="1"/>
  <c r="F768" i="2"/>
  <c r="G767" i="2"/>
  <c r="H767" i="2" s="1"/>
  <c r="F767" i="2"/>
  <c r="G766" i="2"/>
  <c r="H766" i="2" s="1"/>
  <c r="F766" i="2"/>
  <c r="G765" i="2"/>
  <c r="H765" i="2" s="1"/>
  <c r="F765" i="2"/>
  <c r="G764" i="2"/>
  <c r="H764" i="2" s="1"/>
  <c r="F764" i="2"/>
  <c r="G762" i="2"/>
  <c r="H762" i="2" s="1"/>
  <c r="F762" i="2"/>
  <c r="G761" i="2"/>
  <c r="H761" i="2" s="1"/>
  <c r="F761" i="2"/>
  <c r="G760" i="2"/>
  <c r="H760" i="2" s="1"/>
  <c r="F760" i="2"/>
  <c r="G759" i="2"/>
  <c r="H759" i="2" s="1"/>
  <c r="F759" i="2"/>
  <c r="G757" i="2"/>
  <c r="H757" i="2" s="1"/>
  <c r="F757" i="2"/>
  <c r="G756" i="2"/>
  <c r="H756" i="2" s="1"/>
  <c r="F756" i="2"/>
  <c r="G754" i="2"/>
  <c r="F754" i="2"/>
  <c r="G753" i="2"/>
  <c r="F753" i="2"/>
  <c r="G750" i="2"/>
  <c r="F750" i="2"/>
  <c r="G744" i="2"/>
  <c r="F744" i="2"/>
  <c r="G740" i="2"/>
  <c r="F740" i="2"/>
  <c r="G739" i="2"/>
  <c r="H739" i="2" s="1"/>
  <c r="F739" i="2"/>
  <c r="G736" i="2"/>
  <c r="F736" i="2"/>
  <c r="G734" i="2"/>
  <c r="F734" i="2"/>
  <c r="G732" i="2"/>
  <c r="H732" i="2" s="1"/>
  <c r="F732" i="2"/>
  <c r="G729" i="2"/>
  <c r="F729" i="2"/>
  <c r="G727" i="2"/>
  <c r="F727" i="2"/>
  <c r="G724" i="2"/>
  <c r="F724" i="2"/>
  <c r="G722" i="2"/>
  <c r="F722" i="2"/>
  <c r="G721" i="2"/>
  <c r="H721" i="2" s="1"/>
  <c r="F721" i="2"/>
  <c r="G720" i="2"/>
  <c r="F720" i="2"/>
  <c r="G718" i="2"/>
  <c r="F718" i="2"/>
  <c r="G717" i="2"/>
  <c r="F717" i="2"/>
  <c r="G715" i="2"/>
  <c r="F715" i="2"/>
  <c r="G713" i="2"/>
  <c r="H713" i="2" s="1"/>
  <c r="F713" i="2"/>
  <c r="E39" i="2"/>
  <c r="D39" i="2"/>
  <c r="G34" i="2"/>
  <c r="G39" i="2" s="1"/>
  <c r="F34" i="2"/>
  <c r="F39" i="2" s="1"/>
  <c r="G17" i="2"/>
  <c r="F17" i="2"/>
  <c r="G12" i="2"/>
  <c r="F12" i="2"/>
  <c r="G539" i="2"/>
  <c r="G541" i="2"/>
  <c r="F541" i="2"/>
  <c r="E542" i="2"/>
  <c r="D542" i="2"/>
  <c r="F533" i="2"/>
  <c r="G533" i="2"/>
  <c r="F531" i="2"/>
  <c r="G531" i="2"/>
  <c r="G527" i="2"/>
  <c r="F527" i="2"/>
  <c r="F525" i="2"/>
  <c r="G743" i="2" l="1"/>
  <c r="G60" i="2"/>
  <c r="F60" i="2"/>
  <c r="G41" i="2"/>
  <c r="F41" i="2"/>
  <c r="G63" i="2" l="1"/>
  <c r="F63" i="2"/>
  <c r="G490" i="2"/>
  <c r="F490" i="2"/>
  <c r="F491" i="2"/>
  <c r="G491" i="2"/>
  <c r="G583" i="2"/>
  <c r="F583" i="2"/>
  <c r="G462" i="2"/>
  <c r="F462" i="2"/>
  <c r="G456" i="2"/>
  <c r="F456" i="2"/>
  <c r="F709" i="2" l="1"/>
  <c r="G709" i="2"/>
  <c r="F696" i="2"/>
  <c r="E884" i="2" l="1"/>
  <c r="D884" i="2"/>
  <c r="G881" i="2"/>
  <c r="G884" i="2" s="1"/>
  <c r="F881" i="2"/>
  <c r="F884" i="2" s="1"/>
  <c r="F153" i="2"/>
  <c r="G153" i="2"/>
  <c r="H153" i="2" s="1"/>
  <c r="D155" i="2"/>
  <c r="E155" i="2"/>
  <c r="G136" i="2"/>
  <c r="H136" i="2" s="1"/>
  <c r="G147" i="2"/>
  <c r="F147" i="2"/>
  <c r="D149" i="2"/>
  <c r="E149" i="2"/>
  <c r="G127" i="2"/>
  <c r="F127" i="2"/>
  <c r="F378" i="2" l="1"/>
  <c r="G378" i="2"/>
  <c r="F363" i="2"/>
  <c r="F364" i="2"/>
  <c r="G363" i="2"/>
  <c r="G364" i="2"/>
  <c r="G366" i="2"/>
  <c r="G684" i="2" l="1"/>
  <c r="F684" i="2"/>
  <c r="G679" i="2"/>
  <c r="F679" i="2"/>
  <c r="F663" i="2"/>
  <c r="G843" i="2" l="1"/>
  <c r="D838" i="2" l="1"/>
  <c r="E838" i="2"/>
  <c r="E850" i="2" l="1"/>
  <c r="E848" i="2"/>
  <c r="D850" i="2"/>
  <c r="D848" i="2"/>
  <c r="F850" i="2" l="1"/>
  <c r="G850" i="2"/>
  <c r="G276" i="2" l="1"/>
  <c r="F276" i="2"/>
  <c r="G267" i="2"/>
  <c r="H267" i="2" s="1"/>
  <c r="F267" i="2"/>
  <c r="F244" i="2"/>
  <c r="G244" i="2"/>
  <c r="H244" i="2" s="1"/>
  <c r="F374" i="2" l="1"/>
  <c r="G374" i="2"/>
  <c r="G367" i="2"/>
  <c r="F367" i="2"/>
  <c r="G137" i="2" l="1"/>
  <c r="H137" i="2" s="1"/>
  <c r="F137" i="2" l="1"/>
  <c r="G514" i="2" l="1"/>
  <c r="F514" i="2"/>
  <c r="G101" i="2"/>
  <c r="E831" i="2" l="1"/>
  <c r="D831" i="2"/>
  <c r="G830" i="2"/>
  <c r="F830" i="2"/>
  <c r="F539" i="2"/>
  <c r="G534" i="2"/>
  <c r="F534" i="2"/>
  <c r="G525" i="2"/>
  <c r="F584" i="2" l="1"/>
  <c r="G579" i="2"/>
  <c r="F579" i="2"/>
  <c r="G631" i="2"/>
  <c r="F631" i="2"/>
  <c r="G627" i="2"/>
  <c r="F627" i="2"/>
  <c r="F566" i="2"/>
  <c r="F556" i="2"/>
  <c r="G556" i="2"/>
  <c r="G551" i="2"/>
  <c r="F551" i="2"/>
  <c r="G604" i="2" l="1"/>
  <c r="F604" i="2"/>
  <c r="G605" i="2"/>
  <c r="F605" i="2"/>
  <c r="G606" i="2"/>
  <c r="F606" i="2"/>
  <c r="E828" i="2" l="1"/>
  <c r="D828" i="2"/>
  <c r="G828" i="2" l="1"/>
  <c r="F828" i="2"/>
  <c r="G503" i="2" l="1"/>
  <c r="F503" i="2"/>
  <c r="G498" i="2"/>
  <c r="G481" i="2" l="1"/>
  <c r="F481" i="2"/>
  <c r="G457" i="2"/>
  <c r="F457" i="2"/>
  <c r="G447" i="2" l="1"/>
  <c r="F447" i="2"/>
  <c r="G696" i="2"/>
  <c r="G26" i="2" l="1"/>
  <c r="F26" i="2"/>
  <c r="F849" i="2" l="1"/>
  <c r="G849" i="2"/>
  <c r="F842" i="2"/>
  <c r="G85" i="2" l="1"/>
  <c r="F85" i="2"/>
  <c r="F86" i="2"/>
  <c r="G808" i="2"/>
  <c r="F808" i="2"/>
  <c r="G798" i="2"/>
  <c r="F798" i="2"/>
  <c r="G144" i="2" l="1"/>
  <c r="H144" i="2" s="1"/>
  <c r="F144" i="2"/>
  <c r="G139" i="2"/>
  <c r="H139" i="2" s="1"/>
  <c r="F139" i="2"/>
  <c r="F136" i="2"/>
  <c r="E758" i="2" l="1"/>
  <c r="D758" i="2"/>
  <c r="E743" i="2"/>
  <c r="D743" i="2"/>
  <c r="F743" i="2" l="1"/>
  <c r="D688" i="2" l="1"/>
  <c r="E688" i="2"/>
  <c r="G688" i="2" l="1"/>
  <c r="F685" i="2" l="1"/>
  <c r="G685" i="2"/>
  <c r="E853" i="2"/>
  <c r="D853" i="2"/>
  <c r="D673" i="2"/>
  <c r="E673" i="2"/>
  <c r="G673" i="2" l="1"/>
  <c r="F853" i="2"/>
  <c r="E654" i="2" l="1"/>
  <c r="D654" i="2"/>
  <c r="G650" i="2"/>
  <c r="F650" i="2"/>
  <c r="E635" i="2"/>
  <c r="D635" i="2"/>
  <c r="E608" i="2"/>
  <c r="D608" i="2"/>
  <c r="F635" i="2" l="1"/>
  <c r="G608" i="2"/>
  <c r="F608" i="2"/>
  <c r="G86" i="2" l="1"/>
  <c r="F535" i="2" l="1"/>
  <c r="G535" i="2"/>
  <c r="G128" i="2" l="1"/>
  <c r="F128" i="2"/>
  <c r="G126" i="2"/>
  <c r="H126" i="2" s="1"/>
  <c r="F126" i="2"/>
  <c r="F152" i="2"/>
  <c r="G152" i="2"/>
  <c r="H152" i="2" s="1"/>
  <c r="G154" i="2"/>
  <c r="H154" i="2" s="1"/>
  <c r="F154" i="2"/>
  <c r="F140" i="2"/>
  <c r="G140" i="2"/>
  <c r="H140" i="2" s="1"/>
  <c r="F141" i="2"/>
  <c r="G141" i="2"/>
  <c r="H141" i="2" s="1"/>
  <c r="F142" i="2"/>
  <c r="G142" i="2"/>
  <c r="H142" i="2" s="1"/>
  <c r="F143" i="2"/>
  <c r="G143" i="2"/>
  <c r="H143" i="2" s="1"/>
  <c r="G515" i="2"/>
  <c r="F515" i="2"/>
  <c r="F497" i="2"/>
  <c r="G497" i="2"/>
  <c r="E509" i="2"/>
  <c r="D509" i="2"/>
  <c r="G504" i="2"/>
  <c r="F504" i="2"/>
  <c r="F494" i="2"/>
  <c r="F496" i="2"/>
  <c r="F482" i="2"/>
  <c r="G477" i="2"/>
  <c r="F477" i="2"/>
  <c r="G474" i="2"/>
  <c r="E493" i="2"/>
  <c r="D493" i="2"/>
  <c r="D466" i="2"/>
  <c r="E466" i="2"/>
  <c r="G449" i="2"/>
  <c r="F449" i="2"/>
  <c r="G444" i="2"/>
  <c r="F444" i="2"/>
  <c r="G510" i="2" l="1"/>
  <c r="G509" i="2"/>
  <c r="F510" i="2"/>
  <c r="G672" i="2" l="1"/>
  <c r="F672" i="2"/>
  <c r="G176" i="2" l="1"/>
  <c r="F176" i="2"/>
  <c r="E172" i="2"/>
  <c r="D172" i="2"/>
  <c r="E292" i="2"/>
  <c r="D292" i="2"/>
  <c r="G278" i="2"/>
  <c r="F278" i="2"/>
  <c r="G275" i="2"/>
  <c r="H275" i="2" s="1"/>
  <c r="G245" i="2"/>
  <c r="H245" i="2" s="1"/>
  <c r="G221" i="2"/>
  <c r="G811" i="2" l="1"/>
  <c r="F811" i="2"/>
  <c r="F377" i="2"/>
  <c r="G377" i="2"/>
  <c r="D698" i="2" l="1"/>
  <c r="E698" i="2"/>
  <c r="G697" i="2"/>
  <c r="F697" i="2"/>
  <c r="E123" i="2" l="1"/>
  <c r="D123" i="2"/>
  <c r="F105" i="2"/>
  <c r="G105" i="2"/>
  <c r="F104" i="2"/>
  <c r="G104" i="2"/>
  <c r="F101" i="2"/>
  <c r="F102" i="2"/>
  <c r="G102" i="2"/>
  <c r="D861" i="2" l="1"/>
  <c r="E861" i="2"/>
  <c r="G494" i="2" l="1"/>
  <c r="E178" i="2" l="1"/>
  <c r="D178" i="2"/>
  <c r="A1592" i="7"/>
  <c r="A1510" i="7"/>
  <c r="A1516" i="7"/>
  <c r="A1517" i="7"/>
  <c r="A1518" i="7"/>
  <c r="A864" i="7"/>
  <c r="A865" i="7"/>
  <c r="A866" i="7"/>
  <c r="A867" i="7"/>
  <c r="A868" i="7"/>
  <c r="A869" i="7"/>
  <c r="A870" i="7"/>
  <c r="A871" i="7"/>
  <c r="A872" i="7"/>
  <c r="A873" i="7"/>
  <c r="A874" i="7"/>
  <c r="L1864" i="7"/>
  <c r="K1864" i="7"/>
  <c r="J1864" i="7"/>
  <c r="I1864" i="7"/>
  <c r="H1864" i="7"/>
  <c r="G1864" i="7"/>
  <c r="L1863" i="7"/>
  <c r="K1863" i="7"/>
  <c r="J1863" i="7"/>
  <c r="I1863" i="7"/>
  <c r="H1863" i="7"/>
  <c r="G1863" i="7"/>
  <c r="A1854" i="7"/>
  <c r="K1853" i="7"/>
  <c r="K1854" i="7" s="1"/>
  <c r="H1853" i="7"/>
  <c r="G1853" i="7"/>
  <c r="G1854" i="7" s="1"/>
  <c r="A1853" i="7"/>
  <c r="A1852" i="7"/>
  <c r="A1851" i="7"/>
  <c r="J1850" i="7"/>
  <c r="J1853" i="7" s="1"/>
  <c r="J1854" i="7" s="1"/>
  <c r="I1850" i="7"/>
  <c r="A1850" i="7"/>
  <c r="A1849" i="7"/>
  <c r="K1848" i="7"/>
  <c r="K1849" i="7" s="1"/>
  <c r="H1848" i="7"/>
  <c r="G1848" i="7"/>
  <c r="A1848" i="7"/>
  <c r="J1847" i="7"/>
  <c r="I1847" i="7"/>
  <c r="A1847" i="7"/>
  <c r="A1846" i="7"/>
  <c r="K1845" i="7"/>
  <c r="K1846" i="7" s="1"/>
  <c r="H1845" i="7"/>
  <c r="H1846" i="7" s="1"/>
  <c r="G1845" i="7"/>
  <c r="G1846" i="7" s="1"/>
  <c r="A1845" i="7"/>
  <c r="J1844" i="7"/>
  <c r="I1844" i="7"/>
  <c r="A1844" i="7"/>
  <c r="A1843" i="7"/>
  <c r="K1842" i="7"/>
  <c r="K1843" i="7" s="1"/>
  <c r="H1842" i="7"/>
  <c r="H1843" i="7" s="1"/>
  <c r="G1842" i="7"/>
  <c r="G1843" i="7" s="1"/>
  <c r="A1842" i="7"/>
  <c r="J1841" i="7"/>
  <c r="I1841" i="7"/>
  <c r="A1841" i="7"/>
  <c r="A1840" i="7"/>
  <c r="K1839" i="7"/>
  <c r="K1840" i="7" s="1"/>
  <c r="H1839" i="7"/>
  <c r="H1840" i="7" s="1"/>
  <c r="G1839" i="7"/>
  <c r="G1840" i="7" s="1"/>
  <c r="A1839" i="7"/>
  <c r="J1838" i="7"/>
  <c r="I1838" i="7"/>
  <c r="A1838" i="7"/>
  <c r="J1837" i="7"/>
  <c r="I1837" i="7"/>
  <c r="A1837" i="7"/>
  <c r="I1836" i="7"/>
  <c r="A1836" i="7"/>
  <c r="I1835" i="7"/>
  <c r="A1835" i="7"/>
  <c r="I1834" i="7"/>
  <c r="A1834" i="7"/>
  <c r="J1833" i="7"/>
  <c r="I1833" i="7"/>
  <c r="A1833" i="7"/>
  <c r="J1832" i="7"/>
  <c r="I1832" i="7"/>
  <c r="A1832" i="7"/>
  <c r="I1831" i="7"/>
  <c r="A1831" i="7"/>
  <c r="J1830" i="7"/>
  <c r="I1830" i="7"/>
  <c r="A1830" i="7"/>
  <c r="I1829" i="7"/>
  <c r="A1829" i="7"/>
  <c r="I1828" i="7"/>
  <c r="A1828" i="7"/>
  <c r="J1827" i="7"/>
  <c r="I1827" i="7"/>
  <c r="A1827" i="7"/>
  <c r="J1826" i="7"/>
  <c r="I1826" i="7"/>
  <c r="A1826" i="7"/>
  <c r="I1825" i="7"/>
  <c r="A1825" i="7"/>
  <c r="J1824" i="7"/>
  <c r="I1824" i="7"/>
  <c r="A1824" i="7"/>
  <c r="I1823" i="7"/>
  <c r="A1823" i="7"/>
  <c r="I1822" i="7"/>
  <c r="A1822" i="7"/>
  <c r="I1821" i="7"/>
  <c r="A1821" i="7"/>
  <c r="J1820" i="7"/>
  <c r="I1820" i="7"/>
  <c r="A1820" i="7"/>
  <c r="A1819" i="7"/>
  <c r="K1818" i="7"/>
  <c r="H1818" i="7"/>
  <c r="G1818" i="7"/>
  <c r="A1818" i="7"/>
  <c r="J1817" i="7"/>
  <c r="I1817" i="7"/>
  <c r="A1817" i="7"/>
  <c r="J1816" i="7"/>
  <c r="I1816" i="7"/>
  <c r="A1816" i="7"/>
  <c r="K1815" i="7"/>
  <c r="H1815" i="7"/>
  <c r="G1815" i="7"/>
  <c r="A1815" i="7"/>
  <c r="I1814" i="7"/>
  <c r="A1814" i="7"/>
  <c r="J1813" i="7"/>
  <c r="I1813" i="7"/>
  <c r="A1813" i="7"/>
  <c r="J1811" i="7"/>
  <c r="I1811" i="7"/>
  <c r="A1811" i="7"/>
  <c r="A1810" i="7"/>
  <c r="K1809" i="7"/>
  <c r="K1810" i="7" s="1"/>
  <c r="H1809" i="7"/>
  <c r="G1809" i="7"/>
  <c r="G1810" i="7" s="1"/>
  <c r="A1809" i="7"/>
  <c r="J1808" i="7"/>
  <c r="I1808" i="7"/>
  <c r="A1808" i="7"/>
  <c r="A1807" i="7"/>
  <c r="K1806" i="7"/>
  <c r="K1807" i="7" s="1"/>
  <c r="H1806" i="7"/>
  <c r="G1806" i="7"/>
  <c r="G1807" i="7" s="1"/>
  <c r="A1806" i="7"/>
  <c r="J1805" i="7"/>
  <c r="I1805" i="7"/>
  <c r="J1804" i="7"/>
  <c r="I1804" i="7"/>
  <c r="J1803" i="7"/>
  <c r="I1803" i="7"/>
  <c r="A1803" i="7"/>
  <c r="J1802" i="7"/>
  <c r="I1802" i="7"/>
  <c r="A1802" i="7"/>
  <c r="J1801" i="7"/>
  <c r="I1801" i="7"/>
  <c r="A1801" i="7"/>
  <c r="J1800" i="7"/>
  <c r="I1800" i="7"/>
  <c r="A1800" i="7"/>
  <c r="J1799" i="7"/>
  <c r="I1799" i="7"/>
  <c r="A1799" i="7"/>
  <c r="A1798" i="7"/>
  <c r="K1797" i="7"/>
  <c r="K1798" i="7" s="1"/>
  <c r="H1797" i="7"/>
  <c r="H1798" i="7" s="1"/>
  <c r="G1797" i="7"/>
  <c r="G1798" i="7" s="1"/>
  <c r="A1797" i="7"/>
  <c r="J1796" i="7"/>
  <c r="I1796" i="7"/>
  <c r="A1796" i="7"/>
  <c r="J1795" i="7"/>
  <c r="I1795" i="7"/>
  <c r="A1795" i="7"/>
  <c r="A1794" i="7"/>
  <c r="K1793" i="7"/>
  <c r="K1794" i="7" s="1"/>
  <c r="H1793" i="7"/>
  <c r="G1793" i="7"/>
  <c r="G1794" i="7" s="1"/>
  <c r="A1793" i="7"/>
  <c r="J1792" i="7"/>
  <c r="I1792" i="7"/>
  <c r="A1792" i="7"/>
  <c r="J1791" i="7"/>
  <c r="I1791" i="7"/>
  <c r="A1791" i="7"/>
  <c r="J1790" i="7"/>
  <c r="I1790" i="7"/>
  <c r="A1790" i="7"/>
  <c r="J1789" i="7"/>
  <c r="I1789" i="7"/>
  <c r="A1789" i="7"/>
  <c r="J1788" i="7"/>
  <c r="I1788" i="7"/>
  <c r="A1788" i="7"/>
  <c r="J1787" i="7"/>
  <c r="I1787" i="7"/>
  <c r="A1787" i="7"/>
  <c r="A1786" i="7"/>
  <c r="K1785" i="7"/>
  <c r="K1786" i="7" s="1"/>
  <c r="H1785" i="7"/>
  <c r="H1786" i="7" s="1"/>
  <c r="G1785" i="7"/>
  <c r="G1786" i="7" s="1"/>
  <c r="A1785" i="7"/>
  <c r="I1784" i="7"/>
  <c r="A1784" i="7"/>
  <c r="I1783" i="7"/>
  <c r="A1783" i="7"/>
  <c r="J1782" i="7"/>
  <c r="I1782" i="7"/>
  <c r="A1782" i="7"/>
  <c r="J1778" i="7"/>
  <c r="I1778" i="7"/>
  <c r="A1778" i="7"/>
  <c r="A1777" i="7"/>
  <c r="K1776" i="7"/>
  <c r="K1777" i="7" s="1"/>
  <c r="H1776" i="7"/>
  <c r="H1777" i="7" s="1"/>
  <c r="G1776" i="7"/>
  <c r="G1777" i="7" s="1"/>
  <c r="A1776" i="7"/>
  <c r="J1773" i="7"/>
  <c r="I1773" i="7"/>
  <c r="A1773" i="7"/>
  <c r="J1769" i="7"/>
  <c r="I1769" i="7"/>
  <c r="A1769" i="7"/>
  <c r="A1768" i="7"/>
  <c r="K1767" i="7"/>
  <c r="K1768" i="7" s="1"/>
  <c r="H1767" i="7"/>
  <c r="H1768" i="7" s="1"/>
  <c r="G1767" i="7"/>
  <c r="G1768" i="7" s="1"/>
  <c r="A1767" i="7"/>
  <c r="A1766" i="7"/>
  <c r="J1765" i="7"/>
  <c r="I1765" i="7"/>
  <c r="A1765" i="7"/>
  <c r="A1764" i="7"/>
  <c r="A1763" i="7"/>
  <c r="J1762" i="7"/>
  <c r="I1762" i="7"/>
  <c r="A1762" i="7"/>
  <c r="A1761" i="7"/>
  <c r="K1760" i="7"/>
  <c r="K1761" i="7" s="1"/>
  <c r="H1760" i="7"/>
  <c r="H1761" i="7" s="1"/>
  <c r="G1760" i="7"/>
  <c r="G1761" i="7" s="1"/>
  <c r="A1760" i="7"/>
  <c r="J1759" i="7"/>
  <c r="I1759" i="7"/>
  <c r="A1759" i="7"/>
  <c r="I1758" i="7"/>
  <c r="A1758" i="7"/>
  <c r="I1757" i="7"/>
  <c r="A1757" i="7"/>
  <c r="I1756" i="7"/>
  <c r="A1756" i="7"/>
  <c r="J1755" i="7"/>
  <c r="I1755" i="7"/>
  <c r="A1755" i="7"/>
  <c r="A1754" i="7"/>
  <c r="K1753" i="7"/>
  <c r="K1754" i="7" s="1"/>
  <c r="H1753" i="7"/>
  <c r="H1754" i="7" s="1"/>
  <c r="G1753" i="7"/>
  <c r="G1754" i="7" s="1"/>
  <c r="A1753" i="7"/>
  <c r="I1752" i="7"/>
  <c r="A1752" i="7"/>
  <c r="J1751" i="7"/>
  <c r="I1751" i="7"/>
  <c r="A1751" i="7"/>
  <c r="J1747" i="7"/>
  <c r="I1747" i="7"/>
  <c r="A1747" i="7"/>
  <c r="A1746" i="7"/>
  <c r="K1745" i="7"/>
  <c r="K1746" i="7" s="1"/>
  <c r="H1745" i="7"/>
  <c r="H1746" i="7" s="1"/>
  <c r="G1745" i="7"/>
  <c r="A1745" i="7"/>
  <c r="J1744" i="7"/>
  <c r="I1744" i="7"/>
  <c r="A1744" i="7"/>
  <c r="J1743" i="7"/>
  <c r="I1743" i="7"/>
  <c r="A1743" i="7"/>
  <c r="J1742" i="7"/>
  <c r="I1742" i="7"/>
  <c r="A1742" i="7"/>
  <c r="J1741" i="7"/>
  <c r="I1741" i="7"/>
  <c r="A1741" i="7"/>
  <c r="J1740" i="7"/>
  <c r="I1740" i="7"/>
  <c r="A1740" i="7"/>
  <c r="J1739" i="7"/>
  <c r="I1739" i="7"/>
  <c r="A1739" i="7"/>
  <c r="A1738" i="7"/>
  <c r="K1737" i="7"/>
  <c r="K1738" i="7" s="1"/>
  <c r="H1737" i="7"/>
  <c r="H1738" i="7" s="1"/>
  <c r="G1737" i="7"/>
  <c r="G1738" i="7" s="1"/>
  <c r="A1737" i="7"/>
  <c r="J1734" i="7"/>
  <c r="I1734" i="7"/>
  <c r="A1734" i="7"/>
  <c r="A1733" i="7"/>
  <c r="K1732" i="7"/>
  <c r="H1732" i="7"/>
  <c r="G1732" i="7"/>
  <c r="A1732" i="7"/>
  <c r="I1731" i="7"/>
  <c r="J1730" i="7"/>
  <c r="I1730" i="7"/>
  <c r="A1730" i="7"/>
  <c r="K1729" i="7"/>
  <c r="H1729" i="7"/>
  <c r="G1729" i="7"/>
  <c r="A1729" i="7"/>
  <c r="J1726" i="7"/>
  <c r="I1726" i="7"/>
  <c r="A1726" i="7"/>
  <c r="A1725" i="7"/>
  <c r="K1724" i="7"/>
  <c r="H1724" i="7"/>
  <c r="G1724" i="7"/>
  <c r="A1724" i="7"/>
  <c r="J1723" i="7"/>
  <c r="I1723" i="7"/>
  <c r="A1723" i="7"/>
  <c r="K1722" i="7"/>
  <c r="H1722" i="7"/>
  <c r="G1722" i="7"/>
  <c r="A1722" i="7"/>
  <c r="J1721" i="7"/>
  <c r="I1721" i="7"/>
  <c r="J1720" i="7"/>
  <c r="I1720" i="7"/>
  <c r="A1720" i="7"/>
  <c r="A1719" i="7"/>
  <c r="K1718" i="7"/>
  <c r="H1718" i="7"/>
  <c r="G1718" i="7"/>
  <c r="A1718" i="7"/>
  <c r="J1717" i="7"/>
  <c r="I1717" i="7"/>
  <c r="A1717" i="7"/>
  <c r="K1716" i="7"/>
  <c r="H1716" i="7"/>
  <c r="G1716" i="7"/>
  <c r="A1716" i="7"/>
  <c r="J1715" i="7"/>
  <c r="I1715" i="7"/>
  <c r="A1715" i="7"/>
  <c r="A1714" i="7"/>
  <c r="K1713" i="7"/>
  <c r="H1713" i="7"/>
  <c r="G1713" i="7"/>
  <c r="A1713" i="7"/>
  <c r="J1712" i="7"/>
  <c r="I1712" i="7"/>
  <c r="A1712" i="7"/>
  <c r="K1711" i="7"/>
  <c r="H1711" i="7"/>
  <c r="G1711" i="7"/>
  <c r="A1711" i="7"/>
  <c r="J1709" i="7"/>
  <c r="I1709" i="7"/>
  <c r="A1709" i="7"/>
  <c r="A1708" i="7"/>
  <c r="K1707" i="7"/>
  <c r="H1707" i="7"/>
  <c r="G1707" i="7"/>
  <c r="A1707" i="7"/>
  <c r="J1706" i="7"/>
  <c r="I1706" i="7"/>
  <c r="A1706" i="7"/>
  <c r="J1705" i="7"/>
  <c r="I1705" i="7"/>
  <c r="A1705" i="7"/>
  <c r="K1704" i="7"/>
  <c r="H1704" i="7"/>
  <c r="G1704" i="7"/>
  <c r="A1704" i="7"/>
  <c r="A1703" i="7"/>
  <c r="A1702" i="7"/>
  <c r="J1701" i="7"/>
  <c r="I1701" i="7"/>
  <c r="A1701" i="7"/>
  <c r="A1700" i="7"/>
  <c r="K1699" i="7"/>
  <c r="H1699" i="7"/>
  <c r="G1699" i="7"/>
  <c r="A1699" i="7"/>
  <c r="J1698" i="7"/>
  <c r="I1698" i="7"/>
  <c r="A1698" i="7"/>
  <c r="K1697" i="7"/>
  <c r="H1697" i="7"/>
  <c r="G1697" i="7"/>
  <c r="A1697" i="7"/>
  <c r="J1696" i="7"/>
  <c r="I1696" i="7"/>
  <c r="A1696" i="7"/>
  <c r="A1695" i="7"/>
  <c r="K1694" i="7"/>
  <c r="H1694" i="7"/>
  <c r="G1694" i="7"/>
  <c r="A1694" i="7"/>
  <c r="J1693" i="7"/>
  <c r="I1693" i="7"/>
  <c r="A1693" i="7"/>
  <c r="J1692" i="7"/>
  <c r="I1692" i="7"/>
  <c r="A1692" i="7"/>
  <c r="K1691" i="7"/>
  <c r="H1691" i="7"/>
  <c r="G1691" i="7"/>
  <c r="A1691" i="7"/>
  <c r="A1690" i="7"/>
  <c r="A1689" i="7"/>
  <c r="A1688" i="7"/>
  <c r="A1687" i="7"/>
  <c r="A1686" i="7"/>
  <c r="A1685" i="7"/>
  <c r="A1684" i="7"/>
  <c r="A1683" i="7"/>
  <c r="J1682" i="7"/>
  <c r="I1682" i="7"/>
  <c r="A1682" i="7"/>
  <c r="A1681" i="7"/>
  <c r="K1680" i="7"/>
  <c r="H1680" i="7"/>
  <c r="G1680" i="7"/>
  <c r="A1680" i="7"/>
  <c r="J1679" i="7"/>
  <c r="I1679" i="7"/>
  <c r="J1678" i="7"/>
  <c r="I1678" i="7"/>
  <c r="J1677" i="7"/>
  <c r="I1677" i="7"/>
  <c r="A1677" i="7"/>
  <c r="K1676" i="7"/>
  <c r="H1676" i="7"/>
  <c r="G1676" i="7"/>
  <c r="A1676" i="7"/>
  <c r="J1675" i="7"/>
  <c r="I1675" i="7"/>
  <c r="A1675" i="7"/>
  <c r="A1674" i="7"/>
  <c r="K1673" i="7"/>
  <c r="H1673" i="7"/>
  <c r="G1673" i="7"/>
  <c r="A1673" i="7"/>
  <c r="J1672" i="7"/>
  <c r="I1672" i="7"/>
  <c r="J1671" i="7"/>
  <c r="I1671" i="7"/>
  <c r="A1671" i="7"/>
  <c r="K1670" i="7"/>
  <c r="H1670" i="7"/>
  <c r="G1670" i="7"/>
  <c r="A1670" i="7"/>
  <c r="J1669" i="7"/>
  <c r="I1669" i="7"/>
  <c r="J1668" i="7"/>
  <c r="I1668" i="7"/>
  <c r="J1667" i="7"/>
  <c r="I1667" i="7"/>
  <c r="J1666" i="7"/>
  <c r="I1666" i="7"/>
  <c r="A1666" i="7"/>
  <c r="A1665" i="7"/>
  <c r="K1664" i="7"/>
  <c r="H1664" i="7"/>
  <c r="G1664" i="7"/>
  <c r="A1664" i="7"/>
  <c r="J1663" i="7"/>
  <c r="I1663" i="7"/>
  <c r="A1663" i="7"/>
  <c r="J1662" i="7"/>
  <c r="I1662" i="7"/>
  <c r="A1662" i="7"/>
  <c r="K1661" i="7"/>
  <c r="H1661" i="7"/>
  <c r="G1661" i="7"/>
  <c r="A1661" i="7"/>
  <c r="A1660" i="7"/>
  <c r="J1659" i="7"/>
  <c r="I1659" i="7"/>
  <c r="A1659" i="7"/>
  <c r="K1658" i="7"/>
  <c r="H1658" i="7"/>
  <c r="G1658" i="7"/>
  <c r="A1658" i="7"/>
  <c r="A1657" i="7"/>
  <c r="A1656" i="7"/>
  <c r="A1655" i="7"/>
  <c r="J1654" i="7"/>
  <c r="I1654" i="7"/>
  <c r="A1654" i="7"/>
  <c r="A1653" i="7"/>
  <c r="K1652" i="7"/>
  <c r="H1652" i="7"/>
  <c r="G1652" i="7"/>
  <c r="A1652" i="7"/>
  <c r="J1651" i="7"/>
  <c r="J1650" i="7"/>
  <c r="J1649" i="7"/>
  <c r="J1648" i="7"/>
  <c r="J1647" i="7"/>
  <c r="J1646" i="7"/>
  <c r="J1645" i="7"/>
  <c r="J1644" i="7"/>
  <c r="J1643" i="7"/>
  <c r="J1642" i="7"/>
  <c r="J1641" i="7"/>
  <c r="J1640" i="7"/>
  <c r="I1640" i="7"/>
  <c r="A1640" i="7"/>
  <c r="J1639" i="7"/>
  <c r="I1639" i="7"/>
  <c r="A1639" i="7"/>
  <c r="J1638" i="7"/>
  <c r="J1637" i="7"/>
  <c r="J1636" i="7"/>
  <c r="J1635" i="7"/>
  <c r="I1635" i="7"/>
  <c r="A1635" i="7"/>
  <c r="K1634" i="7"/>
  <c r="H1634" i="7"/>
  <c r="G1634" i="7"/>
  <c r="A1634" i="7"/>
  <c r="J1633" i="7"/>
  <c r="I1633" i="7"/>
  <c r="A1633" i="7"/>
  <c r="A1632" i="7"/>
  <c r="K1631" i="7"/>
  <c r="K1632" i="7" s="1"/>
  <c r="H1631" i="7"/>
  <c r="H1632" i="7" s="1"/>
  <c r="G1631" i="7"/>
  <c r="A1631" i="7"/>
  <c r="A1630" i="7"/>
  <c r="A1629" i="7"/>
  <c r="A1628" i="7"/>
  <c r="J1627" i="7"/>
  <c r="I1627" i="7"/>
  <c r="A1627" i="7"/>
  <c r="A1626" i="7"/>
  <c r="K1625" i="7"/>
  <c r="K1626" i="7" s="1"/>
  <c r="H1625" i="7"/>
  <c r="G1625" i="7"/>
  <c r="G1626" i="7" s="1"/>
  <c r="A1625" i="7"/>
  <c r="I1624" i="7"/>
  <c r="A1624" i="7"/>
  <c r="J1623" i="7"/>
  <c r="I1623" i="7"/>
  <c r="A1623" i="7"/>
  <c r="I1622" i="7"/>
  <c r="A1622" i="7"/>
  <c r="A1621" i="7"/>
  <c r="K1620" i="7"/>
  <c r="K1621" i="7" s="1"/>
  <c r="H1620" i="7"/>
  <c r="H1621" i="7" s="1"/>
  <c r="G1620" i="7"/>
  <c r="G1621" i="7" s="1"/>
  <c r="A1620" i="7"/>
  <c r="A1619" i="7"/>
  <c r="J1618" i="7"/>
  <c r="I1618" i="7"/>
  <c r="A1618" i="7"/>
  <c r="A1617" i="7"/>
  <c r="K1616" i="7"/>
  <c r="H1616" i="7"/>
  <c r="G1616" i="7"/>
  <c r="A1616" i="7"/>
  <c r="J1615" i="7"/>
  <c r="I1615" i="7"/>
  <c r="A1615" i="7"/>
  <c r="J1614" i="7"/>
  <c r="I1614" i="7"/>
  <c r="A1614" i="7"/>
  <c r="J1613" i="7"/>
  <c r="I1613" i="7"/>
  <c r="A1613" i="7"/>
  <c r="K1612" i="7"/>
  <c r="H1612" i="7"/>
  <c r="G1612" i="7"/>
  <c r="A1612" i="7"/>
  <c r="J1611" i="7"/>
  <c r="I1611" i="7"/>
  <c r="A1611" i="7"/>
  <c r="A1610" i="7"/>
  <c r="J1609" i="7"/>
  <c r="I1609" i="7"/>
  <c r="A1609" i="7"/>
  <c r="A1608" i="7"/>
  <c r="A1607" i="7"/>
  <c r="A1606" i="7"/>
  <c r="J1605" i="7"/>
  <c r="I1605" i="7"/>
  <c r="A1605" i="7"/>
  <c r="A1604" i="7"/>
  <c r="K1603" i="7"/>
  <c r="K1604" i="7" s="1"/>
  <c r="H1603" i="7"/>
  <c r="H1604" i="7" s="1"/>
  <c r="G1603" i="7"/>
  <c r="G1604" i="7" s="1"/>
  <c r="A1603" i="7"/>
  <c r="J1602" i="7"/>
  <c r="I1602" i="7"/>
  <c r="A1602" i="7"/>
  <c r="J1601" i="7"/>
  <c r="I1601" i="7"/>
  <c r="A1601" i="7"/>
  <c r="A1600" i="7"/>
  <c r="K1599" i="7"/>
  <c r="K1600" i="7" s="1"/>
  <c r="H1599" i="7"/>
  <c r="H1600" i="7" s="1"/>
  <c r="G1599" i="7"/>
  <c r="G1600" i="7" s="1"/>
  <c r="A1599" i="7"/>
  <c r="J1598" i="7"/>
  <c r="I1598" i="7"/>
  <c r="A1598" i="7"/>
  <c r="J1597" i="7"/>
  <c r="I1597" i="7"/>
  <c r="A1597" i="7"/>
  <c r="A1596" i="7"/>
  <c r="K1595" i="7"/>
  <c r="K1596" i="7" s="1"/>
  <c r="H1595" i="7"/>
  <c r="G1595" i="7"/>
  <c r="G1596" i="7" s="1"/>
  <c r="A1595" i="7"/>
  <c r="J1594" i="7"/>
  <c r="I1594" i="7"/>
  <c r="A1594" i="7"/>
  <c r="J1593" i="7"/>
  <c r="I1593" i="7"/>
  <c r="A1593" i="7"/>
  <c r="J1591" i="7"/>
  <c r="I1591" i="7"/>
  <c r="A1591" i="7"/>
  <c r="A1590" i="7"/>
  <c r="K1589" i="7"/>
  <c r="K1590" i="7" s="1"/>
  <c r="H1589" i="7"/>
  <c r="H1590" i="7" s="1"/>
  <c r="G1589" i="7"/>
  <c r="G1590" i="7" s="1"/>
  <c r="A1589" i="7"/>
  <c r="J1588" i="7"/>
  <c r="I1588" i="7"/>
  <c r="A1588" i="7"/>
  <c r="J1587" i="7"/>
  <c r="I1587" i="7"/>
  <c r="A1587" i="7"/>
  <c r="A1586" i="7"/>
  <c r="K1585" i="7"/>
  <c r="K1586" i="7" s="1"/>
  <c r="H1585" i="7"/>
  <c r="H1586" i="7" s="1"/>
  <c r="G1585" i="7"/>
  <c r="A1585" i="7"/>
  <c r="J1584" i="7"/>
  <c r="I1584" i="7"/>
  <c r="A1584" i="7"/>
  <c r="A1583" i="7"/>
  <c r="J1582" i="7"/>
  <c r="I1582" i="7"/>
  <c r="A1582" i="7"/>
  <c r="A1581" i="7"/>
  <c r="K1580" i="7"/>
  <c r="K1581" i="7" s="1"/>
  <c r="H1580" i="7"/>
  <c r="G1580" i="7"/>
  <c r="G1581" i="7" s="1"/>
  <c r="A1580" i="7"/>
  <c r="J1579" i="7"/>
  <c r="I1579" i="7"/>
  <c r="A1579" i="7"/>
  <c r="J1578" i="7"/>
  <c r="I1578" i="7"/>
  <c r="A1578" i="7"/>
  <c r="A1577" i="7"/>
  <c r="K1576" i="7"/>
  <c r="K1577" i="7" s="1"/>
  <c r="H1576" i="7"/>
  <c r="H1577" i="7" s="1"/>
  <c r="G1576" i="7"/>
  <c r="G1577" i="7" s="1"/>
  <c r="A1576" i="7"/>
  <c r="J1574" i="7"/>
  <c r="I1574" i="7"/>
  <c r="A1574" i="7"/>
  <c r="A1573" i="7"/>
  <c r="K1572" i="7"/>
  <c r="K1573" i="7" s="1"/>
  <c r="H1572" i="7"/>
  <c r="G1572" i="7"/>
  <c r="G1573" i="7" s="1"/>
  <c r="A1572" i="7"/>
  <c r="J1571" i="7"/>
  <c r="I1571" i="7"/>
  <c r="A1571" i="7"/>
  <c r="J1570" i="7"/>
  <c r="I1570" i="7"/>
  <c r="A1570" i="7"/>
  <c r="A1569" i="7"/>
  <c r="K1568" i="7"/>
  <c r="K1569" i="7" s="1"/>
  <c r="H1568" i="7"/>
  <c r="H1569" i="7" s="1"/>
  <c r="G1568" i="7"/>
  <c r="G1569" i="7" s="1"/>
  <c r="A1568" i="7"/>
  <c r="A1567" i="7"/>
  <c r="J1566" i="7"/>
  <c r="I1566" i="7"/>
  <c r="A1566" i="7"/>
  <c r="A1565" i="7"/>
  <c r="A1564" i="7"/>
  <c r="J1563" i="7"/>
  <c r="I1563" i="7"/>
  <c r="A1563" i="7"/>
  <c r="A1562" i="7"/>
  <c r="H1561" i="7"/>
  <c r="G1561" i="7"/>
  <c r="G1562" i="7" s="1"/>
  <c r="A1561" i="7"/>
  <c r="J1560" i="7"/>
  <c r="K1560" i="7" s="1"/>
  <c r="K1561" i="7" s="1"/>
  <c r="K1562" i="7" s="1"/>
  <c r="I1560" i="7"/>
  <c r="A1560" i="7"/>
  <c r="A1559" i="7"/>
  <c r="K1558" i="7"/>
  <c r="K1559" i="7" s="1"/>
  <c r="H1558" i="7"/>
  <c r="G1558" i="7"/>
  <c r="G1559" i="7" s="1"/>
  <c r="A1558" i="7"/>
  <c r="J1557" i="7"/>
  <c r="I1557" i="7"/>
  <c r="A1557" i="7"/>
  <c r="A1556" i="7"/>
  <c r="A1555" i="7"/>
  <c r="J1554" i="7"/>
  <c r="I1554" i="7"/>
  <c r="A1554" i="7"/>
  <c r="A1553" i="7"/>
  <c r="K1552" i="7"/>
  <c r="K1553" i="7" s="1"/>
  <c r="H1552" i="7"/>
  <c r="H1553" i="7" s="1"/>
  <c r="G1552" i="7"/>
  <c r="G1553" i="7" s="1"/>
  <c r="A1552" i="7"/>
  <c r="J1551" i="7"/>
  <c r="I1551" i="7"/>
  <c r="A1551" i="7"/>
  <c r="A1550" i="7"/>
  <c r="J1549" i="7"/>
  <c r="I1549" i="7"/>
  <c r="A1549" i="7"/>
  <c r="A1548" i="7"/>
  <c r="K1547" i="7"/>
  <c r="K1548" i="7" s="1"/>
  <c r="H1547" i="7"/>
  <c r="G1547" i="7"/>
  <c r="G1548" i="7" s="1"/>
  <c r="A1547" i="7"/>
  <c r="J1546" i="7"/>
  <c r="I1546" i="7"/>
  <c r="A1546" i="7"/>
  <c r="J1545" i="7"/>
  <c r="I1545" i="7"/>
  <c r="A1545" i="7"/>
  <c r="J1544" i="7"/>
  <c r="I1544" i="7"/>
  <c r="A1544" i="7"/>
  <c r="A1543" i="7"/>
  <c r="K1542" i="7"/>
  <c r="K1543" i="7" s="1"/>
  <c r="H1542" i="7"/>
  <c r="H1543" i="7" s="1"/>
  <c r="G1542" i="7"/>
  <c r="G1543" i="7" s="1"/>
  <c r="A1542" i="7"/>
  <c r="J1541" i="7"/>
  <c r="I1541" i="7"/>
  <c r="A1541" i="7"/>
  <c r="J1540" i="7"/>
  <c r="I1540" i="7"/>
  <c r="A1540" i="7"/>
  <c r="A1539" i="7"/>
  <c r="J1538" i="7"/>
  <c r="I1538" i="7"/>
  <c r="A1538" i="7"/>
  <c r="A1537" i="7"/>
  <c r="K1536" i="7"/>
  <c r="K1537" i="7" s="1"/>
  <c r="H1536" i="7"/>
  <c r="H1537" i="7" s="1"/>
  <c r="G1536" i="7"/>
  <c r="G1537" i="7" s="1"/>
  <c r="A1536" i="7"/>
  <c r="J1535" i="7"/>
  <c r="I1535" i="7"/>
  <c r="A1535" i="7"/>
  <c r="A1534" i="7"/>
  <c r="K1533" i="7"/>
  <c r="K1534" i="7" s="1"/>
  <c r="H1533" i="7"/>
  <c r="H1534" i="7" s="1"/>
  <c r="G1533" i="7"/>
  <c r="G1534" i="7" s="1"/>
  <c r="A1533" i="7"/>
  <c r="J1532" i="7"/>
  <c r="I1532" i="7"/>
  <c r="A1532" i="7"/>
  <c r="A1531" i="7"/>
  <c r="A1530" i="7"/>
  <c r="J1529" i="7"/>
  <c r="I1529" i="7"/>
  <c r="A1529" i="7"/>
  <c r="A1528" i="7"/>
  <c r="K1527" i="7"/>
  <c r="K1528" i="7" s="1"/>
  <c r="H1527" i="7"/>
  <c r="H1528" i="7" s="1"/>
  <c r="G1527" i="7"/>
  <c r="G1528" i="7" s="1"/>
  <c r="A1527" i="7"/>
  <c r="J1525" i="7"/>
  <c r="I1525" i="7"/>
  <c r="A1525" i="7"/>
  <c r="A1524" i="7"/>
  <c r="J1522" i="7"/>
  <c r="I1522" i="7"/>
  <c r="A1522" i="7"/>
  <c r="A1521" i="7"/>
  <c r="K1520" i="7"/>
  <c r="K1521" i="7" s="1"/>
  <c r="H1520" i="7"/>
  <c r="G1520" i="7"/>
  <c r="G1521" i="7" s="1"/>
  <c r="A1520" i="7"/>
  <c r="J1519" i="7"/>
  <c r="I1519" i="7"/>
  <c r="A1519" i="7"/>
  <c r="J1518" i="7"/>
  <c r="J1515" i="7"/>
  <c r="I1515" i="7"/>
  <c r="A1515" i="7"/>
  <c r="A1514" i="7"/>
  <c r="K1513" i="7"/>
  <c r="K1514" i="7" s="1"/>
  <c r="H1513" i="7"/>
  <c r="H1514" i="7" s="1"/>
  <c r="G1513" i="7"/>
  <c r="G1514" i="7" s="1"/>
  <c r="A1513" i="7"/>
  <c r="J1512" i="7"/>
  <c r="I1512" i="7"/>
  <c r="A1512" i="7"/>
  <c r="J1511" i="7"/>
  <c r="I1511" i="7"/>
  <c r="A1511" i="7"/>
  <c r="J1509" i="7"/>
  <c r="I1509" i="7"/>
  <c r="A1509" i="7"/>
  <c r="A1508" i="7"/>
  <c r="K1507" i="7"/>
  <c r="K1508" i="7" s="1"/>
  <c r="H1507" i="7"/>
  <c r="G1507" i="7"/>
  <c r="G1508" i="7" s="1"/>
  <c r="A1507" i="7"/>
  <c r="J1506" i="7"/>
  <c r="I1506" i="7"/>
  <c r="A1506" i="7"/>
  <c r="J1505" i="7"/>
  <c r="I1505" i="7"/>
  <c r="A1505" i="7"/>
  <c r="J1504" i="7"/>
  <c r="I1504" i="7"/>
  <c r="A1504" i="7"/>
  <c r="A1503" i="7"/>
  <c r="K1502" i="7"/>
  <c r="K1503" i="7" s="1"/>
  <c r="H1502" i="7"/>
  <c r="G1502" i="7"/>
  <c r="G1503" i="7" s="1"/>
  <c r="A1502" i="7"/>
  <c r="J1501" i="7"/>
  <c r="I1501" i="7"/>
  <c r="A1501" i="7"/>
  <c r="J1500" i="7"/>
  <c r="I1500" i="7"/>
  <c r="A1500" i="7"/>
  <c r="A1499" i="7"/>
  <c r="K1498" i="7"/>
  <c r="K1499" i="7" s="1"/>
  <c r="H1498" i="7"/>
  <c r="G1498" i="7"/>
  <c r="G1499" i="7" s="1"/>
  <c r="A1498" i="7"/>
  <c r="J1497" i="7"/>
  <c r="I1497" i="7"/>
  <c r="A1497" i="7"/>
  <c r="A1496" i="7"/>
  <c r="A1495" i="7"/>
  <c r="J1494" i="7"/>
  <c r="I1494" i="7"/>
  <c r="A1494" i="7"/>
  <c r="A1493" i="7"/>
  <c r="K1492" i="7"/>
  <c r="H1492" i="7"/>
  <c r="G1492" i="7"/>
  <c r="A1492" i="7"/>
  <c r="J1491" i="7"/>
  <c r="I1491" i="7"/>
  <c r="A1491" i="7"/>
  <c r="J1490" i="7"/>
  <c r="I1490" i="7"/>
  <c r="A1490" i="7"/>
  <c r="J1489" i="7"/>
  <c r="I1489" i="7"/>
  <c r="A1489" i="7"/>
  <c r="J1488" i="7"/>
  <c r="I1488" i="7"/>
  <c r="A1488" i="7"/>
  <c r="J1487" i="7"/>
  <c r="I1487" i="7"/>
  <c r="A1487" i="7"/>
  <c r="J1486" i="7"/>
  <c r="I1486" i="7"/>
  <c r="A1486" i="7"/>
  <c r="J1485" i="7"/>
  <c r="I1485" i="7"/>
  <c r="A1485" i="7"/>
  <c r="J1484" i="7"/>
  <c r="I1484" i="7"/>
  <c r="A1484" i="7"/>
  <c r="K1483" i="7"/>
  <c r="H1483" i="7"/>
  <c r="G1483" i="7"/>
  <c r="A1483" i="7"/>
  <c r="J1482" i="7"/>
  <c r="I1482" i="7"/>
  <c r="A1482" i="7"/>
  <c r="K1481" i="7"/>
  <c r="H1481" i="7"/>
  <c r="G1481" i="7"/>
  <c r="A1481" i="7"/>
  <c r="J1480" i="7"/>
  <c r="I1480" i="7"/>
  <c r="A1480" i="7"/>
  <c r="J1479" i="7"/>
  <c r="I1479" i="7"/>
  <c r="A1479" i="7"/>
  <c r="K1478" i="7"/>
  <c r="H1478" i="7"/>
  <c r="G1478" i="7"/>
  <c r="A1478" i="7"/>
  <c r="J1476" i="7"/>
  <c r="I1476" i="7"/>
  <c r="A1476" i="7"/>
  <c r="A1475" i="7"/>
  <c r="A1474" i="7"/>
  <c r="A1473" i="7"/>
  <c r="A1472" i="7"/>
  <c r="J1471" i="7"/>
  <c r="I1471" i="7"/>
  <c r="A1471" i="7"/>
  <c r="H1470" i="7"/>
  <c r="G1470" i="7"/>
  <c r="A1470" i="7"/>
  <c r="J1468" i="7"/>
  <c r="I1468" i="7"/>
  <c r="A1468" i="7"/>
  <c r="J1467" i="7"/>
  <c r="I1467" i="7"/>
  <c r="A1467" i="7"/>
  <c r="K1466" i="7"/>
  <c r="K1470" i="7" s="1"/>
  <c r="J1466" i="7"/>
  <c r="I1466" i="7"/>
  <c r="A1466" i="7"/>
  <c r="K1465" i="7"/>
  <c r="H1465" i="7"/>
  <c r="G1465" i="7"/>
  <c r="A1465" i="7"/>
  <c r="J1463" i="7"/>
  <c r="I1463" i="7"/>
  <c r="A1463" i="7"/>
  <c r="A1462" i="7"/>
  <c r="K1461" i="7"/>
  <c r="H1461" i="7"/>
  <c r="G1461" i="7"/>
  <c r="A1461" i="7"/>
  <c r="J1460" i="7"/>
  <c r="I1460" i="7"/>
  <c r="J1459" i="7"/>
  <c r="I1459" i="7"/>
  <c r="A1459" i="7"/>
  <c r="J1456" i="7"/>
  <c r="I1456" i="7"/>
  <c r="A1456" i="7"/>
  <c r="K1455" i="7"/>
  <c r="H1455" i="7"/>
  <c r="G1455" i="7"/>
  <c r="A1455" i="7"/>
  <c r="J1453" i="7"/>
  <c r="I1453" i="7"/>
  <c r="A1453" i="7"/>
  <c r="K1452" i="7"/>
  <c r="H1452" i="7"/>
  <c r="G1452" i="7"/>
  <c r="A1452" i="7"/>
  <c r="J1451" i="7"/>
  <c r="I1451" i="7"/>
  <c r="A1451" i="7"/>
  <c r="J1450" i="7"/>
  <c r="I1450" i="7"/>
  <c r="A1450" i="7"/>
  <c r="J1449" i="7"/>
  <c r="I1449" i="7"/>
  <c r="A1449" i="7"/>
  <c r="J1448" i="7"/>
  <c r="I1448" i="7"/>
  <c r="A1448" i="7"/>
  <c r="J1447" i="7"/>
  <c r="I1447" i="7"/>
  <c r="A1447" i="7"/>
  <c r="J1446" i="7"/>
  <c r="I1446" i="7"/>
  <c r="A1446" i="7"/>
  <c r="J1445" i="7"/>
  <c r="I1445" i="7"/>
  <c r="A1445" i="7"/>
  <c r="J1444" i="7"/>
  <c r="I1444" i="7"/>
  <c r="A1444" i="7"/>
  <c r="J1443" i="7"/>
  <c r="I1443" i="7"/>
  <c r="A1443" i="7"/>
  <c r="J1442" i="7"/>
  <c r="I1442" i="7"/>
  <c r="A1442" i="7"/>
  <c r="A1441" i="7"/>
  <c r="J1440" i="7"/>
  <c r="I1440" i="7"/>
  <c r="A1440" i="7"/>
  <c r="A1439" i="7"/>
  <c r="K1438" i="7"/>
  <c r="K1439" i="7" s="1"/>
  <c r="H1438" i="7"/>
  <c r="H1439" i="7" s="1"/>
  <c r="G1438" i="7"/>
  <c r="G1439" i="7" s="1"/>
  <c r="A1438" i="7"/>
  <c r="J1437" i="7"/>
  <c r="I1437" i="7"/>
  <c r="A1437" i="7"/>
  <c r="I1435" i="7"/>
  <c r="A1435" i="7"/>
  <c r="I1434" i="7"/>
  <c r="A1434" i="7"/>
  <c r="J1433" i="7"/>
  <c r="I1433" i="7"/>
  <c r="A1433" i="7"/>
  <c r="A1432" i="7"/>
  <c r="K1431" i="7"/>
  <c r="H1431" i="7"/>
  <c r="G1431" i="7"/>
  <c r="J1429" i="7"/>
  <c r="I1429" i="7"/>
  <c r="K1428" i="7"/>
  <c r="H1428" i="7"/>
  <c r="G1428" i="7"/>
  <c r="A1428" i="7"/>
  <c r="J1427" i="7"/>
  <c r="I1427" i="7"/>
  <c r="A1427" i="7"/>
  <c r="I1426" i="7"/>
  <c r="A1426" i="7"/>
  <c r="A1425" i="7"/>
  <c r="A1424" i="7"/>
  <c r="J1423" i="7"/>
  <c r="I1423" i="7"/>
  <c r="A1423" i="7"/>
  <c r="J1422" i="7"/>
  <c r="I1422" i="7"/>
  <c r="A1422" i="7"/>
  <c r="J1421" i="7"/>
  <c r="I1421" i="7"/>
  <c r="A1421" i="7"/>
  <c r="A1420" i="7"/>
  <c r="J1419" i="7"/>
  <c r="I1419" i="7"/>
  <c r="A1419" i="7"/>
  <c r="A1418" i="7"/>
  <c r="A1417" i="7"/>
  <c r="A1416" i="7"/>
  <c r="J1415" i="7"/>
  <c r="I1415" i="7"/>
  <c r="A1415" i="7"/>
  <c r="A1414" i="7"/>
  <c r="K1413" i="7"/>
  <c r="K1414" i="7" s="1"/>
  <c r="H1413" i="7"/>
  <c r="G1413" i="7"/>
  <c r="A1413" i="7"/>
  <c r="J1412" i="7"/>
  <c r="I1412" i="7"/>
  <c r="A1412" i="7"/>
  <c r="A1411" i="7"/>
  <c r="J1410" i="7"/>
  <c r="I1410" i="7"/>
  <c r="A1410" i="7"/>
  <c r="J1409" i="7"/>
  <c r="I1409" i="7"/>
  <c r="A1409" i="7"/>
  <c r="A1408" i="7"/>
  <c r="K1407" i="7"/>
  <c r="H1407" i="7"/>
  <c r="G1407" i="7"/>
  <c r="A1407" i="7"/>
  <c r="J1406" i="7"/>
  <c r="J1405" i="7"/>
  <c r="J1404" i="7"/>
  <c r="I1404" i="7"/>
  <c r="A1404" i="7"/>
  <c r="J1403" i="7"/>
  <c r="I1403" i="7"/>
  <c r="A1403" i="7"/>
  <c r="K1402" i="7"/>
  <c r="H1402" i="7"/>
  <c r="G1402" i="7"/>
  <c r="A1402" i="7"/>
  <c r="J1401" i="7"/>
  <c r="I1401" i="7"/>
  <c r="A1401" i="7"/>
  <c r="A1400" i="7"/>
  <c r="K1399" i="7"/>
  <c r="H1399" i="7"/>
  <c r="G1399" i="7"/>
  <c r="A1399" i="7"/>
  <c r="J1398" i="7"/>
  <c r="I1398" i="7"/>
  <c r="A1398" i="7"/>
  <c r="J1397" i="7"/>
  <c r="I1397" i="7"/>
  <c r="A1397" i="7"/>
  <c r="K1396" i="7"/>
  <c r="H1396" i="7"/>
  <c r="G1396" i="7"/>
  <c r="A1396" i="7"/>
  <c r="J1395" i="7"/>
  <c r="I1395" i="7"/>
  <c r="A1395" i="7"/>
  <c r="J1394" i="7"/>
  <c r="I1394" i="7"/>
  <c r="A1394" i="7"/>
  <c r="A1393" i="7"/>
  <c r="K1392" i="7"/>
  <c r="H1392" i="7"/>
  <c r="G1392" i="7"/>
  <c r="A1392" i="7"/>
  <c r="A1391" i="7"/>
  <c r="A1390" i="7"/>
  <c r="J1389" i="7"/>
  <c r="I1389" i="7"/>
  <c r="A1389" i="7"/>
  <c r="K1388" i="7"/>
  <c r="H1388" i="7"/>
  <c r="G1388" i="7"/>
  <c r="A1388" i="7"/>
  <c r="I1387" i="7"/>
  <c r="A1387" i="7"/>
  <c r="I1386" i="7"/>
  <c r="A1386" i="7"/>
  <c r="A1385" i="7"/>
  <c r="I1384" i="7"/>
  <c r="A1384" i="7"/>
  <c r="I1383" i="7"/>
  <c r="A1383" i="7"/>
  <c r="I1382" i="7"/>
  <c r="A1382" i="7"/>
  <c r="J1381" i="7"/>
  <c r="I1381" i="7"/>
  <c r="A1381" i="7"/>
  <c r="I1380" i="7"/>
  <c r="A1380" i="7"/>
  <c r="A1379" i="7"/>
  <c r="A1378" i="7"/>
  <c r="A1377" i="7"/>
  <c r="A1376" i="7"/>
  <c r="I1375" i="7"/>
  <c r="A1375" i="7"/>
  <c r="J1374" i="7"/>
  <c r="I1374" i="7"/>
  <c r="A1374" i="7"/>
  <c r="A1373" i="7"/>
  <c r="K1372" i="7"/>
  <c r="H1372" i="7"/>
  <c r="G1372" i="7"/>
  <c r="A1372" i="7"/>
  <c r="A1371" i="7"/>
  <c r="J1370" i="7"/>
  <c r="I1370" i="7"/>
  <c r="A1370" i="7"/>
  <c r="K1369" i="7"/>
  <c r="H1369" i="7"/>
  <c r="G1369" i="7"/>
  <c r="A1369" i="7"/>
  <c r="A1368" i="7"/>
  <c r="J1367" i="7"/>
  <c r="I1367" i="7"/>
  <c r="A1367" i="7"/>
  <c r="A1366" i="7"/>
  <c r="K1365" i="7"/>
  <c r="K1366" i="7" s="1"/>
  <c r="H1365" i="7"/>
  <c r="G1365" i="7"/>
  <c r="G1366" i="7" s="1"/>
  <c r="A1365" i="7"/>
  <c r="J1364" i="7"/>
  <c r="I1364" i="7"/>
  <c r="A1364" i="7"/>
  <c r="A1363" i="7"/>
  <c r="K1362" i="7"/>
  <c r="K1363" i="7" s="1"/>
  <c r="H1362" i="7"/>
  <c r="G1362" i="7"/>
  <c r="G1363" i="7" s="1"/>
  <c r="A1362" i="7"/>
  <c r="I1361" i="7"/>
  <c r="A1361" i="7"/>
  <c r="J1360" i="7"/>
  <c r="I1360" i="7"/>
  <c r="A1360" i="7"/>
  <c r="I1359" i="7"/>
  <c r="A1359" i="7"/>
  <c r="J1358" i="7"/>
  <c r="I1358" i="7"/>
  <c r="A1358" i="7"/>
  <c r="A1357" i="7"/>
  <c r="K1356" i="7"/>
  <c r="K1357" i="7" s="1"/>
  <c r="H1356" i="7"/>
  <c r="H1357" i="7" s="1"/>
  <c r="G1356" i="7"/>
  <c r="A1356" i="7"/>
  <c r="J1355" i="7"/>
  <c r="I1355" i="7"/>
  <c r="A1355" i="7"/>
  <c r="J1354" i="7"/>
  <c r="I1354" i="7"/>
  <c r="A1354" i="7"/>
  <c r="A1353" i="7"/>
  <c r="K1352" i="7"/>
  <c r="K1353" i="7" s="1"/>
  <c r="H1352" i="7"/>
  <c r="G1352" i="7"/>
  <c r="G1353" i="7" s="1"/>
  <c r="A1352" i="7"/>
  <c r="I1351" i="7"/>
  <c r="A1351" i="7"/>
  <c r="J1350" i="7"/>
  <c r="I1350" i="7"/>
  <c r="A1350" i="7"/>
  <c r="J1349" i="7"/>
  <c r="I1349" i="7"/>
  <c r="A1349" i="7"/>
  <c r="A1348" i="7"/>
  <c r="K1347" i="7"/>
  <c r="K1348" i="7" s="1"/>
  <c r="H1347" i="7"/>
  <c r="H1348" i="7" s="1"/>
  <c r="G1347" i="7"/>
  <c r="G1348" i="7" s="1"/>
  <c r="A1347" i="7"/>
  <c r="J1346" i="7"/>
  <c r="I1346" i="7"/>
  <c r="A1346" i="7"/>
  <c r="A1345" i="7"/>
  <c r="A1344" i="7"/>
  <c r="A1343" i="7"/>
  <c r="J1342" i="7"/>
  <c r="I1342" i="7"/>
  <c r="A1342" i="7"/>
  <c r="A1341" i="7"/>
  <c r="K1340" i="7"/>
  <c r="K1341" i="7" s="1"/>
  <c r="H1340" i="7"/>
  <c r="G1340" i="7"/>
  <c r="G1341" i="7" s="1"/>
  <c r="A1340" i="7"/>
  <c r="J1339" i="7"/>
  <c r="I1339" i="7"/>
  <c r="A1339" i="7"/>
  <c r="J1338" i="7"/>
  <c r="I1338" i="7"/>
  <c r="A1338" i="7"/>
  <c r="J1337" i="7"/>
  <c r="I1337" i="7"/>
  <c r="A1337" i="7"/>
  <c r="A1336" i="7"/>
  <c r="K1335" i="7"/>
  <c r="K1336" i="7" s="1"/>
  <c r="H1335" i="7"/>
  <c r="G1335" i="7"/>
  <c r="A1335" i="7"/>
  <c r="J1334" i="7"/>
  <c r="I1334" i="7"/>
  <c r="A1334" i="7"/>
  <c r="J1332" i="7"/>
  <c r="I1332" i="7"/>
  <c r="A1332" i="7"/>
  <c r="A1331" i="7"/>
  <c r="K1330" i="7"/>
  <c r="K1331" i="7" s="1"/>
  <c r="H1330" i="7"/>
  <c r="G1330" i="7"/>
  <c r="G1331" i="7" s="1"/>
  <c r="A1330" i="7"/>
  <c r="A1329" i="7"/>
  <c r="A1328" i="7"/>
  <c r="A1327" i="7"/>
  <c r="J1326" i="7"/>
  <c r="I1326" i="7"/>
  <c r="A1326" i="7"/>
  <c r="A1325" i="7"/>
  <c r="A1324" i="7"/>
  <c r="A1323" i="7"/>
  <c r="A1322" i="7"/>
  <c r="J1321" i="7"/>
  <c r="I1321" i="7"/>
  <c r="A1321" i="7"/>
  <c r="A1320" i="7"/>
  <c r="K1319" i="7"/>
  <c r="K1320" i="7" s="1"/>
  <c r="H1319" i="7"/>
  <c r="G1319" i="7"/>
  <c r="G1320" i="7" s="1"/>
  <c r="A1319" i="7"/>
  <c r="I1318" i="7"/>
  <c r="A1318" i="7"/>
  <c r="A1317" i="7"/>
  <c r="J1316" i="7"/>
  <c r="I1316" i="7"/>
  <c r="A1316" i="7"/>
  <c r="A1315" i="7"/>
  <c r="I1314" i="7"/>
  <c r="A1314" i="7"/>
  <c r="J1313" i="7"/>
  <c r="I1313" i="7"/>
  <c r="A1313" i="7"/>
  <c r="A1312" i="7"/>
  <c r="K1311" i="7"/>
  <c r="K1312" i="7" s="1"/>
  <c r="H1311" i="7"/>
  <c r="G1311" i="7"/>
  <c r="G1312" i="7" s="1"/>
  <c r="A1311" i="7"/>
  <c r="J1310" i="7"/>
  <c r="I1310" i="7"/>
  <c r="A1310" i="7"/>
  <c r="A1309" i="7"/>
  <c r="J1308" i="7"/>
  <c r="I1308" i="7"/>
  <c r="A1308" i="7"/>
  <c r="A1307" i="7"/>
  <c r="K1306" i="7"/>
  <c r="H1306" i="7"/>
  <c r="G1306" i="7"/>
  <c r="A1306" i="7"/>
  <c r="J1305" i="7"/>
  <c r="I1305" i="7"/>
  <c r="A1305" i="7"/>
  <c r="K1304" i="7"/>
  <c r="H1304" i="7"/>
  <c r="G1304" i="7"/>
  <c r="A1304" i="7"/>
  <c r="J1303" i="7"/>
  <c r="I1303" i="7"/>
  <c r="A1303" i="7"/>
  <c r="A1302" i="7"/>
  <c r="A1301" i="7"/>
  <c r="A1300" i="7"/>
  <c r="A1299" i="7"/>
  <c r="A1298" i="7"/>
  <c r="A1297" i="7"/>
  <c r="A1296" i="7"/>
  <c r="J1295" i="7"/>
  <c r="I1295" i="7"/>
  <c r="A1295" i="7"/>
  <c r="A1294" i="7"/>
  <c r="K1293" i="7"/>
  <c r="H1293" i="7"/>
  <c r="G1293" i="7"/>
  <c r="A1293" i="7"/>
  <c r="J1292" i="7"/>
  <c r="I1292" i="7"/>
  <c r="A1292" i="7"/>
  <c r="J1291" i="7"/>
  <c r="I1291" i="7"/>
  <c r="A1291" i="7"/>
  <c r="J1290" i="7"/>
  <c r="I1290" i="7"/>
  <c r="A1290" i="7"/>
  <c r="J1289" i="7"/>
  <c r="I1289" i="7"/>
  <c r="A1289" i="7"/>
  <c r="J1288" i="7"/>
  <c r="I1288" i="7"/>
  <c r="A1288" i="7"/>
  <c r="J1287" i="7"/>
  <c r="I1287" i="7"/>
  <c r="A1287" i="7"/>
  <c r="I1286" i="7"/>
  <c r="A1286" i="7"/>
  <c r="I1285" i="7"/>
  <c r="A1285" i="7"/>
  <c r="I1284" i="7"/>
  <c r="A1284" i="7"/>
  <c r="I1283" i="7"/>
  <c r="A1283" i="7"/>
  <c r="I1282" i="7"/>
  <c r="A1282" i="7"/>
  <c r="I1281" i="7"/>
  <c r="A1281" i="7"/>
  <c r="I1280" i="7"/>
  <c r="A1280" i="7"/>
  <c r="J1279" i="7"/>
  <c r="I1279" i="7"/>
  <c r="A1279" i="7"/>
  <c r="K1278" i="7"/>
  <c r="H1278" i="7"/>
  <c r="G1278" i="7"/>
  <c r="A1278" i="7"/>
  <c r="J1277" i="7"/>
  <c r="I1277" i="7"/>
  <c r="A1277" i="7"/>
  <c r="J1276" i="7"/>
  <c r="I1276" i="7"/>
  <c r="A1276" i="7"/>
  <c r="I1275" i="7"/>
  <c r="A1275" i="7"/>
  <c r="I1274" i="7"/>
  <c r="A1274" i="7"/>
  <c r="I1273" i="7"/>
  <c r="A1273" i="7"/>
  <c r="J1272" i="7"/>
  <c r="I1272" i="7"/>
  <c r="A1272" i="7"/>
  <c r="J1271" i="7"/>
  <c r="I1271" i="7"/>
  <c r="A1271" i="7"/>
  <c r="J1270" i="7"/>
  <c r="I1270" i="7"/>
  <c r="A1270" i="7"/>
  <c r="J1269" i="7"/>
  <c r="I1269" i="7"/>
  <c r="A1269" i="7"/>
  <c r="J1268" i="7"/>
  <c r="I1268" i="7"/>
  <c r="A1268" i="7"/>
  <c r="I1267" i="7"/>
  <c r="A1267" i="7"/>
  <c r="J1266" i="7"/>
  <c r="I1266" i="7"/>
  <c r="A1266" i="7"/>
  <c r="J1265" i="7"/>
  <c r="I1265" i="7"/>
  <c r="A1265" i="7"/>
  <c r="J1264" i="7"/>
  <c r="I1264" i="7"/>
  <c r="J1263" i="7"/>
  <c r="I1263" i="7"/>
  <c r="J1262" i="7"/>
  <c r="I1262" i="7"/>
  <c r="A1262" i="7"/>
  <c r="I1261" i="7"/>
  <c r="A1261" i="7"/>
  <c r="J1260" i="7"/>
  <c r="I1260" i="7"/>
  <c r="A1260" i="7"/>
  <c r="J1259" i="7"/>
  <c r="I1259" i="7"/>
  <c r="A1259" i="7"/>
  <c r="J1258" i="7"/>
  <c r="I1258" i="7"/>
  <c r="A1258" i="7"/>
  <c r="I1257" i="7"/>
  <c r="A1257" i="7"/>
  <c r="I1256" i="7"/>
  <c r="A1256" i="7"/>
  <c r="A1255" i="7"/>
  <c r="A1254" i="7"/>
  <c r="A1253" i="7"/>
  <c r="A1252" i="7"/>
  <c r="A1251" i="7"/>
  <c r="A1250" i="7"/>
  <c r="A1249" i="7"/>
  <c r="I1248" i="7"/>
  <c r="A1248" i="7"/>
  <c r="I1247" i="7"/>
  <c r="A1247" i="7"/>
  <c r="I1246" i="7"/>
  <c r="A1246" i="7"/>
  <c r="I1245" i="7"/>
  <c r="A1245" i="7"/>
  <c r="I1244" i="7"/>
  <c r="A1244" i="7"/>
  <c r="I1243" i="7"/>
  <c r="A1243" i="7"/>
  <c r="I1242" i="7"/>
  <c r="A1242" i="7"/>
  <c r="I1241" i="7"/>
  <c r="A1241" i="7"/>
  <c r="I1240" i="7"/>
  <c r="A1240" i="7"/>
  <c r="I1239" i="7"/>
  <c r="A1239" i="7"/>
  <c r="I1238" i="7"/>
  <c r="A1238" i="7"/>
  <c r="I1237" i="7"/>
  <c r="A1237" i="7"/>
  <c r="I1236" i="7"/>
  <c r="A1236" i="7"/>
  <c r="I1235" i="7"/>
  <c r="A1235" i="7"/>
  <c r="I1234" i="7"/>
  <c r="A1234" i="7"/>
  <c r="I1233" i="7"/>
  <c r="A1233" i="7"/>
  <c r="I1232" i="7"/>
  <c r="A1232" i="7"/>
  <c r="I1231" i="7"/>
  <c r="A1231" i="7"/>
  <c r="I1230" i="7"/>
  <c r="A1230" i="7"/>
  <c r="I1229" i="7"/>
  <c r="A1229" i="7"/>
  <c r="I1228" i="7"/>
  <c r="A1228" i="7"/>
  <c r="I1227" i="7"/>
  <c r="A1227" i="7"/>
  <c r="I1226" i="7"/>
  <c r="A1226" i="7"/>
  <c r="I1225" i="7"/>
  <c r="A1225" i="7"/>
  <c r="J1224" i="7"/>
  <c r="I1224" i="7"/>
  <c r="A1224" i="7"/>
  <c r="A1223" i="7"/>
  <c r="K1222" i="7"/>
  <c r="H1222" i="7"/>
  <c r="G1222" i="7"/>
  <c r="A1222" i="7"/>
  <c r="I1221" i="7"/>
  <c r="A1221" i="7"/>
  <c r="J1220" i="7"/>
  <c r="I1220" i="7"/>
  <c r="A1220" i="7"/>
  <c r="A1219" i="7"/>
  <c r="J1218" i="7"/>
  <c r="I1218" i="7"/>
  <c r="A1218" i="7"/>
  <c r="J1217" i="7"/>
  <c r="I1217" i="7"/>
  <c r="A1217" i="7"/>
  <c r="A1216" i="7"/>
  <c r="J1215" i="7"/>
  <c r="I1215" i="7"/>
  <c r="A1215" i="7"/>
  <c r="A1214" i="7"/>
  <c r="J1213" i="7"/>
  <c r="I1213" i="7"/>
  <c r="A1213" i="7"/>
  <c r="J1212" i="7"/>
  <c r="I1212" i="7"/>
  <c r="A1212" i="7"/>
  <c r="K1211" i="7"/>
  <c r="H1211" i="7"/>
  <c r="G1211" i="7"/>
  <c r="A1211" i="7"/>
  <c r="J1210" i="7"/>
  <c r="I1210" i="7"/>
  <c r="A1210" i="7"/>
  <c r="J1209" i="7"/>
  <c r="I1209" i="7"/>
  <c r="A1209" i="7"/>
  <c r="J1208" i="7"/>
  <c r="I1208" i="7"/>
  <c r="A1208" i="7"/>
  <c r="K1207" i="7"/>
  <c r="H1207" i="7"/>
  <c r="G1207" i="7"/>
  <c r="A1207" i="7"/>
  <c r="J1206" i="7"/>
  <c r="I1206" i="7"/>
  <c r="A1206" i="7"/>
  <c r="K1205" i="7"/>
  <c r="H1205" i="7"/>
  <c r="G1205" i="7"/>
  <c r="A1205" i="7"/>
  <c r="A1204" i="7"/>
  <c r="A1203" i="7"/>
  <c r="J1202" i="7"/>
  <c r="I1202" i="7"/>
  <c r="A1202" i="7"/>
  <c r="I1201" i="7"/>
  <c r="A1201" i="7"/>
  <c r="I1200" i="7"/>
  <c r="A1200" i="7"/>
  <c r="J1199" i="7"/>
  <c r="I1199" i="7"/>
  <c r="A1199" i="7"/>
  <c r="K1198" i="7"/>
  <c r="H1198" i="7"/>
  <c r="G1198" i="7"/>
  <c r="A1198" i="7"/>
  <c r="I1197" i="7"/>
  <c r="A1197" i="7"/>
  <c r="J1196" i="7"/>
  <c r="I1196" i="7"/>
  <c r="A1196" i="7"/>
  <c r="A1195" i="7"/>
  <c r="A1194" i="7"/>
  <c r="A1193" i="7"/>
  <c r="A1192" i="7"/>
  <c r="I1191" i="7"/>
  <c r="A1191" i="7"/>
  <c r="J1190" i="7"/>
  <c r="I1190" i="7"/>
  <c r="A1190" i="7"/>
  <c r="K1189" i="7"/>
  <c r="H1189" i="7"/>
  <c r="G1189" i="7"/>
  <c r="A1189" i="7"/>
  <c r="J1188" i="7"/>
  <c r="I1188" i="7"/>
  <c r="A1188" i="7"/>
  <c r="J1187" i="7"/>
  <c r="I1187" i="7"/>
  <c r="A1187" i="7"/>
  <c r="A1186" i="7"/>
  <c r="A1185" i="7"/>
  <c r="A1184" i="7"/>
  <c r="I1183" i="7"/>
  <c r="A1183" i="7"/>
  <c r="J1182" i="7"/>
  <c r="I1182" i="7"/>
  <c r="A1182" i="7"/>
  <c r="K1181" i="7"/>
  <c r="H1181" i="7"/>
  <c r="G1181" i="7"/>
  <c r="A1181" i="7"/>
  <c r="I1180" i="7"/>
  <c r="A1180" i="7"/>
  <c r="I1179" i="7"/>
  <c r="A1179" i="7"/>
  <c r="A1178" i="7"/>
  <c r="A1177" i="7"/>
  <c r="A1176" i="7"/>
  <c r="J1175" i="7"/>
  <c r="I1175" i="7"/>
  <c r="A1175" i="7"/>
  <c r="K1174" i="7"/>
  <c r="H1174" i="7"/>
  <c r="G1174" i="7"/>
  <c r="A1174" i="7"/>
  <c r="J1173" i="7"/>
  <c r="I1173" i="7"/>
  <c r="A1173" i="7"/>
  <c r="A1172" i="7"/>
  <c r="A1171" i="7"/>
  <c r="A1170" i="7"/>
  <c r="A1169" i="7"/>
  <c r="A1168" i="7"/>
  <c r="J1167" i="7"/>
  <c r="I1167" i="7"/>
  <c r="A1167" i="7"/>
  <c r="K1166" i="7"/>
  <c r="H1166" i="7"/>
  <c r="G1166" i="7"/>
  <c r="A1166" i="7"/>
  <c r="J1165" i="7"/>
  <c r="I1165" i="7"/>
  <c r="A1165" i="7"/>
  <c r="A1164" i="7"/>
  <c r="A1163" i="7"/>
  <c r="A1162" i="7"/>
  <c r="J1161" i="7"/>
  <c r="I1161" i="7"/>
  <c r="A1161" i="7"/>
  <c r="I1160" i="7"/>
  <c r="A1160" i="7"/>
  <c r="A1159" i="7"/>
  <c r="J1158" i="7"/>
  <c r="I1158" i="7"/>
  <c r="A1158" i="7"/>
  <c r="K1157" i="7"/>
  <c r="H1157" i="7"/>
  <c r="G1157" i="7"/>
  <c r="A1157" i="7"/>
  <c r="J1156" i="7"/>
  <c r="I1156" i="7"/>
  <c r="A1156" i="7"/>
  <c r="J1155" i="7"/>
  <c r="I1155" i="7"/>
  <c r="A1155" i="7"/>
  <c r="J1154" i="7"/>
  <c r="I1154" i="7"/>
  <c r="A1154" i="7"/>
  <c r="J1153" i="7"/>
  <c r="I1153" i="7"/>
  <c r="A1153" i="7"/>
  <c r="J1152" i="7"/>
  <c r="I1152" i="7"/>
  <c r="A1152" i="7"/>
  <c r="I1151" i="7"/>
  <c r="A1151" i="7"/>
  <c r="A1150" i="7"/>
  <c r="A1149" i="7"/>
  <c r="I1148" i="7"/>
  <c r="A1148" i="7"/>
  <c r="I1147" i="7"/>
  <c r="A1147" i="7"/>
  <c r="J1146" i="7"/>
  <c r="I1146" i="7"/>
  <c r="A1146" i="7"/>
  <c r="K1145" i="7"/>
  <c r="H1145" i="7"/>
  <c r="G1145" i="7"/>
  <c r="A1145" i="7"/>
  <c r="J1144" i="7"/>
  <c r="I1144" i="7"/>
  <c r="A1144" i="7"/>
  <c r="J1143" i="7"/>
  <c r="I1143" i="7"/>
  <c r="A1143" i="7"/>
  <c r="K1142" i="7"/>
  <c r="H1142" i="7"/>
  <c r="G1142" i="7"/>
  <c r="A1142" i="7"/>
  <c r="J1141" i="7"/>
  <c r="I1141" i="7"/>
  <c r="A1141" i="7"/>
  <c r="J1140" i="7"/>
  <c r="I1140" i="7"/>
  <c r="A1140" i="7"/>
  <c r="A1139" i="7"/>
  <c r="J1138" i="7"/>
  <c r="I1138" i="7"/>
  <c r="A1138" i="7"/>
  <c r="J1137" i="7"/>
  <c r="I1137" i="7"/>
  <c r="A1137" i="7"/>
  <c r="J1136" i="7"/>
  <c r="I1136" i="7"/>
  <c r="A1136" i="7"/>
  <c r="K1135" i="7"/>
  <c r="H1135" i="7"/>
  <c r="G1135" i="7"/>
  <c r="A1135" i="7"/>
  <c r="J1134" i="7"/>
  <c r="I1134" i="7"/>
  <c r="A1134" i="7"/>
  <c r="J1133" i="7"/>
  <c r="I1133" i="7"/>
  <c r="A1133" i="7"/>
  <c r="J1132" i="7"/>
  <c r="I1132" i="7"/>
  <c r="A1132" i="7"/>
  <c r="K1131" i="7"/>
  <c r="H1131" i="7"/>
  <c r="G1131" i="7"/>
  <c r="A1131" i="7"/>
  <c r="J1130" i="7"/>
  <c r="I1130" i="7"/>
  <c r="A1130" i="7"/>
  <c r="J1129" i="7"/>
  <c r="I1129" i="7"/>
  <c r="A1129" i="7"/>
  <c r="A1128" i="7"/>
  <c r="A1127" i="7"/>
  <c r="A1126" i="7"/>
  <c r="A1125" i="7"/>
  <c r="J1124" i="7"/>
  <c r="I1124" i="7"/>
  <c r="A1124" i="7"/>
  <c r="I1123" i="7"/>
  <c r="A1123" i="7"/>
  <c r="J1122" i="7"/>
  <c r="I1122" i="7"/>
  <c r="A1122" i="7"/>
  <c r="I1121" i="7"/>
  <c r="A1121" i="7"/>
  <c r="A1120" i="7"/>
  <c r="A1119" i="7"/>
  <c r="A1118" i="7"/>
  <c r="J1117" i="7"/>
  <c r="I1117" i="7"/>
  <c r="A1117" i="7"/>
  <c r="I1116" i="7"/>
  <c r="A1116" i="7"/>
  <c r="J1115" i="7"/>
  <c r="I1115" i="7"/>
  <c r="A1115" i="7"/>
  <c r="K1114" i="7"/>
  <c r="H1114" i="7"/>
  <c r="G1114" i="7"/>
  <c r="A1114" i="7"/>
  <c r="J1113" i="7"/>
  <c r="I1113" i="7"/>
  <c r="A1113" i="7"/>
  <c r="J1112" i="7"/>
  <c r="I1112" i="7"/>
  <c r="A1112" i="7"/>
  <c r="J1111" i="7"/>
  <c r="I1111" i="7"/>
  <c r="A1111" i="7"/>
  <c r="K1110" i="7"/>
  <c r="H1110" i="7"/>
  <c r="G1110" i="7"/>
  <c r="A1110" i="7"/>
  <c r="I1109" i="7"/>
  <c r="A1109" i="7"/>
  <c r="I1108" i="7"/>
  <c r="A1108" i="7"/>
  <c r="A1107" i="7"/>
  <c r="A1106" i="7"/>
  <c r="J1105" i="7"/>
  <c r="I1105" i="7"/>
  <c r="A1105" i="7"/>
  <c r="K1104" i="7"/>
  <c r="H1104" i="7"/>
  <c r="G1104" i="7"/>
  <c r="A1104" i="7"/>
  <c r="J1103" i="7"/>
  <c r="I1103" i="7"/>
  <c r="A1103" i="7"/>
  <c r="A1102" i="7"/>
  <c r="A1101" i="7"/>
  <c r="A1100" i="7"/>
  <c r="J1099" i="7"/>
  <c r="I1099" i="7"/>
  <c r="A1099" i="7"/>
  <c r="J1098" i="7"/>
  <c r="I1098" i="7"/>
  <c r="A1098" i="7"/>
  <c r="J1097" i="7"/>
  <c r="I1097" i="7"/>
  <c r="A1097" i="7"/>
  <c r="J1096" i="7"/>
  <c r="I1096" i="7"/>
  <c r="A1096" i="7"/>
  <c r="J1095" i="7"/>
  <c r="I1095" i="7"/>
  <c r="A1095" i="7"/>
  <c r="J1094" i="7"/>
  <c r="I1094" i="7"/>
  <c r="A1094" i="7"/>
  <c r="J1093" i="7"/>
  <c r="I1093" i="7"/>
  <c r="A1093" i="7"/>
  <c r="A1092" i="7"/>
  <c r="K1091" i="7"/>
  <c r="H1091" i="7"/>
  <c r="G1091" i="7"/>
  <c r="A1091" i="7"/>
  <c r="J1090" i="7"/>
  <c r="I1090" i="7"/>
  <c r="A1090" i="7"/>
  <c r="J1089" i="7"/>
  <c r="J1088" i="7"/>
  <c r="I1088" i="7"/>
  <c r="A1088" i="7"/>
  <c r="J1087" i="7"/>
  <c r="I1087" i="7"/>
  <c r="A1087" i="7"/>
  <c r="J1086" i="7"/>
  <c r="I1086" i="7"/>
  <c r="A1086" i="7"/>
  <c r="J1085" i="7"/>
  <c r="I1085" i="7"/>
  <c r="A1085" i="7"/>
  <c r="J1084" i="7"/>
  <c r="I1084" i="7"/>
  <c r="A1084" i="7"/>
  <c r="J1083" i="7"/>
  <c r="I1083" i="7"/>
  <c r="A1083" i="7"/>
  <c r="J1082" i="7"/>
  <c r="I1082" i="7"/>
  <c r="A1082" i="7"/>
  <c r="J1081" i="7"/>
  <c r="I1081" i="7"/>
  <c r="A1081" i="7"/>
  <c r="K1080" i="7"/>
  <c r="H1080" i="7"/>
  <c r="G1080" i="7"/>
  <c r="A1080" i="7"/>
  <c r="J1079" i="7"/>
  <c r="I1079" i="7"/>
  <c r="J1078" i="7"/>
  <c r="J1077" i="7"/>
  <c r="J1076" i="7"/>
  <c r="J1075" i="7"/>
  <c r="J1074" i="7"/>
  <c r="J1073" i="7"/>
  <c r="J1072" i="7"/>
  <c r="I1072" i="7"/>
  <c r="A1072" i="7"/>
  <c r="A1071" i="7"/>
  <c r="K1070" i="7"/>
  <c r="H1070" i="7"/>
  <c r="G1070" i="7"/>
  <c r="A1070" i="7"/>
  <c r="J1069" i="7"/>
  <c r="I1069" i="7"/>
  <c r="A1069" i="7"/>
  <c r="J1068" i="7"/>
  <c r="I1068" i="7"/>
  <c r="A1068" i="7"/>
  <c r="J1067" i="7"/>
  <c r="I1067" i="7"/>
  <c r="A1067" i="7"/>
  <c r="K1066" i="7"/>
  <c r="H1066" i="7"/>
  <c r="G1066" i="7"/>
  <c r="A1066" i="7"/>
  <c r="J1065" i="7"/>
  <c r="I1065" i="7"/>
  <c r="A1065" i="7"/>
  <c r="J1064" i="7"/>
  <c r="I1064" i="7"/>
  <c r="A1064" i="7"/>
  <c r="J1063" i="7"/>
  <c r="I1063" i="7"/>
  <c r="A1063" i="7"/>
  <c r="J1062" i="7"/>
  <c r="I1062" i="7"/>
  <c r="A1062" i="7"/>
  <c r="A1061" i="7"/>
  <c r="J1060" i="7"/>
  <c r="I1060" i="7"/>
  <c r="A1060" i="7"/>
  <c r="A1059" i="7"/>
  <c r="J1058" i="7"/>
  <c r="I1058" i="7"/>
  <c r="A1058" i="7"/>
  <c r="A1057" i="7"/>
  <c r="A1056" i="7"/>
  <c r="J1055" i="7"/>
  <c r="I1055" i="7"/>
  <c r="A1055" i="7"/>
  <c r="J1053" i="7"/>
  <c r="I1053" i="7"/>
  <c r="A1053" i="7"/>
  <c r="J1052" i="7"/>
  <c r="I1052" i="7"/>
  <c r="A1052" i="7"/>
  <c r="A1051" i="7"/>
  <c r="A1050" i="7"/>
  <c r="J1049" i="7"/>
  <c r="I1049" i="7"/>
  <c r="A1049" i="7"/>
  <c r="A1048" i="7"/>
  <c r="J1047" i="7"/>
  <c r="I1047" i="7"/>
  <c r="A1047" i="7"/>
  <c r="A1046" i="7"/>
  <c r="A1045" i="7"/>
  <c r="J1044" i="7"/>
  <c r="I1044" i="7"/>
  <c r="A1044" i="7"/>
  <c r="J1043" i="7"/>
  <c r="I1043" i="7"/>
  <c r="A1043" i="7"/>
  <c r="A1042" i="7"/>
  <c r="A1041" i="7"/>
  <c r="A1040" i="7"/>
  <c r="A1039" i="7"/>
  <c r="A1038" i="7"/>
  <c r="J1037" i="7"/>
  <c r="I1037" i="7"/>
  <c r="A1037" i="7"/>
  <c r="K1036" i="7"/>
  <c r="H1036" i="7"/>
  <c r="G1036" i="7"/>
  <c r="A1036" i="7"/>
  <c r="J1035" i="7"/>
  <c r="I1035" i="7"/>
  <c r="A1035" i="7"/>
  <c r="J1033" i="7"/>
  <c r="I1033" i="7"/>
  <c r="A1033" i="7"/>
  <c r="A1032" i="7"/>
  <c r="A1031" i="7"/>
  <c r="A1030" i="7"/>
  <c r="A1029" i="7"/>
  <c r="J1028" i="7"/>
  <c r="I1028" i="7"/>
  <c r="A1028" i="7"/>
  <c r="J1027" i="7"/>
  <c r="I1027" i="7"/>
  <c r="A1027" i="7"/>
  <c r="A1026" i="7"/>
  <c r="A1025" i="7"/>
  <c r="A1024" i="7"/>
  <c r="J1023" i="7"/>
  <c r="I1023" i="7"/>
  <c r="A1023" i="7"/>
  <c r="J1022" i="7"/>
  <c r="I1022" i="7"/>
  <c r="A1022" i="7"/>
  <c r="J1021" i="7"/>
  <c r="I1021" i="7"/>
  <c r="A1021" i="7"/>
  <c r="A1020" i="7"/>
  <c r="K1019" i="7"/>
  <c r="H1019" i="7"/>
  <c r="G1019" i="7"/>
  <c r="J1018" i="7"/>
  <c r="I1018" i="7"/>
  <c r="J1017" i="7"/>
  <c r="I1017" i="7"/>
  <c r="J1016" i="7"/>
  <c r="I1016" i="7"/>
  <c r="I1015" i="7"/>
  <c r="J1014" i="7"/>
  <c r="I1014" i="7"/>
  <c r="J1013" i="7"/>
  <c r="I1013" i="7"/>
  <c r="J1011" i="7"/>
  <c r="I1011" i="7"/>
  <c r="J1005" i="7"/>
  <c r="I1005" i="7"/>
  <c r="K1004" i="7"/>
  <c r="H1004" i="7"/>
  <c r="G1004" i="7"/>
  <c r="A1004" i="7"/>
  <c r="J1003" i="7"/>
  <c r="I1003" i="7"/>
  <c r="A1003" i="7"/>
  <c r="I1002" i="7"/>
  <c r="A1002" i="7"/>
  <c r="I1001" i="7"/>
  <c r="A1001" i="7"/>
  <c r="I1000" i="7"/>
  <c r="A1000" i="7"/>
  <c r="I999" i="7"/>
  <c r="A999" i="7"/>
  <c r="I998" i="7"/>
  <c r="A998" i="7"/>
  <c r="J997" i="7"/>
  <c r="I997" i="7"/>
  <c r="A997" i="7"/>
  <c r="K996" i="7"/>
  <c r="H996" i="7"/>
  <c r="G996" i="7"/>
  <c r="A996" i="7"/>
  <c r="J995" i="7"/>
  <c r="I995" i="7"/>
  <c r="A995" i="7"/>
  <c r="J994" i="7"/>
  <c r="I994" i="7"/>
  <c r="A994" i="7"/>
  <c r="J993" i="7"/>
  <c r="I993" i="7"/>
  <c r="A993" i="7"/>
  <c r="J992" i="7"/>
  <c r="I992" i="7"/>
  <c r="A992" i="7"/>
  <c r="J991" i="7"/>
  <c r="I991" i="7"/>
  <c r="A991" i="7"/>
  <c r="J990" i="7"/>
  <c r="I990" i="7"/>
  <c r="A990" i="7"/>
  <c r="J989" i="7"/>
  <c r="I989" i="7"/>
  <c r="A989" i="7"/>
  <c r="J988" i="7"/>
  <c r="I988" i="7"/>
  <c r="A988" i="7"/>
  <c r="I987" i="7"/>
  <c r="A987" i="7"/>
  <c r="I986" i="7"/>
  <c r="A986" i="7"/>
  <c r="I985" i="7"/>
  <c r="A985" i="7"/>
  <c r="I984" i="7"/>
  <c r="A984" i="7"/>
  <c r="I983" i="7"/>
  <c r="A983" i="7"/>
  <c r="I982" i="7"/>
  <c r="A982" i="7"/>
  <c r="I981" i="7"/>
  <c r="A981" i="7"/>
  <c r="J980" i="7"/>
  <c r="I980" i="7"/>
  <c r="A980" i="7"/>
  <c r="K979" i="7"/>
  <c r="H979" i="7"/>
  <c r="G979" i="7"/>
  <c r="A979" i="7"/>
  <c r="J978" i="7"/>
  <c r="I978" i="7"/>
  <c r="A978" i="7"/>
  <c r="J977" i="7"/>
  <c r="I977" i="7"/>
  <c r="A977" i="7"/>
  <c r="J976" i="7"/>
  <c r="I976" i="7"/>
  <c r="A976" i="7"/>
  <c r="I975" i="7"/>
  <c r="A975" i="7"/>
  <c r="I974" i="7"/>
  <c r="A974" i="7"/>
  <c r="J973" i="7"/>
  <c r="I973" i="7"/>
  <c r="A973" i="7"/>
  <c r="A972" i="7"/>
  <c r="K971" i="7"/>
  <c r="H971" i="7"/>
  <c r="G971" i="7"/>
  <c r="A971" i="7"/>
  <c r="J970" i="7"/>
  <c r="J969" i="7"/>
  <c r="J968" i="7"/>
  <c r="J967" i="7"/>
  <c r="I967" i="7"/>
  <c r="A967" i="7"/>
  <c r="J966" i="7"/>
  <c r="J965" i="7"/>
  <c r="I965" i="7"/>
  <c r="A965" i="7"/>
  <c r="J964" i="7"/>
  <c r="I964" i="7"/>
  <c r="A964" i="7"/>
  <c r="J963" i="7"/>
  <c r="I963" i="7"/>
  <c r="A963" i="7"/>
  <c r="J962" i="7"/>
  <c r="J961" i="7"/>
  <c r="J960" i="7"/>
  <c r="I960" i="7"/>
  <c r="A960" i="7"/>
  <c r="J959" i="7"/>
  <c r="I959" i="7"/>
  <c r="A959" i="7"/>
  <c r="J958" i="7"/>
  <c r="I958" i="7"/>
  <c r="A958" i="7"/>
  <c r="J957" i="7"/>
  <c r="I957" i="7"/>
  <c r="A957" i="7"/>
  <c r="K956" i="7"/>
  <c r="H956" i="7"/>
  <c r="G956" i="7"/>
  <c r="A956" i="7"/>
  <c r="J955" i="7"/>
  <c r="I955" i="7"/>
  <c r="A955" i="7"/>
  <c r="J954" i="7"/>
  <c r="J953" i="7"/>
  <c r="J952" i="7"/>
  <c r="J951" i="7"/>
  <c r="I951" i="7"/>
  <c r="A951" i="7"/>
  <c r="J950" i="7"/>
  <c r="I950" i="7"/>
  <c r="A950" i="7"/>
  <c r="J949" i="7"/>
  <c r="I949" i="7"/>
  <c r="A949" i="7"/>
  <c r="J948" i="7"/>
  <c r="I948" i="7"/>
  <c r="A948" i="7"/>
  <c r="J947" i="7"/>
  <c r="I947" i="7"/>
  <c r="A947" i="7"/>
  <c r="J946" i="7"/>
  <c r="J945" i="7"/>
  <c r="J944" i="7"/>
  <c r="J943" i="7"/>
  <c r="J942" i="7"/>
  <c r="I942" i="7"/>
  <c r="A942" i="7"/>
  <c r="J941" i="7"/>
  <c r="I941" i="7"/>
  <c r="A941" i="7"/>
  <c r="J940" i="7"/>
  <c r="I940" i="7"/>
  <c r="A940" i="7"/>
  <c r="J939" i="7"/>
  <c r="I939" i="7"/>
  <c r="A939" i="7"/>
  <c r="J938" i="7"/>
  <c r="I938" i="7"/>
  <c r="A938" i="7"/>
  <c r="J937" i="7"/>
  <c r="I937" i="7"/>
  <c r="A937" i="7"/>
  <c r="J936" i="7"/>
  <c r="I936" i="7"/>
  <c r="A936" i="7"/>
  <c r="J935" i="7"/>
  <c r="I935" i="7"/>
  <c r="A935" i="7"/>
  <c r="K934" i="7"/>
  <c r="H934" i="7"/>
  <c r="G934" i="7"/>
  <c r="A934" i="7"/>
  <c r="J933" i="7"/>
  <c r="I933" i="7"/>
  <c r="A933" i="7"/>
  <c r="J932" i="7"/>
  <c r="J931" i="7"/>
  <c r="J930" i="7"/>
  <c r="J929" i="7"/>
  <c r="J928" i="7"/>
  <c r="I928" i="7"/>
  <c r="A928" i="7"/>
  <c r="J927" i="7"/>
  <c r="J926" i="7"/>
  <c r="J925" i="7"/>
  <c r="J924" i="7"/>
  <c r="I924" i="7"/>
  <c r="A924" i="7"/>
  <c r="J923" i="7"/>
  <c r="I923" i="7"/>
  <c r="A923" i="7"/>
  <c r="J922" i="7"/>
  <c r="I922" i="7"/>
  <c r="A922" i="7"/>
  <c r="J921" i="7"/>
  <c r="I921" i="7"/>
  <c r="A921" i="7"/>
  <c r="J920" i="7"/>
  <c r="I920" i="7"/>
  <c r="A920" i="7"/>
  <c r="J919" i="7"/>
  <c r="I919" i="7"/>
  <c r="A919" i="7"/>
  <c r="J918" i="7"/>
  <c r="I918" i="7"/>
  <c r="A918" i="7"/>
  <c r="J917" i="7"/>
  <c r="I917" i="7"/>
  <c r="A917" i="7"/>
  <c r="J916" i="7"/>
  <c r="I916" i="7"/>
  <c r="A916" i="7"/>
  <c r="J915" i="7"/>
  <c r="I915" i="7"/>
  <c r="A915" i="7"/>
  <c r="J914" i="7"/>
  <c r="I914" i="7"/>
  <c r="A914" i="7"/>
  <c r="J913" i="7"/>
  <c r="I913" i="7"/>
  <c r="A913" i="7"/>
  <c r="J912" i="7"/>
  <c r="I912" i="7"/>
  <c r="A912" i="7"/>
  <c r="J911" i="7"/>
  <c r="I911" i="7"/>
  <c r="A911" i="7"/>
  <c r="J910" i="7"/>
  <c r="I910" i="7"/>
  <c r="A910" i="7"/>
  <c r="J909" i="7"/>
  <c r="I909" i="7"/>
  <c r="A909" i="7"/>
  <c r="J908" i="7"/>
  <c r="I908" i="7"/>
  <c r="A908" i="7"/>
  <c r="J907" i="7"/>
  <c r="I907" i="7"/>
  <c r="A907" i="7"/>
  <c r="J906" i="7"/>
  <c r="I906" i="7"/>
  <c r="A906" i="7"/>
  <c r="J905" i="7"/>
  <c r="I905" i="7"/>
  <c r="A905" i="7"/>
  <c r="J904" i="7"/>
  <c r="I904" i="7"/>
  <c r="A904" i="7"/>
  <c r="J903" i="7"/>
  <c r="I903" i="7"/>
  <c r="A903" i="7"/>
  <c r="J902" i="7"/>
  <c r="I902" i="7"/>
  <c r="A902" i="7"/>
  <c r="J901" i="7"/>
  <c r="I901" i="7"/>
  <c r="A901" i="7"/>
  <c r="J900" i="7"/>
  <c r="I900" i="7"/>
  <c r="A900" i="7"/>
  <c r="J899" i="7"/>
  <c r="I899" i="7"/>
  <c r="A899" i="7"/>
  <c r="A898" i="7"/>
  <c r="K897" i="7"/>
  <c r="H897" i="7"/>
  <c r="G897" i="7"/>
  <c r="A897" i="7"/>
  <c r="J896" i="7"/>
  <c r="I896" i="7"/>
  <c r="A896" i="7"/>
  <c r="J895" i="7"/>
  <c r="I895" i="7"/>
  <c r="A895" i="7"/>
  <c r="J894" i="7"/>
  <c r="I894" i="7"/>
  <c r="A894" i="7"/>
  <c r="J893" i="7"/>
  <c r="I893" i="7"/>
  <c r="A893" i="7"/>
  <c r="J892" i="7"/>
  <c r="I892" i="7"/>
  <c r="A892" i="7"/>
  <c r="J891" i="7"/>
  <c r="I891" i="7"/>
  <c r="A891" i="7"/>
  <c r="K890" i="7"/>
  <c r="H890" i="7"/>
  <c r="G890" i="7"/>
  <c r="A890" i="7"/>
  <c r="J889" i="7"/>
  <c r="I889" i="7"/>
  <c r="A889" i="7"/>
  <c r="J888" i="7"/>
  <c r="I888" i="7"/>
  <c r="A888" i="7"/>
  <c r="J887" i="7"/>
  <c r="I887" i="7"/>
  <c r="A887" i="7"/>
  <c r="J886" i="7"/>
  <c r="I886" i="7"/>
  <c r="A886" i="7"/>
  <c r="J885" i="7"/>
  <c r="I885" i="7"/>
  <c r="A885" i="7"/>
  <c r="J884" i="7"/>
  <c r="I884" i="7"/>
  <c r="A884" i="7"/>
  <c r="J883" i="7"/>
  <c r="I883" i="7"/>
  <c r="A883" i="7"/>
  <c r="J882" i="7"/>
  <c r="I882" i="7"/>
  <c r="A882" i="7"/>
  <c r="J881" i="7"/>
  <c r="I881" i="7"/>
  <c r="A881" i="7"/>
  <c r="J880" i="7"/>
  <c r="I880" i="7"/>
  <c r="A880" i="7"/>
  <c r="J879" i="7"/>
  <c r="J878" i="7"/>
  <c r="J877" i="7"/>
  <c r="J876" i="7"/>
  <c r="I876" i="7"/>
  <c r="A876" i="7"/>
  <c r="A875" i="7"/>
  <c r="H874" i="7"/>
  <c r="G874" i="7"/>
  <c r="H868" i="7"/>
  <c r="G868" i="7"/>
  <c r="K863" i="7"/>
  <c r="H863" i="7"/>
  <c r="G863" i="7"/>
  <c r="A863" i="7"/>
  <c r="J862" i="7"/>
  <c r="I862" i="7"/>
  <c r="A862" i="7"/>
  <c r="J861" i="7"/>
  <c r="I861" i="7"/>
  <c r="A861" i="7"/>
  <c r="J860" i="7"/>
  <c r="I860" i="7"/>
  <c r="A860" i="7"/>
  <c r="J859" i="7"/>
  <c r="I859" i="7"/>
  <c r="A859" i="7"/>
  <c r="J858" i="7"/>
  <c r="I858" i="7"/>
  <c r="A858" i="7"/>
  <c r="J857" i="7"/>
  <c r="I857" i="7"/>
  <c r="A857" i="7"/>
  <c r="J856" i="7"/>
  <c r="I856" i="7"/>
  <c r="A856" i="7"/>
  <c r="J855" i="7"/>
  <c r="I855" i="7"/>
  <c r="A855" i="7"/>
  <c r="J854" i="7"/>
  <c r="I854" i="7"/>
  <c r="A854" i="7"/>
  <c r="J853" i="7"/>
  <c r="I853" i="7"/>
  <c r="A853" i="7"/>
  <c r="J852" i="7"/>
  <c r="I852" i="7"/>
  <c r="A852" i="7"/>
  <c r="J851" i="7"/>
  <c r="I851" i="7"/>
  <c r="A851" i="7"/>
  <c r="K850" i="7"/>
  <c r="H850" i="7"/>
  <c r="G850" i="7"/>
  <c r="A850" i="7"/>
  <c r="J849" i="7"/>
  <c r="I849" i="7"/>
  <c r="A849" i="7"/>
  <c r="J848" i="7"/>
  <c r="I848" i="7"/>
  <c r="A848" i="7"/>
  <c r="J847" i="7"/>
  <c r="I847" i="7"/>
  <c r="A847" i="7"/>
  <c r="J846" i="7"/>
  <c r="I846" i="7"/>
  <c r="A846" i="7"/>
  <c r="J845" i="7"/>
  <c r="I845" i="7"/>
  <c r="A845" i="7"/>
  <c r="J844" i="7"/>
  <c r="I844" i="7"/>
  <c r="A844" i="7"/>
  <c r="J843" i="7"/>
  <c r="I843" i="7"/>
  <c r="A843" i="7"/>
  <c r="J842" i="7"/>
  <c r="I842" i="7"/>
  <c r="A842" i="7"/>
  <c r="J841" i="7"/>
  <c r="I841" i="7"/>
  <c r="A841" i="7"/>
  <c r="J840" i="7"/>
  <c r="I840" i="7"/>
  <c r="A840" i="7"/>
  <c r="J839" i="7"/>
  <c r="I839" i="7"/>
  <c r="A839" i="7"/>
  <c r="J838" i="7"/>
  <c r="I838" i="7"/>
  <c r="A838" i="7"/>
  <c r="J837" i="7"/>
  <c r="I837" i="7"/>
  <c r="A837" i="7"/>
  <c r="J836" i="7"/>
  <c r="I836" i="7"/>
  <c r="A836" i="7"/>
  <c r="J835" i="7"/>
  <c r="I835" i="7"/>
  <c r="A835" i="7"/>
  <c r="J834" i="7"/>
  <c r="I834" i="7"/>
  <c r="A834" i="7"/>
  <c r="J833" i="7"/>
  <c r="I833" i="7"/>
  <c r="A833" i="7"/>
  <c r="J832" i="7"/>
  <c r="I832" i="7"/>
  <c r="A832" i="7"/>
  <c r="J831" i="7"/>
  <c r="I831" i="7"/>
  <c r="A831" i="7"/>
  <c r="J830" i="7"/>
  <c r="I830" i="7"/>
  <c r="A830" i="7"/>
  <c r="J829" i="7"/>
  <c r="I829" i="7"/>
  <c r="A829" i="7"/>
  <c r="J828" i="7"/>
  <c r="I828" i="7"/>
  <c r="A828" i="7"/>
  <c r="J827" i="7"/>
  <c r="I827" i="7"/>
  <c r="A827" i="7"/>
  <c r="J826" i="7"/>
  <c r="I826" i="7"/>
  <c r="A826" i="7"/>
  <c r="J825" i="7"/>
  <c r="I825" i="7"/>
  <c r="A825" i="7"/>
  <c r="K824" i="7"/>
  <c r="H824" i="7"/>
  <c r="G824" i="7"/>
  <c r="A824" i="7"/>
  <c r="J823" i="7"/>
  <c r="I823" i="7"/>
  <c r="A823" i="7"/>
  <c r="J822" i="7"/>
  <c r="I822" i="7"/>
  <c r="A822" i="7"/>
  <c r="J821" i="7"/>
  <c r="I821" i="7"/>
  <c r="A821" i="7"/>
  <c r="J820" i="7"/>
  <c r="I820" i="7"/>
  <c r="A820" i="7"/>
  <c r="J819" i="7"/>
  <c r="I819" i="7"/>
  <c r="A819" i="7"/>
  <c r="J818" i="7"/>
  <c r="I818" i="7"/>
  <c r="A818" i="7"/>
  <c r="J817" i="7"/>
  <c r="I817" i="7"/>
  <c r="A817" i="7"/>
  <c r="J816" i="7"/>
  <c r="I816" i="7"/>
  <c r="A816" i="7"/>
  <c r="J815" i="7"/>
  <c r="I815" i="7"/>
  <c r="A815" i="7"/>
  <c r="K814" i="7"/>
  <c r="H814" i="7"/>
  <c r="G814" i="7"/>
  <c r="A814" i="7"/>
  <c r="J813" i="7"/>
  <c r="I813" i="7"/>
  <c r="A813" i="7"/>
  <c r="J812" i="7"/>
  <c r="I812" i="7"/>
  <c r="A812" i="7"/>
  <c r="J811" i="7"/>
  <c r="I811" i="7"/>
  <c r="A811" i="7"/>
  <c r="J810" i="7"/>
  <c r="I810" i="7"/>
  <c r="A810" i="7"/>
  <c r="J809" i="7"/>
  <c r="I809" i="7"/>
  <c r="A809" i="7"/>
  <c r="J808" i="7"/>
  <c r="I808" i="7"/>
  <c r="A808" i="7"/>
  <c r="J807" i="7"/>
  <c r="I807" i="7"/>
  <c r="A807" i="7"/>
  <c r="J806" i="7"/>
  <c r="I806" i="7"/>
  <c r="A806" i="7"/>
  <c r="J805" i="7"/>
  <c r="I805" i="7"/>
  <c r="A805" i="7"/>
  <c r="A804" i="7"/>
  <c r="K803" i="7"/>
  <c r="H803" i="7"/>
  <c r="G803" i="7"/>
  <c r="A803" i="7"/>
  <c r="J802" i="7"/>
  <c r="I802" i="7"/>
  <c r="A802" i="7"/>
  <c r="J801" i="7"/>
  <c r="I801" i="7"/>
  <c r="A801" i="7"/>
  <c r="J800" i="7"/>
  <c r="I800" i="7"/>
  <c r="A800" i="7"/>
  <c r="J799" i="7"/>
  <c r="I799" i="7"/>
  <c r="A799" i="7"/>
  <c r="J798" i="7"/>
  <c r="I798" i="7"/>
  <c r="A798" i="7"/>
  <c r="J797" i="7"/>
  <c r="I797" i="7"/>
  <c r="A797" i="7"/>
  <c r="J796" i="7"/>
  <c r="I796" i="7"/>
  <c r="A796" i="7"/>
  <c r="K795" i="7"/>
  <c r="H795" i="7"/>
  <c r="G795" i="7"/>
  <c r="A795" i="7"/>
  <c r="J794" i="7"/>
  <c r="I794" i="7"/>
  <c r="A794" i="7"/>
  <c r="J793" i="7"/>
  <c r="I793" i="7"/>
  <c r="A793" i="7"/>
  <c r="J792" i="7"/>
  <c r="I792" i="7"/>
  <c r="A792" i="7"/>
  <c r="J791" i="7"/>
  <c r="I791" i="7"/>
  <c r="A791" i="7"/>
  <c r="J790" i="7"/>
  <c r="I790" i="7"/>
  <c r="A790" i="7"/>
  <c r="J789" i="7"/>
  <c r="I789" i="7"/>
  <c r="A789" i="7"/>
  <c r="J788" i="7"/>
  <c r="I788" i="7"/>
  <c r="A788" i="7"/>
  <c r="H787" i="7"/>
  <c r="G787" i="7"/>
  <c r="A787" i="7"/>
  <c r="J786" i="7"/>
  <c r="I786" i="7"/>
  <c r="A786" i="7"/>
  <c r="J785" i="7"/>
  <c r="I785" i="7"/>
  <c r="A785" i="7"/>
  <c r="A784" i="7"/>
  <c r="A783" i="7"/>
  <c r="A782" i="7"/>
  <c r="A781" i="7"/>
  <c r="A780" i="7"/>
  <c r="A779" i="7"/>
  <c r="A778" i="7"/>
  <c r="A777" i="7"/>
  <c r="A776" i="7"/>
  <c r="A775" i="7"/>
  <c r="A774" i="7"/>
  <c r="A773" i="7"/>
  <c r="A772" i="7"/>
  <c r="A771" i="7"/>
  <c r="A770" i="7"/>
  <c r="A769" i="7"/>
  <c r="A768" i="7"/>
  <c r="A767" i="7"/>
  <c r="A766" i="7"/>
  <c r="A765" i="7"/>
  <c r="A764" i="7"/>
  <c r="A763" i="7"/>
  <c r="A762" i="7"/>
  <c r="A761" i="7"/>
  <c r="A760" i="7"/>
  <c r="A759" i="7"/>
  <c r="A758" i="7"/>
  <c r="A757" i="7"/>
  <c r="A756" i="7"/>
  <c r="A755" i="7"/>
  <c r="A754" i="7"/>
  <c r="A753" i="7"/>
  <c r="A752" i="7"/>
  <c r="A751" i="7"/>
  <c r="A750" i="7"/>
  <c r="A749" i="7"/>
  <c r="A748" i="7"/>
  <c r="A747" i="7"/>
  <c r="A746" i="7"/>
  <c r="A745" i="7"/>
  <c r="A744" i="7"/>
  <c r="A743" i="7"/>
  <c r="A742" i="7"/>
  <c r="A741" i="7"/>
  <c r="A740" i="7"/>
  <c r="A739" i="7"/>
  <c r="A738" i="7"/>
  <c r="A737" i="7"/>
  <c r="A736" i="7"/>
  <c r="A735" i="7"/>
  <c r="A734" i="7"/>
  <c r="A733" i="7"/>
  <c r="A732" i="7"/>
  <c r="A731" i="7"/>
  <c r="A730" i="7"/>
  <c r="A729" i="7"/>
  <c r="A728" i="7"/>
  <c r="A727" i="7"/>
  <c r="A726" i="7"/>
  <c r="A725" i="7"/>
  <c r="A724" i="7"/>
  <c r="A723" i="7"/>
  <c r="A722" i="7"/>
  <c r="A721" i="7"/>
  <c r="A720" i="7"/>
  <c r="A719" i="7"/>
  <c r="A718" i="7"/>
  <c r="A717" i="7"/>
  <c r="A716" i="7"/>
  <c r="A715" i="7"/>
  <c r="A714" i="7"/>
  <c r="A713" i="7"/>
  <c r="A712" i="7"/>
  <c r="A711" i="7"/>
  <c r="A710" i="7"/>
  <c r="A709" i="7"/>
  <c r="A708" i="7"/>
  <c r="A707" i="7"/>
  <c r="A706" i="7"/>
  <c r="A705" i="7"/>
  <c r="A704" i="7"/>
  <c r="A703" i="7"/>
  <c r="A702" i="7"/>
  <c r="A701" i="7"/>
  <c r="A700" i="7"/>
  <c r="A699" i="7"/>
  <c r="A698" i="7"/>
  <c r="A697" i="7"/>
  <c r="A696" i="7"/>
  <c r="A695" i="7"/>
  <c r="A694" i="7"/>
  <c r="J693" i="7"/>
  <c r="I693" i="7"/>
  <c r="A693" i="7"/>
  <c r="J692" i="7"/>
  <c r="I692" i="7"/>
  <c r="A692" i="7"/>
  <c r="J691" i="7"/>
  <c r="I691" i="7"/>
  <c r="A691" i="7"/>
  <c r="J690" i="7"/>
  <c r="I690" i="7"/>
  <c r="A690" i="7"/>
  <c r="J689" i="7"/>
  <c r="I689" i="7"/>
  <c r="A689" i="7"/>
  <c r="A688" i="7"/>
  <c r="A687" i="7"/>
  <c r="A686" i="7"/>
  <c r="A685" i="7"/>
  <c r="A684" i="7"/>
  <c r="A683" i="7"/>
  <c r="A682" i="7"/>
  <c r="A681" i="7"/>
  <c r="A680" i="7"/>
  <c r="A679" i="7"/>
  <c r="A678" i="7"/>
  <c r="A677" i="7"/>
  <c r="J676" i="7"/>
  <c r="I676" i="7"/>
  <c r="A676" i="7"/>
  <c r="J675" i="7"/>
  <c r="I675" i="7"/>
  <c r="A675" i="7"/>
  <c r="A674" i="7"/>
  <c r="A673" i="7"/>
  <c r="A672" i="7"/>
  <c r="A671" i="7"/>
  <c r="A670" i="7"/>
  <c r="A669" i="7"/>
  <c r="A668" i="7"/>
  <c r="A667" i="7"/>
  <c r="A666" i="7"/>
  <c r="A665" i="7"/>
  <c r="A664" i="7"/>
  <c r="A663" i="7"/>
  <c r="A662" i="7"/>
  <c r="A661" i="7"/>
  <c r="A660" i="7"/>
  <c r="A659" i="7"/>
  <c r="A658" i="7"/>
  <c r="A657" i="7"/>
  <c r="A656" i="7"/>
  <c r="A655" i="7"/>
  <c r="A654" i="7"/>
  <c r="A653" i="7"/>
  <c r="A652" i="7"/>
  <c r="A651" i="7"/>
  <c r="A650" i="7"/>
  <c r="A649" i="7"/>
  <c r="A648" i="7"/>
  <c r="A647" i="7"/>
  <c r="A646" i="7"/>
  <c r="A645" i="7"/>
  <c r="A644" i="7"/>
  <c r="A643" i="7"/>
  <c r="A642" i="7"/>
  <c r="A641" i="7"/>
  <c r="A640" i="7"/>
  <c r="A639" i="7"/>
  <c r="A638" i="7"/>
  <c r="A637" i="7"/>
  <c r="A636" i="7"/>
  <c r="A635" i="7"/>
  <c r="A634" i="7"/>
  <c r="A633" i="7"/>
  <c r="A632" i="7"/>
  <c r="A631" i="7"/>
  <c r="A630" i="7"/>
  <c r="A629" i="7"/>
  <c r="A628" i="7"/>
  <c r="A627" i="7"/>
  <c r="A626" i="7"/>
  <c r="A625" i="7"/>
  <c r="A624" i="7"/>
  <c r="A623" i="7"/>
  <c r="A622" i="7"/>
  <c r="A621" i="7"/>
  <c r="A620" i="7"/>
  <c r="A619" i="7"/>
  <c r="A618" i="7"/>
  <c r="A617" i="7"/>
  <c r="A616" i="7"/>
  <c r="A615" i="7"/>
  <c r="A614" i="7"/>
  <c r="A613" i="7"/>
  <c r="A612" i="7"/>
  <c r="A611" i="7"/>
  <c r="A610" i="7"/>
  <c r="A609" i="7"/>
  <c r="A608" i="7"/>
  <c r="A607" i="7"/>
  <c r="A606" i="7"/>
  <c r="K605" i="7"/>
  <c r="K787" i="7" s="1"/>
  <c r="A605" i="7"/>
  <c r="A604" i="7"/>
  <c r="A603" i="7"/>
  <c r="A602" i="7"/>
  <c r="A601" i="7"/>
  <c r="A600" i="7"/>
  <c r="A599" i="7"/>
  <c r="A598" i="7"/>
  <c r="A597" i="7"/>
  <c r="A596" i="7"/>
  <c r="A595" i="7"/>
  <c r="A594" i="7"/>
  <c r="A593" i="7"/>
  <c r="A592" i="7"/>
  <c r="A591" i="7"/>
  <c r="A590" i="7"/>
  <c r="A589" i="7"/>
  <c r="A588" i="7"/>
  <c r="A587" i="7"/>
  <c r="A586" i="7"/>
  <c r="A585" i="7"/>
  <c r="A584" i="7"/>
  <c r="A583" i="7"/>
  <c r="A582" i="7"/>
  <c r="A581" i="7"/>
  <c r="A580" i="7"/>
  <c r="A579" i="7"/>
  <c r="A578" i="7"/>
  <c r="A577" i="7"/>
  <c r="A576" i="7"/>
  <c r="A575" i="7"/>
  <c r="A574" i="7"/>
  <c r="A573" i="7"/>
  <c r="A572" i="7"/>
  <c r="A571" i="7"/>
  <c r="A570" i="7"/>
  <c r="A569" i="7"/>
  <c r="A568" i="7"/>
  <c r="A567" i="7"/>
  <c r="A566" i="7"/>
  <c r="A565" i="7"/>
  <c r="A564" i="7"/>
  <c r="A563" i="7"/>
  <c r="A562" i="7"/>
  <c r="A561" i="7"/>
  <c r="A560" i="7"/>
  <c r="A559" i="7"/>
  <c r="A558" i="7"/>
  <c r="A557" i="7"/>
  <c r="A556" i="7"/>
  <c r="A555" i="7"/>
  <c r="A554" i="7"/>
  <c r="A553" i="7"/>
  <c r="A552" i="7"/>
  <c r="A551" i="7"/>
  <c r="A550" i="7"/>
  <c r="A549" i="7"/>
  <c r="A548" i="7"/>
  <c r="A547" i="7"/>
  <c r="A546" i="7"/>
  <c r="A545" i="7"/>
  <c r="A544" i="7"/>
  <c r="A543" i="7"/>
  <c r="A542" i="7"/>
  <c r="A541" i="7"/>
  <c r="A540" i="7"/>
  <c r="J539" i="7"/>
  <c r="I539" i="7"/>
  <c r="A539" i="7"/>
  <c r="A538" i="7"/>
  <c r="K537" i="7"/>
  <c r="H537" i="7"/>
  <c r="G537" i="7"/>
  <c r="A537" i="7"/>
  <c r="J536" i="7"/>
  <c r="I536" i="7"/>
  <c r="A536" i="7"/>
  <c r="I535" i="7"/>
  <c r="A535" i="7"/>
  <c r="A534" i="7"/>
  <c r="I533" i="7"/>
  <c r="A533" i="7"/>
  <c r="I532" i="7"/>
  <c r="A532" i="7"/>
  <c r="I531" i="7"/>
  <c r="A531" i="7"/>
  <c r="J530" i="7"/>
  <c r="I530" i="7"/>
  <c r="A530" i="7"/>
  <c r="K529" i="7"/>
  <c r="H529" i="7"/>
  <c r="G529" i="7"/>
  <c r="A529" i="7"/>
  <c r="I528" i="7"/>
  <c r="A528" i="7"/>
  <c r="I527" i="7"/>
  <c r="A527" i="7"/>
  <c r="A526" i="7"/>
  <c r="I525" i="7"/>
  <c r="A525" i="7"/>
  <c r="I524" i="7"/>
  <c r="A524" i="7"/>
  <c r="J523" i="7"/>
  <c r="I523" i="7"/>
  <c r="A523" i="7"/>
  <c r="K522" i="7"/>
  <c r="H522" i="7"/>
  <c r="G522" i="7"/>
  <c r="A522" i="7"/>
  <c r="J521" i="7"/>
  <c r="I521" i="7"/>
  <c r="A521" i="7"/>
  <c r="J520" i="7"/>
  <c r="I520" i="7"/>
  <c r="A520" i="7"/>
  <c r="I519" i="7"/>
  <c r="A519" i="7"/>
  <c r="I518" i="7"/>
  <c r="A518" i="7"/>
  <c r="A517" i="7"/>
  <c r="I516" i="7"/>
  <c r="A516" i="7"/>
  <c r="J515" i="7"/>
  <c r="I515" i="7"/>
  <c r="A515" i="7"/>
  <c r="K514" i="7"/>
  <c r="H514" i="7"/>
  <c r="G514" i="7"/>
  <c r="A514" i="7"/>
  <c r="I513" i="7"/>
  <c r="A513" i="7"/>
  <c r="I512" i="7"/>
  <c r="A512" i="7"/>
  <c r="A511" i="7"/>
  <c r="I510" i="7"/>
  <c r="A510" i="7"/>
  <c r="J509" i="7"/>
  <c r="I509" i="7"/>
  <c r="A509" i="7"/>
  <c r="K508" i="7"/>
  <c r="H508" i="7"/>
  <c r="G508" i="7"/>
  <c r="A508" i="7"/>
  <c r="I507" i="7"/>
  <c r="A507" i="7"/>
  <c r="J506" i="7"/>
  <c r="I506" i="7"/>
  <c r="A506" i="7"/>
  <c r="I505" i="7"/>
  <c r="A505" i="7"/>
  <c r="A504" i="7"/>
  <c r="A503" i="7"/>
  <c r="I502" i="7"/>
  <c r="A502" i="7"/>
  <c r="I501" i="7"/>
  <c r="A501" i="7"/>
  <c r="J500" i="7"/>
  <c r="I500" i="7"/>
  <c r="A500" i="7"/>
  <c r="K499" i="7"/>
  <c r="H499" i="7"/>
  <c r="G499" i="7"/>
  <c r="A499" i="7"/>
  <c r="I498" i="7"/>
  <c r="A498" i="7"/>
  <c r="A497" i="7"/>
  <c r="A496" i="7"/>
  <c r="J495" i="7"/>
  <c r="I495" i="7"/>
  <c r="A495" i="7"/>
  <c r="A494" i="7"/>
  <c r="A493" i="7"/>
  <c r="J492" i="7"/>
  <c r="I492" i="7"/>
  <c r="A492" i="7"/>
  <c r="I491" i="7"/>
  <c r="A491" i="7"/>
  <c r="I490" i="7"/>
  <c r="A490" i="7"/>
  <c r="I489" i="7"/>
  <c r="A489" i="7"/>
  <c r="I488" i="7"/>
  <c r="A488" i="7"/>
  <c r="I487" i="7"/>
  <c r="A487" i="7"/>
  <c r="I486" i="7"/>
  <c r="A486" i="7"/>
  <c r="J485" i="7"/>
  <c r="I485" i="7"/>
  <c r="A485" i="7"/>
  <c r="K484" i="7"/>
  <c r="H484" i="7"/>
  <c r="G484" i="7"/>
  <c r="A484" i="7"/>
  <c r="J483" i="7"/>
  <c r="I483" i="7"/>
  <c r="A483" i="7"/>
  <c r="I482" i="7"/>
  <c r="A482" i="7"/>
  <c r="A481" i="7"/>
  <c r="A480" i="7"/>
  <c r="I479" i="7"/>
  <c r="A479" i="7"/>
  <c r="I478" i="7"/>
  <c r="A478" i="7"/>
  <c r="J477" i="7"/>
  <c r="I477" i="7"/>
  <c r="A477" i="7"/>
  <c r="K476" i="7"/>
  <c r="H476" i="7"/>
  <c r="G476" i="7"/>
  <c r="A476" i="7"/>
  <c r="J475" i="7"/>
  <c r="I475" i="7"/>
  <c r="A475" i="7"/>
  <c r="I474" i="7"/>
  <c r="A474" i="7"/>
  <c r="I473" i="7"/>
  <c r="A473" i="7"/>
  <c r="I472" i="7"/>
  <c r="A472" i="7"/>
  <c r="J471" i="7"/>
  <c r="I471" i="7"/>
  <c r="A471" i="7"/>
  <c r="K470" i="7"/>
  <c r="H470" i="7"/>
  <c r="G470" i="7"/>
  <c r="A470" i="7"/>
  <c r="J469" i="7"/>
  <c r="I469" i="7"/>
  <c r="A469" i="7"/>
  <c r="A468" i="7"/>
  <c r="A467" i="7"/>
  <c r="I466" i="7"/>
  <c r="A466" i="7"/>
  <c r="I465" i="7"/>
  <c r="A465" i="7"/>
  <c r="I464" i="7"/>
  <c r="A464" i="7"/>
  <c r="I463" i="7"/>
  <c r="A463" i="7"/>
  <c r="J462" i="7"/>
  <c r="I462" i="7"/>
  <c r="A462" i="7"/>
  <c r="A461" i="7"/>
  <c r="K460" i="7"/>
  <c r="H460" i="7"/>
  <c r="G460" i="7"/>
  <c r="A460" i="7"/>
  <c r="J459" i="7"/>
  <c r="I459" i="7"/>
  <c r="A459" i="7"/>
  <c r="A458" i="7"/>
  <c r="J457" i="7"/>
  <c r="I457" i="7"/>
  <c r="A457" i="7"/>
  <c r="A456" i="7"/>
  <c r="J455" i="7"/>
  <c r="I455" i="7"/>
  <c r="A455" i="7"/>
  <c r="J454" i="7"/>
  <c r="I454" i="7"/>
  <c r="A454" i="7"/>
  <c r="J453" i="7"/>
  <c r="I453" i="7"/>
  <c r="A453" i="7"/>
  <c r="J452" i="7"/>
  <c r="I452" i="7"/>
  <c r="A452" i="7"/>
  <c r="I451" i="7"/>
  <c r="A451" i="7"/>
  <c r="I450" i="7"/>
  <c r="A450" i="7"/>
  <c r="I449" i="7"/>
  <c r="A449" i="7"/>
  <c r="I448" i="7"/>
  <c r="A448" i="7"/>
  <c r="I447" i="7"/>
  <c r="A447" i="7"/>
  <c r="J446" i="7"/>
  <c r="I446" i="7"/>
  <c r="A446" i="7"/>
  <c r="H445" i="7"/>
  <c r="G445" i="7"/>
  <c r="A445" i="7"/>
  <c r="I444" i="7"/>
  <c r="A444" i="7"/>
  <c r="J443" i="7"/>
  <c r="I443" i="7"/>
  <c r="A443" i="7"/>
  <c r="A442" i="7"/>
  <c r="A441" i="7"/>
  <c r="A440" i="7"/>
  <c r="J439" i="7"/>
  <c r="I439" i="7"/>
  <c r="A439" i="7"/>
  <c r="I438" i="7"/>
  <c r="A438" i="7"/>
  <c r="I437" i="7"/>
  <c r="A437" i="7"/>
  <c r="I436" i="7"/>
  <c r="A436" i="7"/>
  <c r="A435" i="7"/>
  <c r="A434" i="7"/>
  <c r="A433" i="7"/>
  <c r="I432" i="7"/>
  <c r="A432" i="7"/>
  <c r="J431" i="7"/>
  <c r="I431" i="7"/>
  <c r="A431" i="7"/>
  <c r="J430" i="7"/>
  <c r="I430" i="7"/>
  <c r="A430" i="7"/>
  <c r="J429" i="7"/>
  <c r="I429" i="7"/>
  <c r="A429" i="7"/>
  <c r="J428" i="7"/>
  <c r="I428" i="7"/>
  <c r="A428" i="7"/>
  <c r="J427" i="7"/>
  <c r="I427" i="7"/>
  <c r="A427" i="7"/>
  <c r="J426" i="7"/>
  <c r="I426" i="7"/>
  <c r="A426" i="7"/>
  <c r="J425" i="7"/>
  <c r="I425" i="7"/>
  <c r="A425" i="7"/>
  <c r="I424" i="7"/>
  <c r="A424" i="7"/>
  <c r="I423" i="7"/>
  <c r="A423" i="7"/>
  <c r="J422" i="7"/>
  <c r="I422" i="7"/>
  <c r="A422" i="7"/>
  <c r="I421" i="7"/>
  <c r="A421" i="7"/>
  <c r="I420" i="7"/>
  <c r="A420" i="7"/>
  <c r="J419" i="7"/>
  <c r="I419" i="7"/>
  <c r="A419" i="7"/>
  <c r="J418" i="7"/>
  <c r="I418" i="7"/>
  <c r="A418" i="7"/>
  <c r="J417" i="7"/>
  <c r="I417" i="7"/>
  <c r="A417" i="7"/>
  <c r="A416" i="7"/>
  <c r="A415" i="7"/>
  <c r="J414" i="7"/>
  <c r="I414" i="7"/>
  <c r="A414" i="7"/>
  <c r="J413" i="7"/>
  <c r="I413" i="7"/>
  <c r="A413" i="7"/>
  <c r="I412" i="7"/>
  <c r="A412" i="7"/>
  <c r="I411" i="7"/>
  <c r="A411" i="7"/>
  <c r="I410" i="7"/>
  <c r="A410" i="7"/>
  <c r="I409" i="7"/>
  <c r="A409" i="7"/>
  <c r="J408" i="7"/>
  <c r="I408" i="7"/>
  <c r="A408" i="7"/>
  <c r="J407" i="7"/>
  <c r="I407" i="7"/>
  <c r="A407" i="7"/>
  <c r="J406" i="7"/>
  <c r="I406" i="7"/>
  <c r="A406" i="7"/>
  <c r="J405" i="7"/>
  <c r="I405" i="7"/>
  <c r="A405" i="7"/>
  <c r="J404" i="7"/>
  <c r="I404" i="7"/>
  <c r="A404" i="7"/>
  <c r="A403" i="7"/>
  <c r="J402" i="7"/>
  <c r="I402" i="7"/>
  <c r="A402" i="7"/>
  <c r="I401" i="7"/>
  <c r="A401" i="7"/>
  <c r="J400" i="7"/>
  <c r="I400" i="7"/>
  <c r="A400" i="7"/>
  <c r="J399" i="7"/>
  <c r="I399" i="7"/>
  <c r="A399" i="7"/>
  <c r="J398" i="7"/>
  <c r="I398" i="7"/>
  <c r="A398" i="7"/>
  <c r="J397" i="7"/>
  <c r="I397" i="7"/>
  <c r="A397" i="7"/>
  <c r="I396" i="7"/>
  <c r="A396" i="7"/>
  <c r="I395" i="7"/>
  <c r="A395" i="7"/>
  <c r="I394" i="7"/>
  <c r="A394" i="7"/>
  <c r="I393" i="7"/>
  <c r="A393" i="7"/>
  <c r="K392" i="7"/>
  <c r="K445" i="7" s="1"/>
  <c r="J392" i="7"/>
  <c r="I392" i="7"/>
  <c r="A392" i="7"/>
  <c r="J391" i="7"/>
  <c r="I391" i="7"/>
  <c r="A391" i="7"/>
  <c r="J390" i="7"/>
  <c r="I390" i="7"/>
  <c r="A390" i="7"/>
  <c r="I389" i="7"/>
  <c r="A389" i="7"/>
  <c r="I388" i="7"/>
  <c r="A388" i="7"/>
  <c r="I387" i="7"/>
  <c r="A387" i="7"/>
  <c r="I386" i="7"/>
  <c r="A386" i="7"/>
  <c r="I385" i="7"/>
  <c r="A385" i="7"/>
  <c r="I384" i="7"/>
  <c r="A384" i="7"/>
  <c r="I383" i="7"/>
  <c r="A383" i="7"/>
  <c r="I382" i="7"/>
  <c r="A382" i="7"/>
  <c r="I381" i="7"/>
  <c r="A381" i="7"/>
  <c r="I380" i="7"/>
  <c r="A380" i="7"/>
  <c r="I379" i="7"/>
  <c r="A379" i="7"/>
  <c r="I378" i="7"/>
  <c r="A378" i="7"/>
  <c r="I377" i="7"/>
  <c r="A377" i="7"/>
  <c r="I376" i="7"/>
  <c r="A376" i="7"/>
  <c r="I375" i="7"/>
  <c r="A375" i="7"/>
  <c r="I374" i="7"/>
  <c r="A374" i="7"/>
  <c r="I373" i="7"/>
  <c r="A373" i="7"/>
  <c r="I372" i="7"/>
  <c r="A372" i="7"/>
  <c r="I371" i="7"/>
  <c r="A371" i="7"/>
  <c r="I370" i="7"/>
  <c r="A370" i="7"/>
  <c r="I369" i="7"/>
  <c r="A369" i="7"/>
  <c r="I368" i="7"/>
  <c r="A368" i="7"/>
  <c r="I367" i="7"/>
  <c r="A367" i="7"/>
  <c r="I366" i="7"/>
  <c r="A366" i="7"/>
  <c r="I365"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I340" i="7"/>
  <c r="A340" i="7"/>
  <c r="J339" i="7"/>
  <c r="I339" i="7"/>
  <c r="A339" i="7"/>
  <c r="A338" i="7"/>
  <c r="K337" i="7"/>
  <c r="H337" i="7"/>
  <c r="G337" i="7"/>
  <c r="A337" i="7"/>
  <c r="J336" i="7"/>
  <c r="I336" i="7"/>
  <c r="A336" i="7"/>
  <c r="J335" i="7"/>
  <c r="I335" i="7"/>
  <c r="A335" i="7"/>
  <c r="J334" i="7"/>
  <c r="I334" i="7"/>
  <c r="A334" i="7"/>
  <c r="J333" i="7"/>
  <c r="I333" i="7"/>
  <c r="A333" i="7"/>
  <c r="J332" i="7"/>
  <c r="I332" i="7"/>
  <c r="A332" i="7"/>
  <c r="A331" i="7"/>
  <c r="A330" i="7"/>
  <c r="A329" i="7"/>
  <c r="A328" i="7"/>
  <c r="J327" i="7"/>
  <c r="I327" i="7"/>
  <c r="A327" i="7"/>
  <c r="K326" i="7"/>
  <c r="H326" i="7"/>
  <c r="G326" i="7"/>
  <c r="A326" i="7"/>
  <c r="J325" i="7"/>
  <c r="I325" i="7"/>
  <c r="A325" i="7"/>
  <c r="J324" i="7"/>
  <c r="I324" i="7"/>
  <c r="A324" i="7"/>
  <c r="J323" i="7"/>
  <c r="I323" i="7"/>
  <c r="A323" i="7"/>
  <c r="J322" i="7"/>
  <c r="I322" i="7"/>
  <c r="A322" i="7"/>
  <c r="K321" i="7"/>
  <c r="H321" i="7"/>
  <c r="G321" i="7"/>
  <c r="A321" i="7"/>
  <c r="J320" i="7"/>
  <c r="I320" i="7"/>
  <c r="A320" i="7"/>
  <c r="J319" i="7"/>
  <c r="I319" i="7"/>
  <c r="A319" i="7"/>
  <c r="J318" i="7"/>
  <c r="I318" i="7"/>
  <c r="A318" i="7"/>
  <c r="J317" i="7"/>
  <c r="I317" i="7"/>
  <c r="A317" i="7"/>
  <c r="J316" i="7"/>
  <c r="I316" i="7"/>
  <c r="A316" i="7"/>
  <c r="I315" i="7"/>
  <c r="A315" i="7"/>
  <c r="J314" i="7"/>
  <c r="I314" i="7"/>
  <c r="A314" i="7"/>
  <c r="A313" i="7"/>
  <c r="H312" i="7"/>
  <c r="G312" i="7"/>
  <c r="A312" i="7"/>
  <c r="A311" i="7"/>
  <c r="J310" i="7"/>
  <c r="I310" i="7"/>
  <c r="A310" i="7"/>
  <c r="K309" i="7"/>
  <c r="A309" i="7"/>
  <c r="K308" i="7"/>
  <c r="J308" i="7"/>
  <c r="I308" i="7"/>
  <c r="A308" i="7"/>
  <c r="K307" i="7"/>
  <c r="J307" i="7"/>
  <c r="I307" i="7"/>
  <c r="A307" i="7"/>
  <c r="A306" i="7"/>
  <c r="J305" i="7"/>
  <c r="I305" i="7"/>
  <c r="A305" i="7"/>
  <c r="K304" i="7"/>
  <c r="J304" i="7"/>
  <c r="I304" i="7"/>
  <c r="A304" i="7"/>
  <c r="J303" i="7"/>
  <c r="I303" i="7"/>
  <c r="A303" i="7"/>
  <c r="A302" i="7"/>
  <c r="A301" i="7"/>
  <c r="A300" i="7"/>
  <c r="K299" i="7"/>
  <c r="J299" i="7"/>
  <c r="I299" i="7"/>
  <c r="A299" i="7"/>
  <c r="K298" i="7"/>
  <c r="H298" i="7"/>
  <c r="G298" i="7"/>
  <c r="A298" i="7"/>
  <c r="A297" i="7"/>
  <c r="J296" i="7"/>
  <c r="I296" i="7"/>
  <c r="A296" i="7"/>
  <c r="H295" i="7"/>
  <c r="G295" i="7"/>
  <c r="A295" i="7"/>
  <c r="J294" i="7"/>
  <c r="I294" i="7"/>
  <c r="A294" i="7"/>
  <c r="A293" i="7"/>
  <c r="J292" i="7"/>
  <c r="I292" i="7"/>
  <c r="A292" i="7"/>
  <c r="A291" i="7"/>
  <c r="A290" i="7"/>
  <c r="A289" i="7"/>
  <c r="J288" i="7"/>
  <c r="I288" i="7"/>
  <c r="A288" i="7"/>
  <c r="A287" i="7"/>
  <c r="J286" i="7"/>
  <c r="I286" i="7"/>
  <c r="A286" i="7"/>
  <c r="J285" i="7"/>
  <c r="I285" i="7"/>
  <c r="A285" i="7"/>
  <c r="K284" i="7"/>
  <c r="A284" i="7"/>
  <c r="K283" i="7"/>
  <c r="A283" i="7"/>
  <c r="K282" i="7"/>
  <c r="A282" i="7"/>
  <c r="J281" i="7"/>
  <c r="I281" i="7"/>
  <c r="A281" i="7"/>
  <c r="A280" i="7"/>
  <c r="K279" i="7"/>
  <c r="J279" i="7"/>
  <c r="I279" i="7"/>
  <c r="A279" i="7"/>
  <c r="J278" i="7"/>
  <c r="I278" i="7"/>
  <c r="A278" i="7"/>
  <c r="J277" i="7"/>
  <c r="I277" i="7"/>
  <c r="A277" i="7"/>
  <c r="K276" i="7"/>
  <c r="A276" i="7"/>
  <c r="K275" i="7"/>
  <c r="A275" i="7"/>
  <c r="K274" i="7"/>
  <c r="A274" i="7"/>
  <c r="J273" i="7"/>
  <c r="I273" i="7"/>
  <c r="A273" i="7"/>
  <c r="A272" i="7"/>
  <c r="J271" i="7"/>
  <c r="I271" i="7"/>
  <c r="A271" i="7"/>
  <c r="A270" i="7"/>
  <c r="J269" i="7"/>
  <c r="I269" i="7"/>
  <c r="A269" i="7"/>
  <c r="A268" i="7"/>
  <c r="A267" i="7"/>
  <c r="K266" i="7"/>
  <c r="A266" i="7"/>
  <c r="K265" i="7"/>
  <c r="A265" i="7"/>
  <c r="K264" i="7"/>
  <c r="A264" i="7"/>
  <c r="A263" i="7"/>
  <c r="A262" i="7"/>
  <c r="A261" i="7"/>
  <c r="J260" i="7"/>
  <c r="I260" i="7"/>
  <c r="A260" i="7"/>
  <c r="J259" i="7"/>
  <c r="I259" i="7"/>
  <c r="A259" i="7"/>
  <c r="A258" i="7"/>
  <c r="K257" i="7"/>
  <c r="H257" i="7"/>
  <c r="G257" i="7"/>
  <c r="A257" i="7"/>
  <c r="J256" i="7"/>
  <c r="I256" i="7"/>
  <c r="A256" i="7"/>
  <c r="J255" i="7"/>
  <c r="J254" i="7"/>
  <c r="J253" i="7"/>
  <c r="I253" i="7"/>
  <c r="A253" i="7"/>
  <c r="J252" i="7"/>
  <c r="I252" i="7"/>
  <c r="A252" i="7"/>
  <c r="J251" i="7"/>
  <c r="I251" i="7"/>
  <c r="A251" i="7"/>
  <c r="J250" i="7"/>
  <c r="I250" i="7"/>
  <c r="A250" i="7"/>
  <c r="J249" i="7"/>
  <c r="I249" i="7"/>
  <c r="A249" i="7"/>
  <c r="J248" i="7"/>
  <c r="I248" i="7"/>
  <c r="A248" i="7"/>
  <c r="J247" i="7"/>
  <c r="I247" i="7"/>
  <c r="A247" i="7"/>
  <c r="J246" i="7"/>
  <c r="I246" i="7"/>
  <c r="A246" i="7"/>
  <c r="J245" i="7"/>
  <c r="I245" i="7"/>
  <c r="A245" i="7"/>
  <c r="J244" i="7"/>
  <c r="I244" i="7"/>
  <c r="A244" i="7"/>
  <c r="J243" i="7"/>
  <c r="I243" i="7"/>
  <c r="A243" i="7"/>
  <c r="J242" i="7"/>
  <c r="J241" i="7"/>
  <c r="J240" i="7"/>
  <c r="J239" i="7"/>
  <c r="J238" i="7"/>
  <c r="J237" i="7"/>
  <c r="I237" i="7"/>
  <c r="A237" i="7"/>
  <c r="J236" i="7"/>
  <c r="I236" i="7"/>
  <c r="A236" i="7"/>
  <c r="K235" i="7"/>
  <c r="H235" i="7"/>
  <c r="G235" i="7"/>
  <c r="A235" i="7"/>
  <c r="J234" i="7"/>
  <c r="I234" i="7"/>
  <c r="A234" i="7"/>
  <c r="J233" i="7"/>
  <c r="J232" i="7"/>
  <c r="J231" i="7"/>
  <c r="J230" i="7"/>
  <c r="J229" i="7"/>
  <c r="J228" i="7"/>
  <c r="I228" i="7"/>
  <c r="A228" i="7"/>
  <c r="J227" i="7"/>
  <c r="I227" i="7"/>
  <c r="A227" i="7"/>
  <c r="J226" i="7"/>
  <c r="J225" i="7"/>
  <c r="J224" i="7"/>
  <c r="J223" i="7"/>
  <c r="J222" i="7"/>
  <c r="J221" i="7"/>
  <c r="J220" i="7"/>
  <c r="J219" i="7"/>
  <c r="J218" i="7"/>
  <c r="I218" i="7"/>
  <c r="A218" i="7"/>
  <c r="J217" i="7"/>
  <c r="I217" i="7"/>
  <c r="A217" i="7"/>
  <c r="J216" i="7"/>
  <c r="I216" i="7"/>
  <c r="A216" i="7"/>
  <c r="J215" i="7"/>
  <c r="I215" i="7"/>
  <c r="A215" i="7"/>
  <c r="J214" i="7"/>
  <c r="I214" i="7"/>
  <c r="A214" i="7"/>
  <c r="J213" i="7"/>
  <c r="I213" i="7"/>
  <c r="J212" i="7"/>
  <c r="J211" i="7"/>
  <c r="J210" i="7"/>
  <c r="A210" i="7"/>
  <c r="J209" i="7"/>
  <c r="I209" i="7"/>
  <c r="A209" i="7"/>
  <c r="J208" i="7"/>
  <c r="I208" i="7"/>
  <c r="A208" i="7"/>
  <c r="J207" i="7"/>
  <c r="I207" i="7"/>
  <c r="A207" i="7"/>
  <c r="J206" i="7"/>
  <c r="I206" i="7"/>
  <c r="J205" i="7"/>
  <c r="I205" i="7"/>
  <c r="A205" i="7"/>
  <c r="J204" i="7"/>
  <c r="I204" i="7"/>
  <c r="A204" i="7"/>
  <c r="J203" i="7"/>
  <c r="I203" i="7"/>
  <c r="A203" i="7"/>
  <c r="J202" i="7"/>
  <c r="J201" i="7"/>
  <c r="J200" i="7"/>
  <c r="J199" i="7"/>
  <c r="J198" i="7"/>
  <c r="J197" i="7"/>
  <c r="J196" i="7"/>
  <c r="J195" i="7"/>
  <c r="J194" i="7"/>
  <c r="I194" i="7"/>
  <c r="A194" i="7"/>
  <c r="A193" i="7"/>
  <c r="K192" i="7"/>
  <c r="K193" i="7" s="1"/>
  <c r="H192" i="7"/>
  <c r="H193" i="7" s="1"/>
  <c r="G192" i="7"/>
  <c r="G193" i="7" s="1"/>
  <c r="A192" i="7"/>
  <c r="I191" i="7"/>
  <c r="A191" i="7"/>
  <c r="A190" i="7"/>
  <c r="A189" i="7"/>
  <c r="A188" i="7"/>
  <c r="A187" i="7"/>
  <c r="A186" i="7"/>
  <c r="J185" i="7"/>
  <c r="I185" i="7"/>
  <c r="A185" i="7"/>
  <c r="A184" i="7"/>
  <c r="K183" i="7"/>
  <c r="H183" i="7"/>
  <c r="G183" i="7"/>
  <c r="A183" i="7"/>
  <c r="I182" i="7"/>
  <c r="A182" i="7"/>
  <c r="A181" i="7"/>
  <c r="J180" i="7"/>
  <c r="J183" i="7" s="1"/>
  <c r="I180" i="7"/>
  <c r="A180" i="7"/>
  <c r="H179" i="7"/>
  <c r="G179" i="7"/>
  <c r="A179" i="7"/>
  <c r="J178" i="7"/>
  <c r="K178" i="7" s="1"/>
  <c r="I178" i="7"/>
  <c r="A178" i="7"/>
  <c r="J177" i="7"/>
  <c r="K177" i="7" s="1"/>
  <c r="I177" i="7"/>
  <c r="A177" i="7"/>
  <c r="J176" i="7"/>
  <c r="I176" i="7"/>
  <c r="A176" i="7"/>
  <c r="I175" i="7"/>
  <c r="A175" i="7"/>
  <c r="I174" i="7"/>
  <c r="A174" i="7"/>
  <c r="I173" i="7"/>
  <c r="A173" i="7"/>
  <c r="I172" i="7"/>
  <c r="A172" i="7"/>
  <c r="I171" i="7"/>
  <c r="A171" i="7"/>
  <c r="I170" i="7"/>
  <c r="A170" i="7"/>
  <c r="I169" i="7"/>
  <c r="A169" i="7"/>
  <c r="J168" i="7"/>
  <c r="I168" i="7"/>
  <c r="A168" i="7"/>
  <c r="A167" i="7"/>
  <c r="K166" i="7"/>
  <c r="H166" i="7"/>
  <c r="G166" i="7"/>
  <c r="A166" i="7"/>
  <c r="A165" i="7"/>
  <c r="A164" i="7"/>
  <c r="J163" i="7"/>
  <c r="I163" i="7"/>
  <c r="A163" i="7"/>
  <c r="K162" i="7"/>
  <c r="H162" i="7"/>
  <c r="G162" i="7"/>
  <c r="A162" i="7"/>
  <c r="J161" i="7"/>
  <c r="I161" i="7"/>
  <c r="A161" i="7"/>
  <c r="J160" i="7"/>
  <c r="I160" i="7"/>
  <c r="A160" i="7"/>
  <c r="I159" i="7"/>
  <c r="A159" i="7"/>
  <c r="I158" i="7"/>
  <c r="A158" i="7"/>
  <c r="I157" i="7"/>
  <c r="A157" i="7"/>
  <c r="A156" i="7"/>
  <c r="A155" i="7"/>
  <c r="A154" i="7"/>
  <c r="A153" i="7"/>
  <c r="A152" i="7"/>
  <c r="J151" i="7"/>
  <c r="I151" i="7"/>
  <c r="A151" i="7"/>
  <c r="A150" i="7"/>
  <c r="K149" i="7"/>
  <c r="K150" i="7" s="1"/>
  <c r="H149" i="7"/>
  <c r="G149" i="7"/>
  <c r="G150" i="7" s="1"/>
  <c r="A149" i="7"/>
  <c r="J148" i="7"/>
  <c r="I148" i="7"/>
  <c r="A148" i="7"/>
  <c r="J147" i="7"/>
  <c r="I147" i="7"/>
  <c r="A147" i="7"/>
  <c r="J143" i="7"/>
  <c r="I143" i="7"/>
  <c r="A143" i="7"/>
  <c r="A142" i="7"/>
  <c r="K141" i="7"/>
  <c r="K142" i="7" s="1"/>
  <c r="H141" i="7"/>
  <c r="G141" i="7"/>
  <c r="G142" i="7" s="1"/>
  <c r="A141" i="7"/>
  <c r="A140" i="7"/>
  <c r="A139" i="7"/>
  <c r="J138" i="7"/>
  <c r="I138" i="7"/>
  <c r="A138" i="7"/>
  <c r="A137" i="7"/>
  <c r="K136" i="7"/>
  <c r="K137" i="7" s="1"/>
  <c r="H136" i="7"/>
  <c r="H137" i="7" s="1"/>
  <c r="G136" i="7"/>
  <c r="G137" i="7" s="1"/>
  <c r="A136" i="7"/>
  <c r="A135" i="7"/>
  <c r="A134" i="7"/>
  <c r="I133" i="7"/>
  <c r="A133" i="7"/>
  <c r="J132" i="7"/>
  <c r="I132" i="7"/>
  <c r="A132" i="7"/>
  <c r="A131" i="7"/>
  <c r="K130" i="7"/>
  <c r="K131" i="7" s="1"/>
  <c r="H130" i="7"/>
  <c r="H131" i="7" s="1"/>
  <c r="G130" i="7"/>
  <c r="G131" i="7" s="1"/>
  <c r="A130" i="7"/>
  <c r="I129" i="7"/>
  <c r="A129" i="7"/>
  <c r="J128" i="7"/>
  <c r="I128" i="7"/>
  <c r="A128" i="7"/>
  <c r="A127" i="7"/>
  <c r="I126" i="7"/>
  <c r="A126" i="7"/>
  <c r="I125" i="7"/>
  <c r="A125" i="7"/>
  <c r="I124" i="7"/>
  <c r="A124" i="7"/>
  <c r="I123" i="7"/>
  <c r="A123" i="7"/>
  <c r="I122" i="7"/>
  <c r="A122" i="7"/>
  <c r="J121" i="7"/>
  <c r="I121" i="7"/>
  <c r="A121" i="7"/>
  <c r="A120" i="7"/>
  <c r="K119" i="7"/>
  <c r="H119" i="7"/>
  <c r="G119" i="7"/>
  <c r="A119" i="7"/>
  <c r="J118" i="7"/>
  <c r="I118" i="7"/>
  <c r="A118" i="7"/>
  <c r="A117" i="7"/>
  <c r="A116" i="7"/>
  <c r="J115" i="7"/>
  <c r="I115" i="7"/>
  <c r="A115" i="7"/>
  <c r="K114" i="7"/>
  <c r="H114" i="7"/>
  <c r="G114" i="7"/>
  <c r="A114" i="7"/>
  <c r="J113" i="7"/>
  <c r="I113" i="7"/>
  <c r="A113" i="7"/>
  <c r="J112" i="7"/>
  <c r="A112" i="7"/>
  <c r="J111" i="7"/>
  <c r="I111" i="7"/>
  <c r="A111" i="7"/>
  <c r="J110" i="7"/>
  <c r="I110" i="7"/>
  <c r="A110" i="7"/>
  <c r="J109" i="7"/>
  <c r="I109" i="7"/>
  <c r="A109" i="7"/>
  <c r="J108" i="7"/>
  <c r="I108" i="7"/>
  <c r="A108" i="7"/>
  <c r="J107" i="7"/>
  <c r="I107" i="7"/>
  <c r="A107" i="7"/>
  <c r="J106" i="7"/>
  <c r="I106" i="7"/>
  <c r="A106" i="7"/>
  <c r="J105" i="7"/>
  <c r="I105" i="7"/>
  <c r="A105" i="7"/>
  <c r="J104" i="7"/>
  <c r="I104" i="7"/>
  <c r="A104" i="7"/>
  <c r="J103" i="7"/>
  <c r="I103" i="7"/>
  <c r="A103" i="7"/>
  <c r="A102" i="7"/>
  <c r="K101" i="7"/>
  <c r="K102" i="7" s="1"/>
  <c r="H101" i="7"/>
  <c r="H102" i="7" s="1"/>
  <c r="G101" i="7"/>
  <c r="G102" i="7" s="1"/>
  <c r="A101" i="7"/>
  <c r="A100" i="7"/>
  <c r="J99" i="7"/>
  <c r="I99" i="7"/>
  <c r="A99" i="7"/>
  <c r="A98" i="7"/>
  <c r="K97" i="7"/>
  <c r="K98" i="7" s="1"/>
  <c r="H97" i="7"/>
  <c r="G97" i="7"/>
  <c r="G98" i="7" s="1"/>
  <c r="A97" i="7"/>
  <c r="A96" i="7"/>
  <c r="A95" i="7"/>
  <c r="A94" i="7"/>
  <c r="J93" i="7"/>
  <c r="I93" i="7"/>
  <c r="A93" i="7"/>
  <c r="A92" i="7"/>
  <c r="K91" i="7"/>
  <c r="K92" i="7" s="1"/>
  <c r="H91" i="7"/>
  <c r="H92" i="7" s="1"/>
  <c r="G91" i="7"/>
  <c r="G92" i="7" s="1"/>
  <c r="A91" i="7"/>
  <c r="A90" i="7"/>
  <c r="A89" i="7"/>
  <c r="A88" i="7"/>
  <c r="J87" i="7"/>
  <c r="I87" i="7"/>
  <c r="A87" i="7"/>
  <c r="A86" i="7"/>
  <c r="K85" i="7"/>
  <c r="K86" i="7" s="1"/>
  <c r="H85" i="7"/>
  <c r="G85" i="7"/>
  <c r="G86" i="7" s="1"/>
  <c r="A85" i="7"/>
  <c r="J84" i="7"/>
  <c r="I84" i="7"/>
  <c r="A84" i="7"/>
  <c r="J83" i="7"/>
  <c r="J82" i="7"/>
  <c r="I82" i="7"/>
  <c r="A82" i="7"/>
  <c r="A81" i="7"/>
  <c r="K80" i="7"/>
  <c r="K81" i="7" s="1"/>
  <c r="H80" i="7"/>
  <c r="G80" i="7"/>
  <c r="G81" i="7" s="1"/>
  <c r="A80" i="7"/>
  <c r="J79" i="7"/>
  <c r="I79" i="7"/>
  <c r="A79" i="7"/>
  <c r="J78" i="7"/>
  <c r="I78" i="7"/>
  <c r="A78" i="7"/>
  <c r="A77" i="7"/>
  <c r="K76" i="7"/>
  <c r="K77" i="7" s="1"/>
  <c r="H76" i="7"/>
  <c r="H77" i="7" s="1"/>
  <c r="G76" i="7"/>
  <c r="G77" i="7" s="1"/>
  <c r="A76" i="7"/>
  <c r="J75" i="7"/>
  <c r="I75" i="7"/>
  <c r="A75" i="7"/>
  <c r="A74" i="7"/>
  <c r="K73" i="7"/>
  <c r="K74" i="7" s="1"/>
  <c r="H73" i="7"/>
  <c r="G73" i="7"/>
  <c r="G74" i="7" s="1"/>
  <c r="A73" i="7"/>
  <c r="A72" i="7"/>
  <c r="A71" i="7"/>
  <c r="J70" i="7"/>
  <c r="I70" i="7"/>
  <c r="A70" i="7"/>
  <c r="A69" i="7"/>
  <c r="K68" i="7"/>
  <c r="K69" i="7" s="1"/>
  <c r="H68" i="7"/>
  <c r="H69" i="7" s="1"/>
  <c r="G68" i="7"/>
  <c r="G69" i="7" s="1"/>
  <c r="A68" i="7"/>
  <c r="I67" i="7"/>
  <c r="A67" i="7"/>
  <c r="J66" i="7"/>
  <c r="I66" i="7"/>
  <c r="A66" i="7"/>
  <c r="A65" i="7"/>
  <c r="H64" i="7"/>
  <c r="G64" i="7"/>
  <c r="A64" i="7"/>
  <c r="J63" i="7"/>
  <c r="I63" i="7"/>
  <c r="A63" i="7"/>
  <c r="J62" i="7"/>
  <c r="I62" i="7"/>
  <c r="A62" i="7"/>
  <c r="J61" i="7"/>
  <c r="A61" i="7"/>
  <c r="J60" i="7"/>
  <c r="I60" i="7"/>
  <c r="A60" i="7"/>
  <c r="J59" i="7"/>
  <c r="I59" i="7"/>
  <c r="A59" i="7"/>
  <c r="J58" i="7"/>
  <c r="I58" i="7"/>
  <c r="A58" i="7"/>
  <c r="J57" i="7"/>
  <c r="I57" i="7"/>
  <c r="A57" i="7"/>
  <c r="J56" i="7"/>
  <c r="I56" i="7"/>
  <c r="A56" i="7"/>
  <c r="J55" i="7"/>
  <c r="I55" i="7"/>
  <c r="A55" i="7"/>
  <c r="J54" i="7"/>
  <c r="I54" i="7"/>
  <c r="A54" i="7"/>
  <c r="J53" i="7"/>
  <c r="I53" i="7"/>
  <c r="A53" i="7"/>
  <c r="K52" i="7"/>
  <c r="K64" i="7" s="1"/>
  <c r="K65" i="7" s="1"/>
  <c r="H52" i="7"/>
  <c r="G52" i="7"/>
  <c r="A52" i="7"/>
  <c r="J51" i="7"/>
  <c r="I51" i="7"/>
  <c r="A51" i="7"/>
  <c r="A50" i="7"/>
  <c r="K49" i="7"/>
  <c r="H49" i="7"/>
  <c r="G49" i="7"/>
  <c r="A49" i="7"/>
  <c r="J48" i="7"/>
  <c r="I48" i="7"/>
  <c r="A48" i="7"/>
  <c r="K47" i="7"/>
  <c r="H47" i="7"/>
  <c r="G47" i="7"/>
  <c r="A47" i="7"/>
  <c r="J46" i="7"/>
  <c r="I46" i="7"/>
  <c r="A46" i="7"/>
  <c r="K45" i="7"/>
  <c r="H45" i="7"/>
  <c r="G45" i="7"/>
  <c r="A45" i="7"/>
  <c r="J44" i="7"/>
  <c r="I44" i="7"/>
  <c r="A44" i="7"/>
  <c r="A43" i="7"/>
  <c r="K42" i="7"/>
  <c r="K43" i="7" s="1"/>
  <c r="H42" i="7"/>
  <c r="H43" i="7" s="1"/>
  <c r="G42" i="7"/>
  <c r="G43" i="7" s="1"/>
  <c r="A42" i="7"/>
  <c r="I41" i="7"/>
  <c r="A41" i="7"/>
  <c r="A40" i="7"/>
  <c r="J39" i="7"/>
  <c r="I39" i="7"/>
  <c r="A39" i="7"/>
  <c r="I38" i="7"/>
  <c r="A38" i="7"/>
  <c r="I37" i="7"/>
  <c r="A37" i="7"/>
  <c r="J36" i="7"/>
  <c r="I36" i="7"/>
  <c r="A36" i="7"/>
  <c r="A35" i="7"/>
  <c r="A34" i="7"/>
  <c r="A33" i="7"/>
  <c r="J32" i="7"/>
  <c r="I32" i="7"/>
  <c r="A32" i="7"/>
  <c r="A31" i="7"/>
  <c r="K30" i="7"/>
  <c r="K31" i="7" s="1"/>
  <c r="H30" i="7"/>
  <c r="H31" i="7" s="1"/>
  <c r="G30" i="7"/>
  <c r="G31" i="7" s="1"/>
  <c r="A30" i="7"/>
  <c r="J29" i="7"/>
  <c r="I29" i="7"/>
  <c r="A29" i="7"/>
  <c r="J28" i="7"/>
  <c r="A28" i="7"/>
  <c r="J27" i="7"/>
  <c r="I27" i="7"/>
  <c r="A27" i="7"/>
  <c r="J26" i="7"/>
  <c r="I26" i="7"/>
  <c r="A26" i="7"/>
  <c r="A25" i="7"/>
  <c r="K24" i="7"/>
  <c r="H24" i="7"/>
  <c r="G24" i="7"/>
  <c r="A24" i="7"/>
  <c r="J23" i="7"/>
  <c r="I23" i="7"/>
  <c r="A23" i="7"/>
  <c r="K22" i="7"/>
  <c r="H22" i="7"/>
  <c r="G22" i="7"/>
  <c r="A22" i="7"/>
  <c r="I21" i="7"/>
  <c r="A21" i="7"/>
  <c r="I20" i="7"/>
  <c r="A20" i="7"/>
  <c r="I19" i="7"/>
  <c r="A19" i="7"/>
  <c r="J18" i="7"/>
  <c r="I18" i="7"/>
  <c r="A18" i="7"/>
  <c r="A17" i="7"/>
  <c r="K16" i="7"/>
  <c r="K17" i="7" s="1"/>
  <c r="H16" i="7"/>
  <c r="G16" i="7"/>
  <c r="G17" i="7" s="1"/>
  <c r="A16" i="7"/>
  <c r="J15" i="7"/>
  <c r="I15" i="7"/>
  <c r="A15" i="7"/>
  <c r="J14" i="7"/>
  <c r="I14" i="7"/>
  <c r="A14" i="7"/>
  <c r="J13" i="7"/>
  <c r="I13" i="7"/>
  <c r="A13" i="7"/>
  <c r="A12" i="7"/>
  <c r="K11" i="7"/>
  <c r="K12" i="7" s="1"/>
  <c r="H11" i="7"/>
  <c r="H12" i="7" s="1"/>
  <c r="G11" i="7"/>
  <c r="G12" i="7" s="1"/>
  <c r="A11" i="7"/>
  <c r="A10" i="7"/>
  <c r="A9" i="7"/>
  <c r="A8" i="7"/>
  <c r="A7" i="7"/>
  <c r="A6" i="7"/>
  <c r="A5" i="7"/>
  <c r="I4" i="7"/>
  <c r="A4" i="7"/>
  <c r="J3" i="7"/>
  <c r="I3" i="7"/>
  <c r="A3" i="7"/>
  <c r="K295" i="7" l="1"/>
  <c r="J1634" i="7"/>
  <c r="J1846" i="7"/>
  <c r="I1848" i="7"/>
  <c r="I1585" i="7"/>
  <c r="K1674" i="7"/>
  <c r="I1713" i="7"/>
  <c r="H1719" i="7"/>
  <c r="I934" i="7"/>
  <c r="K1708" i="7"/>
  <c r="J979" i="7"/>
  <c r="G1708" i="7"/>
  <c r="I1853" i="7"/>
  <c r="K1695" i="7"/>
  <c r="H1819" i="7"/>
  <c r="J235" i="7"/>
  <c r="J874" i="7"/>
  <c r="J1461" i="7"/>
  <c r="I1631" i="7"/>
  <c r="J141" i="7"/>
  <c r="K167" i="7"/>
  <c r="J1806" i="7"/>
  <c r="J24" i="7"/>
  <c r="I445" i="7"/>
  <c r="I522" i="7"/>
  <c r="J1369" i="7"/>
  <c r="J1372" i="7"/>
  <c r="I1396" i="7"/>
  <c r="K120" i="7"/>
  <c r="K1400" i="7"/>
  <c r="G1400" i="7"/>
  <c r="I1815" i="7"/>
  <c r="I85" i="7"/>
  <c r="H1674" i="7"/>
  <c r="I1704" i="7"/>
  <c r="I1724" i="7"/>
  <c r="J1732" i="7"/>
  <c r="J1157" i="7"/>
  <c r="G1408" i="7"/>
  <c r="I1673" i="7"/>
  <c r="J1676" i="7"/>
  <c r="J508" i="7"/>
  <c r="J803" i="7"/>
  <c r="J1019" i="7"/>
  <c r="I1181" i="7"/>
  <c r="I1402" i="7"/>
  <c r="H1681" i="7"/>
  <c r="J1362" i="7"/>
  <c r="J80" i="7"/>
  <c r="J312" i="7"/>
  <c r="J1080" i="7"/>
  <c r="J1104" i="7"/>
  <c r="I1174" i="7"/>
  <c r="I1207" i="7"/>
  <c r="J1428" i="7"/>
  <c r="J1652" i="7"/>
  <c r="I1680" i="7"/>
  <c r="K25" i="7"/>
  <c r="I97" i="7"/>
  <c r="I179" i="7"/>
  <c r="J1304" i="7"/>
  <c r="I1407" i="7"/>
  <c r="J137" i="7"/>
  <c r="K312" i="7"/>
  <c r="K313" i="7" s="1"/>
  <c r="I1452" i="7"/>
  <c r="J1481" i="7"/>
  <c r="J1745" i="7"/>
  <c r="J149" i="7"/>
  <c r="J787" i="7"/>
  <c r="J795" i="7"/>
  <c r="J824" i="7"/>
  <c r="I1004" i="7"/>
  <c r="J1205" i="7"/>
  <c r="J1388" i="7"/>
  <c r="I1670" i="7"/>
  <c r="J52" i="7"/>
  <c r="J22" i="7"/>
  <c r="J30" i="7"/>
  <c r="J47" i="7"/>
  <c r="I130" i="7"/>
  <c r="J1631" i="7"/>
  <c r="H1695" i="7"/>
  <c r="I1697" i="7"/>
  <c r="I80" i="7"/>
  <c r="G120" i="7"/>
  <c r="I166" i="7"/>
  <c r="J179" i="7"/>
  <c r="G184" i="7"/>
  <c r="I235" i="7"/>
  <c r="H338" i="7"/>
  <c r="J445" i="7"/>
  <c r="J470" i="7"/>
  <c r="J529" i="7"/>
  <c r="J890" i="7"/>
  <c r="K898" i="7"/>
  <c r="J1396" i="7"/>
  <c r="K1432" i="7"/>
  <c r="I1572" i="7"/>
  <c r="I1676" i="7"/>
  <c r="G1719" i="7"/>
  <c r="I1793" i="7"/>
  <c r="H120" i="7"/>
  <c r="K1719" i="7"/>
  <c r="H1725" i="7"/>
  <c r="J1777" i="7"/>
  <c r="I102" i="7"/>
  <c r="I1776" i="7"/>
  <c r="G313" i="7"/>
  <c r="I1839" i="7"/>
  <c r="J136" i="7"/>
  <c r="J956" i="7"/>
  <c r="I979" i="7"/>
  <c r="J1135" i="7"/>
  <c r="J1431" i="7"/>
  <c r="J1174" i="7"/>
  <c r="I1335" i="7"/>
  <c r="G1393" i="7"/>
  <c r="I1552" i="7"/>
  <c r="J1585" i="7"/>
  <c r="I1599" i="7"/>
  <c r="K1819" i="7"/>
  <c r="K1653" i="7"/>
  <c r="J1704" i="7"/>
  <c r="J1776" i="7"/>
  <c r="H1849" i="7"/>
  <c r="G50" i="7"/>
  <c r="J49" i="7"/>
  <c r="H65" i="7"/>
  <c r="H167" i="7"/>
  <c r="I874" i="7"/>
  <c r="I890" i="7"/>
  <c r="J1319" i="7"/>
  <c r="J1352" i="7"/>
  <c r="K1393" i="7"/>
  <c r="J1507" i="7"/>
  <c r="J42" i="7"/>
  <c r="H81" i="7"/>
  <c r="J81" i="7" s="1"/>
  <c r="J514" i="7"/>
  <c r="H898" i="7"/>
  <c r="J1110" i="7"/>
  <c r="J1131" i="7"/>
  <c r="H1336" i="7"/>
  <c r="J1413" i="7"/>
  <c r="G1432" i="7"/>
  <c r="J1465" i="7"/>
  <c r="I1502" i="7"/>
  <c r="I1503" i="7" s="1"/>
  <c r="J1547" i="7"/>
  <c r="G1586" i="7"/>
  <c r="J1586" i="7" s="1"/>
  <c r="J1616" i="7"/>
  <c r="J1658" i="7"/>
  <c r="H50" i="7"/>
  <c r="I49" i="7"/>
  <c r="K50" i="7"/>
  <c r="I73" i="7"/>
  <c r="K258" i="7"/>
  <c r="J850" i="7"/>
  <c r="J863" i="7"/>
  <c r="I1131" i="7"/>
  <c r="J1198" i="7"/>
  <c r="I1205" i="7"/>
  <c r="I1222" i="7"/>
  <c r="G1294" i="7"/>
  <c r="I1293" i="7"/>
  <c r="G1307" i="7"/>
  <c r="J1330" i="7"/>
  <c r="I1533" i="7"/>
  <c r="J1595" i="7"/>
  <c r="K1617" i="7"/>
  <c r="K1665" i="7"/>
  <c r="G1665" i="7"/>
  <c r="G1674" i="7"/>
  <c r="H1708" i="7"/>
  <c r="J1708" i="7" s="1"/>
  <c r="J1711" i="7"/>
  <c r="K1714" i="7"/>
  <c r="J1729" i="7"/>
  <c r="I1806" i="7"/>
  <c r="J1815" i="7"/>
  <c r="J43" i="7"/>
  <c r="H1071" i="7"/>
  <c r="I1356" i="7"/>
  <c r="G1493" i="7"/>
  <c r="J1528" i="7"/>
  <c r="J1533" i="7"/>
  <c r="J1612" i="7"/>
  <c r="J1697" i="7"/>
  <c r="J119" i="7"/>
  <c r="J130" i="7"/>
  <c r="K179" i="7"/>
  <c r="K184" i="7" s="1"/>
  <c r="G1020" i="7"/>
  <c r="H1700" i="7"/>
  <c r="G1725" i="7"/>
  <c r="I1760" i="7"/>
  <c r="I1809" i="7"/>
  <c r="I30" i="7"/>
  <c r="I64" i="7"/>
  <c r="J131" i="7"/>
  <c r="H184" i="7"/>
  <c r="K338" i="7"/>
  <c r="G338" i="7"/>
  <c r="J868" i="7"/>
  <c r="I1145" i="7"/>
  <c r="J1181" i="7"/>
  <c r="K1307" i="7"/>
  <c r="J1340" i="7"/>
  <c r="J1365" i="7"/>
  <c r="I1388" i="7"/>
  <c r="J1399" i="7"/>
  <c r="J1455" i="7"/>
  <c r="J1483" i="7"/>
  <c r="J1520" i="7"/>
  <c r="J1553" i="7"/>
  <c r="J1572" i="7"/>
  <c r="J1600" i="7"/>
  <c r="J1699" i="7"/>
  <c r="J12" i="7"/>
  <c r="H1653" i="7"/>
  <c r="G25" i="7"/>
  <c r="J73" i="7"/>
  <c r="I114" i="7"/>
  <c r="H142" i="7"/>
  <c r="J142" i="7" s="1"/>
  <c r="G258" i="7"/>
  <c r="I257" i="7"/>
  <c r="I295" i="7"/>
  <c r="J298" i="7"/>
  <c r="I508" i="7"/>
  <c r="J537" i="7"/>
  <c r="H804" i="7"/>
  <c r="J934" i="7"/>
  <c r="J1066" i="7"/>
  <c r="K1092" i="7"/>
  <c r="J1142" i="7"/>
  <c r="J1189" i="7"/>
  <c r="I1304" i="7"/>
  <c r="H1307" i="7"/>
  <c r="J1335" i="7"/>
  <c r="K1373" i="7"/>
  <c r="J1392" i="7"/>
  <c r="J1407" i="7"/>
  <c r="I1413" i="7"/>
  <c r="J1438" i="7"/>
  <c r="J1478" i="7"/>
  <c r="H1493" i="7"/>
  <c r="I1536" i="7"/>
  <c r="J1552" i="7"/>
  <c r="J1558" i="7"/>
  <c r="H1617" i="7"/>
  <c r="I1616" i="7"/>
  <c r="J1625" i="7"/>
  <c r="G1632" i="7"/>
  <c r="I1632" i="7" s="1"/>
  <c r="I1661" i="7"/>
  <c r="J1673" i="7"/>
  <c r="J1691" i="7"/>
  <c r="K1700" i="7"/>
  <c r="J1716" i="7"/>
  <c r="K1733" i="7"/>
  <c r="I1737" i="7"/>
  <c r="J1760" i="7"/>
  <c r="I1845" i="7"/>
  <c r="G167" i="7"/>
  <c r="I42" i="7"/>
  <c r="H86" i="7"/>
  <c r="J86" i="7" s="1"/>
  <c r="I101" i="7"/>
  <c r="J114" i="7"/>
  <c r="I183" i="7"/>
  <c r="J257" i="7"/>
  <c r="J295" i="7"/>
  <c r="J476" i="7"/>
  <c r="K538" i="7"/>
  <c r="J996" i="7"/>
  <c r="I1019" i="7"/>
  <c r="J1114" i="7"/>
  <c r="I1157" i="7"/>
  <c r="J1306" i="7"/>
  <c r="H1408" i="7"/>
  <c r="I1481" i="7"/>
  <c r="J1492" i="7"/>
  <c r="J1502" i="7"/>
  <c r="J1536" i="7"/>
  <c r="I1542" i="7"/>
  <c r="I1612" i="7"/>
  <c r="J1632" i="7"/>
  <c r="G1653" i="7"/>
  <c r="G1681" i="7"/>
  <c r="G1695" i="7"/>
  <c r="G1714" i="7"/>
  <c r="J1737" i="7"/>
  <c r="I1745" i="7"/>
  <c r="J1809" i="7"/>
  <c r="J1845" i="7"/>
  <c r="G538" i="7"/>
  <c r="G898" i="7"/>
  <c r="H1223" i="7"/>
  <c r="H1714" i="7"/>
  <c r="I1753" i="7"/>
  <c r="J1848" i="7"/>
  <c r="J11" i="7"/>
  <c r="I16" i="7"/>
  <c r="I22" i="7"/>
  <c r="H25" i="7"/>
  <c r="I47" i="7"/>
  <c r="J64" i="7"/>
  <c r="H74" i="7"/>
  <c r="J74" i="7" s="1"/>
  <c r="I91" i="7"/>
  <c r="I141" i="7"/>
  <c r="J166" i="7"/>
  <c r="I312" i="7"/>
  <c r="I460" i="7"/>
  <c r="J484" i="7"/>
  <c r="J499" i="7"/>
  <c r="I795" i="7"/>
  <c r="G875" i="7"/>
  <c r="I1036" i="7"/>
  <c r="I1110" i="7"/>
  <c r="I1135" i="7"/>
  <c r="J1145" i="7"/>
  <c r="I1198" i="7"/>
  <c r="J1207" i="7"/>
  <c r="J1211" i="7"/>
  <c r="H1393" i="7"/>
  <c r="J1402" i="7"/>
  <c r="G1414" i="7"/>
  <c r="I1461" i="7"/>
  <c r="J1470" i="7"/>
  <c r="I1483" i="7"/>
  <c r="J1561" i="7"/>
  <c r="H1573" i="7"/>
  <c r="J1573" i="7" s="1"/>
  <c r="J1576" i="7"/>
  <c r="I1620" i="7"/>
  <c r="I1652" i="7"/>
  <c r="H1665" i="7"/>
  <c r="I1694" i="7"/>
  <c r="J1753" i="7"/>
  <c r="H1794" i="7"/>
  <c r="J1794" i="7" s="1"/>
  <c r="H1807" i="7"/>
  <c r="J1807" i="7" s="1"/>
  <c r="H972" i="7"/>
  <c r="I24" i="7"/>
  <c r="J31" i="7"/>
  <c r="J162" i="7"/>
  <c r="H313" i="7"/>
  <c r="I321" i="7"/>
  <c r="J460" i="7"/>
  <c r="I484" i="7"/>
  <c r="J522" i="7"/>
  <c r="I529" i="7"/>
  <c r="G804" i="7"/>
  <c r="I897" i="7"/>
  <c r="J1036" i="7"/>
  <c r="I1166" i="7"/>
  <c r="J1293" i="7"/>
  <c r="G1336" i="7"/>
  <c r="H1400" i="7"/>
  <c r="I1400" i="7" s="1"/>
  <c r="K1408" i="7"/>
  <c r="H1414" i="7"/>
  <c r="J1414" i="7" s="1"/>
  <c r="K1462" i="7"/>
  <c r="I1527" i="7"/>
  <c r="J1620" i="7"/>
  <c r="I1664" i="7"/>
  <c r="J1670" i="7"/>
  <c r="K1681" i="7"/>
  <c r="J1694" i="7"/>
  <c r="G1700" i="7"/>
  <c r="I1707" i="7"/>
  <c r="J1722" i="7"/>
  <c r="J1724" i="7"/>
  <c r="G1733" i="7"/>
  <c r="G1746" i="7"/>
  <c r="J1746" i="7" s="1"/>
  <c r="J1818" i="7"/>
  <c r="J1839" i="7"/>
  <c r="K1223" i="7"/>
  <c r="H1462" i="7"/>
  <c r="H98" i="7"/>
  <c r="J98" i="7" s="1"/>
  <c r="K875" i="7"/>
  <c r="J897" i="7"/>
  <c r="I1543" i="7"/>
  <c r="H1596" i="7"/>
  <c r="J1596" i="7" s="1"/>
  <c r="J1664" i="7"/>
  <c r="K1725" i="7"/>
  <c r="H1733" i="7"/>
  <c r="J85" i="7"/>
  <c r="I136" i="7"/>
  <c r="J321" i="7"/>
  <c r="J326" i="7"/>
  <c r="I514" i="7"/>
  <c r="J814" i="7"/>
  <c r="K972" i="7"/>
  <c r="G972" i="7"/>
  <c r="K1020" i="7"/>
  <c r="H1020" i="7"/>
  <c r="I1020" i="7" s="1"/>
  <c r="K1071" i="7"/>
  <c r="I1091" i="7"/>
  <c r="J1278" i="7"/>
  <c r="K1294" i="7"/>
  <c r="J1311" i="7"/>
  <c r="G1357" i="7"/>
  <c r="J1357" i="7" s="1"/>
  <c r="G1373" i="7"/>
  <c r="J1452" i="7"/>
  <c r="G1462" i="7"/>
  <c r="J1498" i="7"/>
  <c r="H1503" i="7"/>
  <c r="J1503" i="7" s="1"/>
  <c r="J1542" i="7"/>
  <c r="J1543" i="7" s="1"/>
  <c r="J1580" i="7"/>
  <c r="J1599" i="7"/>
  <c r="J1603" i="7"/>
  <c r="G1617" i="7"/>
  <c r="I1699" i="7"/>
  <c r="I1718" i="7"/>
  <c r="I1732" i="7"/>
  <c r="J1793" i="7"/>
  <c r="H1810" i="7"/>
  <c r="J1810" i="7" s="1"/>
  <c r="J1842" i="7"/>
  <c r="G1849" i="7"/>
  <c r="J77" i="7"/>
  <c r="I77" i="7"/>
  <c r="J92" i="7"/>
  <c r="I92" i="7"/>
  <c r="J193" i="7"/>
  <c r="I193" i="7"/>
  <c r="J69" i="7"/>
  <c r="I69" i="7"/>
  <c r="J102" i="7"/>
  <c r="K461" i="7"/>
  <c r="K804" i="7"/>
  <c r="I12" i="7"/>
  <c r="J16" i="7"/>
  <c r="I43" i="7"/>
  <c r="I11" i="7"/>
  <c r="I31" i="7"/>
  <c r="I45" i="7"/>
  <c r="I68" i="7"/>
  <c r="I76" i="7"/>
  <c r="J91" i="7"/>
  <c r="I131" i="7"/>
  <c r="H150" i="7"/>
  <c r="I192" i="7"/>
  <c r="I499" i="7"/>
  <c r="H538" i="7"/>
  <c r="J1439" i="7"/>
  <c r="I1439" i="7"/>
  <c r="J1537" i="7"/>
  <c r="I1537" i="7"/>
  <c r="I1738" i="7"/>
  <c r="J1738" i="7"/>
  <c r="J1786" i="7"/>
  <c r="I1786" i="7"/>
  <c r="J45" i="7"/>
  <c r="I52" i="7"/>
  <c r="J68" i="7"/>
  <c r="J76" i="7"/>
  <c r="J192" i="7"/>
  <c r="I337" i="7"/>
  <c r="G461" i="7"/>
  <c r="I470" i="7"/>
  <c r="I814" i="7"/>
  <c r="I971" i="7"/>
  <c r="J1768" i="7"/>
  <c r="I1768" i="7"/>
  <c r="H17" i="7"/>
  <c r="J97" i="7"/>
  <c r="J101" i="7"/>
  <c r="H258" i="7"/>
  <c r="J337" i="7"/>
  <c r="H461" i="7"/>
  <c r="I803" i="7"/>
  <c r="I824" i="7"/>
  <c r="I868" i="7"/>
  <c r="J971" i="7"/>
  <c r="I1348" i="7"/>
  <c r="J1348" i="7"/>
  <c r="I1569" i="7"/>
  <c r="J1569" i="7"/>
  <c r="J1754" i="7"/>
  <c r="I1754" i="7"/>
  <c r="G65" i="7"/>
  <c r="I119" i="7"/>
  <c r="I137" i="7"/>
  <c r="I149" i="7"/>
  <c r="I162" i="7"/>
  <c r="I476" i="7"/>
  <c r="I537" i="7"/>
  <c r="I850" i="7"/>
  <c r="J1004" i="7"/>
  <c r="K1493" i="7"/>
  <c r="I1514" i="7"/>
  <c r="J1514" i="7"/>
  <c r="J1577" i="7"/>
  <c r="I1577" i="7"/>
  <c r="J1621" i="7"/>
  <c r="I1621" i="7"/>
  <c r="I1840" i="7"/>
  <c r="J1840" i="7"/>
  <c r="I787" i="7"/>
  <c r="K868" i="7"/>
  <c r="K874" i="7" s="1"/>
  <c r="H875" i="7"/>
  <c r="I996" i="7"/>
  <c r="I1590" i="7"/>
  <c r="J1590" i="7"/>
  <c r="I298" i="7"/>
  <c r="I326" i="7"/>
  <c r="I863" i="7"/>
  <c r="I956" i="7"/>
  <c r="I1070" i="7"/>
  <c r="G1071" i="7"/>
  <c r="J1400" i="7"/>
  <c r="J1534" i="7"/>
  <c r="I1534" i="7"/>
  <c r="J1798" i="7"/>
  <c r="I1798" i="7"/>
  <c r="J1070" i="7"/>
  <c r="J1604" i="7"/>
  <c r="I1604" i="7"/>
  <c r="J1843" i="7"/>
  <c r="I1843" i="7"/>
  <c r="I1080" i="7"/>
  <c r="G1092" i="7"/>
  <c r="J1761" i="7"/>
  <c r="I1761" i="7"/>
  <c r="J1091" i="7"/>
  <c r="J1166" i="7"/>
  <c r="J1222" i="7"/>
  <c r="J1356" i="7"/>
  <c r="J1527" i="7"/>
  <c r="J1661" i="7"/>
  <c r="J1680" i="7"/>
  <c r="J1707" i="7"/>
  <c r="J1713" i="7"/>
  <c r="J1718" i="7"/>
  <c r="I1722" i="7"/>
  <c r="I1729" i="7"/>
  <c r="I1767" i="7"/>
  <c r="I1777" i="7"/>
  <c r="I1785" i="7"/>
  <c r="I1797" i="7"/>
  <c r="I1842" i="7"/>
  <c r="I1306" i="7"/>
  <c r="H1312" i="7"/>
  <c r="H1320" i="7"/>
  <c r="H1341" i="7"/>
  <c r="I1347" i="7"/>
  <c r="H1366" i="7"/>
  <c r="H1432" i="7"/>
  <c r="I1455" i="7"/>
  <c r="I1492" i="7"/>
  <c r="H1508" i="7"/>
  <c r="I1513" i="7"/>
  <c r="H1521" i="7"/>
  <c r="H1559" i="7"/>
  <c r="H1562" i="7"/>
  <c r="I1568" i="7"/>
  <c r="H1581" i="7"/>
  <c r="I1589" i="7"/>
  <c r="J1767" i="7"/>
  <c r="J1785" i="7"/>
  <c r="J1797" i="7"/>
  <c r="I1211" i="7"/>
  <c r="H1331" i="7"/>
  <c r="J1347" i="7"/>
  <c r="H1353" i="7"/>
  <c r="H1363" i="7"/>
  <c r="I1438" i="7"/>
  <c r="H1499" i="7"/>
  <c r="J1513" i="7"/>
  <c r="H1548" i="7"/>
  <c r="J1568" i="7"/>
  <c r="I1576" i="7"/>
  <c r="J1589" i="7"/>
  <c r="I1603" i="7"/>
  <c r="H1626" i="7"/>
  <c r="G1819" i="7"/>
  <c r="I1819" i="7" s="1"/>
  <c r="G1223" i="7"/>
  <c r="H1373" i="7"/>
  <c r="H1092" i="7"/>
  <c r="I1114" i="7"/>
  <c r="I1189" i="7"/>
  <c r="H1294" i="7"/>
  <c r="I1311" i="7"/>
  <c r="I1319" i="7"/>
  <c r="I1340" i="7"/>
  <c r="I1365" i="7"/>
  <c r="I1369" i="7"/>
  <c r="I1399" i="7"/>
  <c r="I1431" i="7"/>
  <c r="I1507" i="7"/>
  <c r="I1520" i="7"/>
  <c r="I1558" i="7"/>
  <c r="I1561" i="7"/>
  <c r="I1580" i="7"/>
  <c r="H1854" i="7"/>
  <c r="I1854" i="7" s="1"/>
  <c r="I1330" i="7"/>
  <c r="I1352" i="7"/>
  <c r="I1362" i="7"/>
  <c r="I1428" i="7"/>
  <c r="I1498" i="7"/>
  <c r="I1528" i="7"/>
  <c r="I1547" i="7"/>
  <c r="I1625" i="7"/>
  <c r="I1658" i="7"/>
  <c r="I1846" i="7"/>
  <c r="I1066" i="7"/>
  <c r="I1104" i="7"/>
  <c r="I1142" i="7"/>
  <c r="I1278" i="7"/>
  <c r="I1372" i="7"/>
  <c r="I1392" i="7"/>
  <c r="I1465" i="7"/>
  <c r="I1470" i="7"/>
  <c r="I1478" i="7"/>
  <c r="I1553" i="7"/>
  <c r="I1595" i="7"/>
  <c r="I1600" i="7"/>
  <c r="I1634" i="7"/>
  <c r="I1691" i="7"/>
  <c r="I1711" i="7"/>
  <c r="I1716" i="7"/>
  <c r="I1818" i="7"/>
  <c r="J1681" i="7" l="1"/>
  <c r="I1408" i="7"/>
  <c r="I1807" i="7"/>
  <c r="J1700" i="7"/>
  <c r="I1746" i="7"/>
  <c r="I1725" i="7"/>
  <c r="I313" i="7"/>
  <c r="H1856" i="7"/>
  <c r="I184" i="7"/>
  <c r="I1719" i="7"/>
  <c r="I1462" i="7"/>
  <c r="I1596" i="7"/>
  <c r="K1856" i="7"/>
  <c r="I1681" i="7"/>
  <c r="I1573" i="7"/>
  <c r="J1725" i="7"/>
  <c r="J120" i="7"/>
  <c r="I142" i="7"/>
  <c r="I1586" i="7"/>
  <c r="I1307" i="7"/>
  <c r="J1223" i="7"/>
  <c r="I1708" i="7"/>
  <c r="J184" i="7"/>
  <c r="I1393" i="7"/>
  <c r="I120" i="7"/>
  <c r="I1849" i="7"/>
  <c r="I1493" i="7"/>
  <c r="J804" i="7"/>
  <c r="J1393" i="7"/>
  <c r="J898" i="7"/>
  <c r="J313" i="7"/>
  <c r="J1408" i="7"/>
  <c r="J1493" i="7"/>
  <c r="I1653" i="7"/>
  <c r="I338" i="7"/>
  <c r="J1695" i="7"/>
  <c r="J1674" i="7"/>
  <c r="J1307" i="7"/>
  <c r="J1719" i="7"/>
  <c r="I1810" i="7"/>
  <c r="J1071" i="7"/>
  <c r="I898" i="7"/>
  <c r="I81" i="7"/>
  <c r="I1665" i="7"/>
  <c r="J338" i="7"/>
  <c r="I1674" i="7"/>
  <c r="I1695" i="7"/>
  <c r="J1653" i="7"/>
  <c r="I972" i="7"/>
  <c r="I74" i="7"/>
  <c r="I167" i="7"/>
  <c r="J1733" i="7"/>
  <c r="J50" i="7"/>
  <c r="J167" i="7"/>
  <c r="J25" i="7"/>
  <c r="J1665" i="7"/>
  <c r="J1617" i="7"/>
  <c r="I25" i="7"/>
  <c r="I1700" i="7"/>
  <c r="I1414" i="7"/>
  <c r="J1020" i="7"/>
  <c r="I1336" i="7"/>
  <c r="J1714" i="7"/>
  <c r="I1733" i="7"/>
  <c r="I1617" i="7"/>
  <c r="I1357" i="7"/>
  <c r="I1714" i="7"/>
  <c r="I804" i="7"/>
  <c r="I50" i="7"/>
  <c r="I86" i="7"/>
  <c r="G1856" i="7"/>
  <c r="J65" i="7"/>
  <c r="I1794" i="7"/>
  <c r="I98" i="7"/>
  <c r="I65" i="7"/>
  <c r="J1336" i="7"/>
  <c r="J972" i="7"/>
  <c r="J1849" i="7"/>
  <c r="J1462" i="7"/>
  <c r="J1373" i="7"/>
  <c r="I1373" i="7"/>
  <c r="J1432" i="7"/>
  <c r="I1432" i="7"/>
  <c r="J1562" i="7"/>
  <c r="I1562" i="7"/>
  <c r="J1366" i="7"/>
  <c r="I1366" i="7"/>
  <c r="I1071" i="7"/>
  <c r="J258" i="7"/>
  <c r="I258" i="7"/>
  <c r="J1548" i="7"/>
  <c r="I1548" i="7"/>
  <c r="J1499" i="7"/>
  <c r="I1499" i="7"/>
  <c r="J1559" i="7"/>
  <c r="I1559" i="7"/>
  <c r="J1626" i="7"/>
  <c r="I1626" i="7"/>
  <c r="J1341" i="7"/>
  <c r="I1341" i="7"/>
  <c r="J1294" i="7"/>
  <c r="I1294" i="7"/>
  <c r="J1363" i="7"/>
  <c r="I1363" i="7"/>
  <c r="J1320" i="7"/>
  <c r="I1320" i="7"/>
  <c r="I1223" i="7"/>
  <c r="I17" i="7"/>
  <c r="J17" i="7"/>
  <c r="J1521" i="7"/>
  <c r="I1521" i="7"/>
  <c r="J538" i="7"/>
  <c r="I538" i="7"/>
  <c r="J1353" i="7"/>
  <c r="I1353" i="7"/>
  <c r="J1508" i="7"/>
  <c r="I1508" i="7"/>
  <c r="J1312" i="7"/>
  <c r="I1312" i="7"/>
  <c r="J1819" i="7"/>
  <c r="J875" i="7"/>
  <c r="I875" i="7"/>
  <c r="J1581" i="7"/>
  <c r="I1581" i="7"/>
  <c r="J1092" i="7"/>
  <c r="I1092" i="7"/>
  <c r="J1331" i="7"/>
  <c r="I1331" i="7"/>
  <c r="J461" i="7"/>
  <c r="I461" i="7"/>
  <c r="J150" i="7"/>
  <c r="I150" i="7"/>
  <c r="F645" i="2"/>
  <c r="F647" i="2"/>
  <c r="F649" i="2"/>
  <c r="F644" i="2"/>
  <c r="F642" i="2"/>
  <c r="F636" i="2"/>
  <c r="G642" i="2"/>
  <c r="G644" i="2"/>
  <c r="G645" i="2"/>
  <c r="G647" i="2"/>
  <c r="G649" i="2"/>
  <c r="G636" i="2"/>
  <c r="J1856" i="7" l="1"/>
  <c r="F654" i="2"/>
  <c r="G654" i="2"/>
  <c r="G827" i="2" l="1"/>
  <c r="F827" i="2"/>
  <c r="F795" i="2" l="1"/>
  <c r="G795" i="2"/>
  <c r="F793" i="2"/>
  <c r="G793" i="2"/>
  <c r="D818" i="2"/>
  <c r="G671" i="2"/>
  <c r="F671" i="2"/>
  <c r="D517" i="2" l="1"/>
  <c r="E517" i="2"/>
  <c r="E318" i="2" l="1"/>
  <c r="D318" i="2"/>
  <c r="G309" i="2"/>
  <c r="G317" i="2"/>
  <c r="H317" i="2" s="1"/>
  <c r="G303" i="2"/>
  <c r="G302" i="2"/>
  <c r="F302" i="2"/>
  <c r="F303" i="2"/>
  <c r="F309" i="2"/>
  <c r="F317" i="2"/>
  <c r="G298" i="2"/>
  <c r="F298" i="2"/>
  <c r="F293" i="2"/>
  <c r="G293" i="2"/>
  <c r="F435" i="2" l="1"/>
  <c r="F432" i="2"/>
  <c r="F375" i="2"/>
  <c r="F369" i="2"/>
  <c r="F366" i="2"/>
  <c r="F860" i="2" l="1"/>
  <c r="F859" i="2"/>
  <c r="G860" i="2"/>
  <c r="G859" i="2"/>
  <c r="F861" i="2" l="1"/>
  <c r="G842" i="2" l="1"/>
  <c r="G844" i="2"/>
  <c r="G845" i="2"/>
  <c r="G846" i="2"/>
  <c r="G847" i="2"/>
  <c r="G122" i="2"/>
  <c r="G584" i="2"/>
  <c r="G566" i="2"/>
  <c r="G100" i="2" l="1"/>
  <c r="F100" i="2"/>
  <c r="F89" i="2"/>
  <c r="G89" i="2"/>
  <c r="E61" i="2" l="1"/>
  <c r="G178" i="2" l="1"/>
  <c r="F178" i="2"/>
  <c r="G853" i="2" l="1"/>
  <c r="G67" i="2" l="1"/>
  <c r="E67" i="2"/>
  <c r="D67" i="2"/>
  <c r="F856" i="2" l="1"/>
  <c r="F855" i="2"/>
  <c r="G856" i="2"/>
  <c r="G855" i="2"/>
  <c r="D22" i="2" l="1"/>
  <c r="G878" i="2" l="1"/>
  <c r="G877" i="2"/>
  <c r="G876" i="2"/>
  <c r="G875" i="2"/>
  <c r="G872" i="2"/>
  <c r="G871" i="2"/>
  <c r="G870" i="2"/>
  <c r="G867" i="2"/>
  <c r="G863" i="2"/>
  <c r="G852" i="2"/>
  <c r="G841" i="2"/>
  <c r="G840" i="2"/>
  <c r="G837" i="2"/>
  <c r="G836" i="2"/>
  <c r="G835" i="2"/>
  <c r="G834" i="2"/>
  <c r="G833" i="2"/>
  <c r="G832" i="2"/>
  <c r="G824" i="2"/>
  <c r="G823" i="2"/>
  <c r="G822" i="2"/>
  <c r="G821" i="2"/>
  <c r="G820" i="2"/>
  <c r="G817" i="2"/>
  <c r="G812" i="2"/>
  <c r="G809" i="2"/>
  <c r="G805" i="2"/>
  <c r="G803" i="2"/>
  <c r="G802" i="2"/>
  <c r="G801" i="2"/>
  <c r="G799" i="2"/>
  <c r="G792" i="2"/>
  <c r="G791" i="2"/>
  <c r="G790" i="2"/>
  <c r="G772" i="2"/>
  <c r="G710" i="2"/>
  <c r="G699" i="2"/>
  <c r="G690" i="2"/>
  <c r="G687" i="2"/>
  <c r="G680" i="2"/>
  <c r="G678" i="2"/>
  <c r="G677" i="2"/>
  <c r="G674" i="2"/>
  <c r="G663" i="2"/>
  <c r="G630" i="2"/>
  <c r="G629" i="2"/>
  <c r="G628" i="2"/>
  <c r="G626" i="2"/>
  <c r="G623" i="2"/>
  <c r="G621" i="2"/>
  <c r="G609" i="2"/>
  <c r="G607" i="2"/>
  <c r="G603" i="2"/>
  <c r="G602" i="2"/>
  <c r="G601" i="2"/>
  <c r="G596" i="2"/>
  <c r="G594" i="2"/>
  <c r="G593" i="2"/>
  <c r="G592" i="2"/>
  <c r="G590" i="2"/>
  <c r="G582" i="2"/>
  <c r="G581" i="2"/>
  <c r="G580" i="2"/>
  <c r="G578" i="2"/>
  <c r="G577" i="2"/>
  <c r="G569" i="2"/>
  <c r="G567" i="2"/>
  <c r="G560" i="2"/>
  <c r="G558" i="2"/>
  <c r="G557" i="2"/>
  <c r="G555" i="2"/>
  <c r="G553" i="2"/>
  <c r="G552" i="2"/>
  <c r="G550" i="2"/>
  <c r="G549" i="2"/>
  <c r="G544" i="2"/>
  <c r="G536" i="2"/>
  <c r="G532" i="2"/>
  <c r="G530" i="2"/>
  <c r="G529" i="2"/>
  <c r="G528" i="2"/>
  <c r="G526" i="2"/>
  <c r="G519" i="2"/>
  <c r="G507" i="2"/>
  <c r="G506" i="2"/>
  <c r="G501" i="2"/>
  <c r="G500" i="2"/>
  <c r="G496" i="2"/>
  <c r="G492" i="2"/>
  <c r="G486" i="2"/>
  <c r="G484" i="2"/>
  <c r="G480" i="2"/>
  <c r="G479" i="2"/>
  <c r="G476" i="2"/>
  <c r="G475" i="2"/>
  <c r="G467" i="2"/>
  <c r="G458" i="2"/>
  <c r="G452" i="2"/>
  <c r="G450" i="2"/>
  <c r="G446" i="2"/>
  <c r="G443" i="2"/>
  <c r="G442" i="2"/>
  <c r="G438" i="2"/>
  <c r="G435" i="2"/>
  <c r="G432" i="2"/>
  <c r="G375" i="2"/>
  <c r="G369" i="2"/>
  <c r="G362" i="2"/>
  <c r="G360" i="2"/>
  <c r="G344" i="2"/>
  <c r="G290" i="2"/>
  <c r="G286" i="2"/>
  <c r="G274" i="2"/>
  <c r="H274" i="2" s="1"/>
  <c r="G273" i="2"/>
  <c r="G270" i="2"/>
  <c r="G269" i="2"/>
  <c r="H269" i="2" s="1"/>
  <c r="G268" i="2"/>
  <c r="H268" i="2" s="1"/>
  <c r="G266" i="2"/>
  <c r="G265" i="2"/>
  <c r="G262" i="2"/>
  <c r="G259" i="2"/>
  <c r="G258" i="2"/>
  <c r="G257" i="2"/>
  <c r="H257" i="2" s="1"/>
  <c r="G251" i="2"/>
  <c r="G250" i="2"/>
  <c r="H250" i="2" s="1"/>
  <c r="G243" i="2"/>
  <c r="H243" i="2" s="1"/>
  <c r="G242" i="2"/>
  <c r="H242" i="2" s="1"/>
  <c r="G241" i="2"/>
  <c r="H241" i="2" s="1"/>
  <c r="G239" i="2"/>
  <c r="G237" i="2"/>
  <c r="G235" i="2"/>
  <c r="G234" i="2"/>
  <c r="G225" i="2"/>
  <c r="G180" i="2"/>
  <c r="G177" i="2"/>
  <c r="G175" i="2"/>
  <c r="G174" i="2"/>
  <c r="G173" i="2"/>
  <c r="G150" i="2"/>
  <c r="G148" i="2"/>
  <c r="H148" i="2" s="1"/>
  <c r="G145" i="2"/>
  <c r="G138" i="2"/>
  <c r="H138" i="2" s="1"/>
  <c r="G135" i="2"/>
  <c r="H135" i="2" s="1"/>
  <c r="G134" i="2"/>
  <c r="H134" i="2" s="1"/>
  <c r="G133" i="2"/>
  <c r="H133" i="2" s="1"/>
  <c r="G132" i="2"/>
  <c r="H132" i="2" s="1"/>
  <c r="G130" i="2"/>
  <c r="G129" i="2"/>
  <c r="H129" i="2" s="1"/>
  <c r="G125" i="2"/>
  <c r="G116" i="2"/>
  <c r="G115" i="2"/>
  <c r="G106" i="2"/>
  <c r="G103" i="2"/>
  <c r="G92" i="2"/>
  <c r="G90" i="2"/>
  <c r="G88" i="2"/>
  <c r="G87" i="2"/>
  <c r="G83" i="2"/>
  <c r="G30" i="2"/>
  <c r="G24" i="2"/>
  <c r="G20" i="2"/>
  <c r="F878" i="2"/>
  <c r="F877" i="2"/>
  <c r="F876" i="2"/>
  <c r="F875" i="2"/>
  <c r="F874" i="2"/>
  <c r="F872" i="2"/>
  <c r="F871" i="2"/>
  <c r="F870" i="2"/>
  <c r="F869" i="2"/>
  <c r="F867" i="2"/>
  <c r="F866" i="2"/>
  <c r="F865" i="2"/>
  <c r="F864" i="2"/>
  <c r="F863" i="2"/>
  <c r="F852" i="2"/>
  <c r="F841" i="2"/>
  <c r="F840" i="2"/>
  <c r="F837" i="2"/>
  <c r="F836" i="2"/>
  <c r="F835" i="2"/>
  <c r="F834" i="2"/>
  <c r="F833" i="2"/>
  <c r="F832" i="2"/>
  <c r="F824" i="2"/>
  <c r="F823" i="2"/>
  <c r="F822" i="2"/>
  <c r="F821" i="2"/>
  <c r="F820" i="2"/>
  <c r="F817" i="2"/>
  <c r="F813" i="2"/>
  <c r="F812" i="2"/>
  <c r="F809" i="2"/>
  <c r="F805" i="2"/>
  <c r="F803" i="2"/>
  <c r="F802" i="2"/>
  <c r="F801" i="2"/>
  <c r="F799" i="2"/>
  <c r="F792" i="2"/>
  <c r="F791" i="2"/>
  <c r="F790" i="2"/>
  <c r="F789" i="2"/>
  <c r="F788" i="2"/>
  <c r="F787" i="2"/>
  <c r="F786" i="2"/>
  <c r="F785" i="2"/>
  <c r="F784" i="2"/>
  <c r="F783" i="2"/>
  <c r="F782" i="2"/>
  <c r="F781" i="2"/>
  <c r="F780" i="2"/>
  <c r="F779" i="2"/>
  <c r="F778" i="2"/>
  <c r="F777" i="2"/>
  <c r="F776" i="2"/>
  <c r="F775" i="2"/>
  <c r="F774" i="2"/>
  <c r="F773" i="2"/>
  <c r="F772" i="2"/>
  <c r="F710" i="2"/>
  <c r="F699" i="2"/>
  <c r="F690" i="2"/>
  <c r="F687" i="2"/>
  <c r="F680" i="2"/>
  <c r="F678" i="2"/>
  <c r="F677" i="2"/>
  <c r="F674" i="2"/>
  <c r="F630" i="2"/>
  <c r="F629" i="2"/>
  <c r="F628" i="2"/>
  <c r="F626" i="2"/>
  <c r="F623" i="2"/>
  <c r="F621" i="2"/>
  <c r="F609" i="2"/>
  <c r="F607" i="2"/>
  <c r="F603" i="2"/>
  <c r="F602" i="2"/>
  <c r="F601" i="2"/>
  <c r="F596" i="2"/>
  <c r="F594" i="2"/>
  <c r="F593" i="2"/>
  <c r="F592" i="2"/>
  <c r="F590" i="2"/>
  <c r="F582" i="2"/>
  <c r="F581" i="2"/>
  <c r="F580" i="2"/>
  <c r="F578" i="2"/>
  <c r="F577" i="2"/>
  <c r="F569" i="2"/>
  <c r="F567" i="2"/>
  <c r="F560" i="2"/>
  <c r="F558" i="2"/>
  <c r="F557" i="2"/>
  <c r="F555" i="2"/>
  <c r="F553" i="2"/>
  <c r="F552" i="2"/>
  <c r="F550" i="2"/>
  <c r="F549" i="2"/>
  <c r="F544" i="2"/>
  <c r="F536" i="2"/>
  <c r="F532" i="2"/>
  <c r="F530" i="2"/>
  <c r="F529" i="2"/>
  <c r="F528" i="2"/>
  <c r="F526" i="2"/>
  <c r="F519" i="2"/>
  <c r="F507" i="2"/>
  <c r="F506" i="2"/>
  <c r="F501" i="2"/>
  <c r="F500" i="2"/>
  <c r="F492" i="2"/>
  <c r="F486" i="2"/>
  <c r="F484" i="2"/>
  <c r="F480" i="2"/>
  <c r="F479" i="2"/>
  <c r="F476" i="2"/>
  <c r="F475" i="2"/>
  <c r="F474" i="2"/>
  <c r="F467" i="2"/>
  <c r="F458" i="2"/>
  <c r="F452" i="2"/>
  <c r="F450" i="2"/>
  <c r="F446" i="2"/>
  <c r="F443" i="2"/>
  <c r="F442" i="2"/>
  <c r="F438" i="2"/>
  <c r="F362" i="2"/>
  <c r="F360" i="2"/>
  <c r="F344" i="2"/>
  <c r="F290" i="2"/>
  <c r="F286" i="2"/>
  <c r="F275" i="2"/>
  <c r="F274" i="2"/>
  <c r="F273" i="2"/>
  <c r="F270" i="2"/>
  <c r="F269" i="2"/>
  <c r="F268" i="2"/>
  <c r="F266" i="2"/>
  <c r="F265" i="2"/>
  <c r="F262" i="2"/>
  <c r="F259" i="2"/>
  <c r="F258" i="2"/>
  <c r="F257" i="2"/>
  <c r="F251" i="2"/>
  <c r="F250" i="2"/>
  <c r="F246" i="2"/>
  <c r="F245" i="2"/>
  <c r="F243" i="2"/>
  <c r="F242" i="2"/>
  <c r="F241" i="2"/>
  <c r="F239" i="2"/>
  <c r="F237" i="2"/>
  <c r="F235" i="2"/>
  <c r="F234" i="2"/>
  <c r="F230" i="2"/>
  <c r="F225" i="2"/>
  <c r="F221" i="2"/>
  <c r="F180" i="2"/>
  <c r="F177" i="2"/>
  <c r="F175" i="2"/>
  <c r="F174" i="2"/>
  <c r="F173" i="2"/>
  <c r="F150" i="2"/>
  <c r="F148" i="2"/>
  <c r="F145" i="2"/>
  <c r="F138" i="2"/>
  <c r="F135" i="2"/>
  <c r="F134" i="2"/>
  <c r="F133" i="2"/>
  <c r="F132" i="2"/>
  <c r="F130" i="2"/>
  <c r="F129" i="2"/>
  <c r="F125" i="2"/>
  <c r="F122" i="2"/>
  <c r="F116" i="2"/>
  <c r="F115" i="2"/>
  <c r="F106" i="2"/>
  <c r="F103" i="2"/>
  <c r="F92" i="2"/>
  <c r="F90" i="2"/>
  <c r="F88" i="2"/>
  <c r="F87" i="2"/>
  <c r="F83" i="2"/>
  <c r="F30" i="2"/>
  <c r="F24" i="2"/>
  <c r="F20" i="2"/>
  <c r="D61" i="2"/>
  <c r="E22" i="2"/>
  <c r="E18" i="2"/>
  <c r="D18" i="2"/>
  <c r="E879" i="2"/>
  <c r="D879" i="2"/>
  <c r="E857" i="2"/>
  <c r="D857" i="2"/>
  <c r="E826" i="2"/>
  <c r="D826" i="2"/>
  <c r="E818" i="2"/>
  <c r="E770" i="2"/>
  <c r="D770" i="2"/>
  <c r="E763" i="2"/>
  <c r="D763" i="2"/>
  <c r="E755" i="2"/>
  <c r="D755" i="2"/>
  <c r="E733" i="2"/>
  <c r="D733" i="2"/>
  <c r="E726" i="2"/>
  <c r="D726" i="2"/>
  <c r="E714" i="2"/>
  <c r="D714" i="2"/>
  <c r="E711" i="2"/>
  <c r="D711" i="2"/>
  <c r="E599" i="2"/>
  <c r="D599" i="2"/>
  <c r="E589" i="2"/>
  <c r="D589" i="2"/>
  <c r="E568" i="2"/>
  <c r="D568" i="2"/>
  <c r="E451" i="2"/>
  <c r="D451" i="2"/>
  <c r="E436" i="2"/>
  <c r="D436" i="2"/>
  <c r="E342" i="2"/>
  <c r="D342" i="2"/>
  <c r="E32" i="2"/>
  <c r="D32" i="2"/>
  <c r="E28" i="2"/>
  <c r="D28" i="2"/>
  <c r="G342" i="2" l="1"/>
  <c r="G123" i="2"/>
  <c r="F568" i="2"/>
  <c r="G599" i="2"/>
  <c r="G172" i="2"/>
  <c r="G292" i="2"/>
  <c r="G451" i="2"/>
  <c r="F848" i="2"/>
  <c r="F879" i="2"/>
  <c r="G542" i="2"/>
  <c r="G32" i="2"/>
  <c r="F509" i="2"/>
  <c r="G714" i="2"/>
  <c r="G758" i="2"/>
  <c r="F123" i="2"/>
  <c r="F763" i="2"/>
  <c r="F770" i="2"/>
  <c r="G635" i="2"/>
  <c r="G698" i="2"/>
  <c r="G848" i="2"/>
  <c r="G711" i="2"/>
  <c r="G818" i="2"/>
  <c r="F451" i="2"/>
  <c r="F67" i="2"/>
  <c r="F673" i="2"/>
  <c r="G22" i="2"/>
  <c r="G879" i="2"/>
  <c r="F172" i="2"/>
  <c r="F755" i="2"/>
  <c r="F18" i="2"/>
  <c r="F542" i="2"/>
  <c r="F818" i="2"/>
  <c r="G61" i="2"/>
  <c r="G436" i="2"/>
  <c r="F22" i="2"/>
  <c r="F826" i="2"/>
  <c r="F758" i="2"/>
  <c r="G28" i="2"/>
  <c r="F436" i="2"/>
  <c r="F714" i="2"/>
  <c r="F61" i="2"/>
  <c r="F688" i="2"/>
  <c r="F711" i="2"/>
  <c r="G18" i="2"/>
  <c r="F292" i="2"/>
  <c r="G568" i="2"/>
  <c r="F599" i="2"/>
  <c r="F698" i="2"/>
  <c r="F28" i="2"/>
  <c r="G466" i="2"/>
  <c r="G770" i="2"/>
  <c r="F32" i="2"/>
  <c r="F466" i="2"/>
  <c r="G763" i="2"/>
  <c r="F342" i="2"/>
  <c r="F857" i="2"/>
  <c r="G831" i="2"/>
  <c r="F831" i="2"/>
  <c r="G861" i="2"/>
  <c r="F329" i="2"/>
  <c r="G329" i="2"/>
  <c r="F589" i="2"/>
  <c r="G589" i="2"/>
  <c r="F726" i="2"/>
  <c r="G726" i="2"/>
  <c r="F733" i="2"/>
  <c r="G733" i="2"/>
  <c r="G318" i="2"/>
  <c r="F318" i="2"/>
  <c r="G826" i="2"/>
  <c r="G857" i="2"/>
  <c r="G493" i="2"/>
  <c r="F493" i="2"/>
  <c r="F838" i="2"/>
  <c r="G838" i="2"/>
  <c r="G755" i="2"/>
  <c r="G517" i="2" l="1"/>
  <c r="F517" i="2"/>
  <c r="G155" i="2" l="1"/>
  <c r="F155" i="2"/>
  <c r="F149" i="2"/>
  <c r="G149" i="2"/>
</calcChain>
</file>

<file path=xl/sharedStrings.xml><?xml version="1.0" encoding="utf-8"?>
<sst xmlns="http://schemas.openxmlformats.org/spreadsheetml/2006/main" count="11737" uniqueCount="2248">
  <si>
    <t>Programos kodas</t>
  </si>
  <si>
    <t>Planas su leistinais patikslinimais</t>
  </si>
  <si>
    <t>Vykdymas</t>
  </si>
  <si>
    <t xml:space="preserve">Nuokrypis  (5-4)                  </t>
  </si>
  <si>
    <t>Patikslinto plano vykdymas, proc.</t>
  </si>
  <si>
    <t>Asignavimų  nepanaudojimo priežastys</t>
  </si>
  <si>
    <t>01.001</t>
  </si>
  <si>
    <t>Lietuvos Respublikos Prezidento kanceliarija</t>
  </si>
  <si>
    <t>1. 1.1.1. 1</t>
  </si>
  <si>
    <t>2.8.</t>
  </si>
  <si>
    <t>2.4.</t>
  </si>
  <si>
    <t>1. 4.1.1. 1</t>
  </si>
  <si>
    <t>Iš viso pagal programą:</t>
  </si>
  <si>
    <t>Iš viso pagal programas:</t>
  </si>
  <si>
    <t>0002</t>
  </si>
  <si>
    <t>01.002</t>
  </si>
  <si>
    <t>Lietuvos Respublikos Seimo kanceliarija</t>
  </si>
  <si>
    <t>Lietuvos Respublikos Seimo ir Seimo kanceliarijos veiklos užtikrinimas</t>
  </si>
  <si>
    <t>2.1.</t>
  </si>
  <si>
    <t>1. 5.1.1. 1</t>
  </si>
  <si>
    <t>01.005</t>
  </si>
  <si>
    <t>Valstybinė lietuvių kalbos komisija</t>
  </si>
  <si>
    <t>02.001</t>
  </si>
  <si>
    <t>Valstybinės kalbos vartojimas, norminimas ir sklaida</t>
  </si>
  <si>
    <t>Lietuvos Respublikos konkurencijos taryba</t>
  </si>
  <si>
    <t>1. 2.2.7. 2</t>
  </si>
  <si>
    <t>1. 3.2.7. 2</t>
  </si>
  <si>
    <t>1.1.</t>
  </si>
  <si>
    <t>Lietuvos Respublikos akademinės etikos ir procedūrų kontrolieriaus tarnyba</t>
  </si>
  <si>
    <t>Vyriausioji tarnybinės etikos komisija</t>
  </si>
  <si>
    <t>Žurnalistų etikos inspektoriaus tarnyba</t>
  </si>
  <si>
    <t>1. 2.2.7. 1</t>
  </si>
  <si>
    <t>Lietuvos radijo ir televizijos komisija</t>
  </si>
  <si>
    <t>1. 4.2.1. 1</t>
  </si>
  <si>
    <t>Nacionalinė sveikatos taryba</t>
  </si>
  <si>
    <t>Vaiko teisių apsaugos kontrolieriaus įstaiga</t>
  </si>
  <si>
    <t>Vaiko teisių ir jo teisėtų interesų apsauga ir gynimas</t>
  </si>
  <si>
    <t>Lietuvos Respublikos valstybinė kultūros paveldo komisija</t>
  </si>
  <si>
    <t>04.001</t>
  </si>
  <si>
    <t>0008</t>
  </si>
  <si>
    <t>Lietuvos Respublikos Vyriausybės kanceliarija</t>
  </si>
  <si>
    <t>Efektyvus sprendimų priėmimas, veiklos ir pokyčių valdymas</t>
  </si>
  <si>
    <t>Valstybinė atominės energetikos saugos inspekcija</t>
  </si>
  <si>
    <t>Branduolinės energetikos saugos reglamentavimas ir priežiūra</t>
  </si>
  <si>
    <t>Etninės kultūros globos taryba</t>
  </si>
  <si>
    <t>Viešųjų pirkimų tarnyba</t>
  </si>
  <si>
    <t>Lietuvos Respublikos valstybės saugumo departamentas</t>
  </si>
  <si>
    <t>Valstybės suvereniteto, ekonominių ir konstitucinių pagrindų saugumas, kova su terorizmu</t>
  </si>
  <si>
    <t>01.004</t>
  </si>
  <si>
    <t>Lietuvos Respublikos specialiųjų tyrimų tarnyba</t>
  </si>
  <si>
    <t>2.2.</t>
  </si>
  <si>
    <t>0009</t>
  </si>
  <si>
    <t>01.030</t>
  </si>
  <si>
    <t>Aplinkos ministerija</t>
  </si>
  <si>
    <t xml:space="preserve">Aplinkos apsaugos kontrolė ir būklės vertinimas, hidrometeorologiniai stebėjimai bei prognozės   </t>
  </si>
  <si>
    <t>1. 3.2.7. 1</t>
  </si>
  <si>
    <t>1.2.</t>
  </si>
  <si>
    <t>01.031</t>
  </si>
  <si>
    <t xml:space="preserve">Aplinkos taršos mažinimas ir prevencija   </t>
  </si>
  <si>
    <t>01.032</t>
  </si>
  <si>
    <t xml:space="preserve">Biologinės įvairovės apsauga, kraštovaizdžio tvarkymas ir išsaugojimas   </t>
  </si>
  <si>
    <t>1. 1.1.1. 2</t>
  </si>
  <si>
    <t>1. 2.3.2. 1</t>
  </si>
  <si>
    <t>02.033</t>
  </si>
  <si>
    <t xml:space="preserve">Gamtos išteklių ir paveldo vertybių apsauga   </t>
  </si>
  <si>
    <t>02.039</t>
  </si>
  <si>
    <t xml:space="preserve">Bendrųjų miškų ūkio reikmių finansavimo programa   </t>
  </si>
  <si>
    <t>03.037</t>
  </si>
  <si>
    <t xml:space="preserve">Teritorijų planavimo, statybos ir būsto politikos įgyvendinimo koordinavimas   </t>
  </si>
  <si>
    <t>04.038</t>
  </si>
  <si>
    <t xml:space="preserve">Bendrosios aplinkos politikos įgyvendinimo koordinavimas   </t>
  </si>
  <si>
    <t>1. 2.3.1.49</t>
  </si>
  <si>
    <t>1. 3.3.1.49</t>
  </si>
  <si>
    <t>1. 3.3.1.34</t>
  </si>
  <si>
    <t>0091</t>
  </si>
  <si>
    <t>Krašto apsaugos ministerija</t>
  </si>
  <si>
    <t>Sausumos pajėgos</t>
  </si>
  <si>
    <t>Karinės oro pajėgos</t>
  </si>
  <si>
    <t>01.003</t>
  </si>
  <si>
    <t>Karinės jūrų pajėgos</t>
  </si>
  <si>
    <t>Logistika</t>
  </si>
  <si>
    <t>Krašto apsaugos sistemos personalo rengimas</t>
  </si>
  <si>
    <t>01.006</t>
  </si>
  <si>
    <t>Specialiųjų operacijų pajėgos</t>
  </si>
  <si>
    <t>Centralizuotos tarnybos</t>
  </si>
  <si>
    <t>02.002</t>
  </si>
  <si>
    <t>Krašto apsaugos politikos formavimas ir jos įgyvendinimo organizavimas</t>
  </si>
  <si>
    <t>03.001</t>
  </si>
  <si>
    <t>Karinės operacijos</t>
  </si>
  <si>
    <t>0173</t>
  </si>
  <si>
    <t>Socialinės apsaugos ir darbo ministerija</t>
  </si>
  <si>
    <t>Užimtumo didinimas</t>
  </si>
  <si>
    <t>1. 1.1.1. 3</t>
  </si>
  <si>
    <t>03.003</t>
  </si>
  <si>
    <t>Socialinių paslaugų ir integracijos plėtra</t>
  </si>
  <si>
    <t>04.005</t>
  </si>
  <si>
    <t>Socialinės apsaugos ir darbo politikos įgyvendinimo administravimas</t>
  </si>
  <si>
    <t>0220</t>
  </si>
  <si>
    <t>01.010</t>
  </si>
  <si>
    <t>Sveikatos apsaugos ministerija</t>
  </si>
  <si>
    <t>Visuomenės sveikatos stiprinimas</t>
  </si>
  <si>
    <t>01.011</t>
  </si>
  <si>
    <t>Valstybinis visuomenės sveikatos stiprinimo fondas</t>
  </si>
  <si>
    <t>02.021</t>
  </si>
  <si>
    <t>Sveikatos sistemos valdymas</t>
  </si>
  <si>
    <t>02.022</t>
  </si>
  <si>
    <t>Asmens sveikatos priežiūros kokybės užtikrinimas</t>
  </si>
  <si>
    <t>0326</t>
  </si>
  <si>
    <t>11.001</t>
  </si>
  <si>
    <t>Švietimo, mokslo ir sporto ministerija</t>
  </si>
  <si>
    <t>Valstybinės švietimo strategijos įgyvendinimas</t>
  </si>
  <si>
    <t>11.002</t>
  </si>
  <si>
    <t>12.001</t>
  </si>
  <si>
    <t>Studijų ir mokslo plėtra</t>
  </si>
  <si>
    <t>0551</t>
  </si>
  <si>
    <t>Teisingumo ministerija</t>
  </si>
  <si>
    <t>Teisės sistema</t>
  </si>
  <si>
    <t>02.007</t>
  </si>
  <si>
    <t xml:space="preserve">Bausmių sistema   </t>
  </si>
  <si>
    <t>Ekonomikos ir inovacijų ministerija</t>
  </si>
  <si>
    <t xml:space="preserve">Ekonomikos plėtros ir konkurencingumo didinimas </t>
  </si>
  <si>
    <t>2.6.</t>
  </si>
  <si>
    <t>2.5.</t>
  </si>
  <si>
    <t>0554</t>
  </si>
  <si>
    <t>Užsienio reikalų ministerija</t>
  </si>
  <si>
    <t>Užsienio reikalų politikos formavimas</t>
  </si>
  <si>
    <t>Diplomatinės tarnybos veiklos užtikrinimas</t>
  </si>
  <si>
    <t>0617</t>
  </si>
  <si>
    <t>Vidaus reikalų ministerija</t>
  </si>
  <si>
    <t xml:space="preserve">Saugomų asmenų apsauga   </t>
  </si>
  <si>
    <t xml:space="preserve">Viešosios tvarkos atkūrimas, konvojavimas ir svarbių valstybės objektų apsauga   </t>
  </si>
  <si>
    <t xml:space="preserve">Priešgaisrinė, civilinė sauga ir gelbėjimo darbai   </t>
  </si>
  <si>
    <t>Valstybės sienos apsauga</t>
  </si>
  <si>
    <t>01.009</t>
  </si>
  <si>
    <t>01.057</t>
  </si>
  <si>
    <t xml:space="preserve">Vidaus saugumo fondo programa   </t>
  </si>
  <si>
    <t xml:space="preserve">Regionų plėtros ir Europos Sąjungos struktūrinės paramos programų įgyvendinimo užtikrinimas   </t>
  </si>
  <si>
    <t>03.054</t>
  </si>
  <si>
    <t xml:space="preserve">Europos kaimynystės priemonės programa   </t>
  </si>
  <si>
    <t>iš viso pagal programas:</t>
  </si>
  <si>
    <t>Žemės ūkio ministerija</t>
  </si>
  <si>
    <t xml:space="preserve">Žemės ūkio, maisto ūkio ir kaimo plėtros skatinimas   </t>
  </si>
  <si>
    <t>1. 2.3.1. 3</t>
  </si>
  <si>
    <t xml:space="preserve">Žuvininkystės plėtra ir konkurencingumas   </t>
  </si>
  <si>
    <t>Žemės tvarkymas ir administravimas bei erdvinės informacijos infrastruktūros vystymas</t>
  </si>
  <si>
    <t>1. 2.3.1. 2</t>
  </si>
  <si>
    <t>1. 3.3.1. 2</t>
  </si>
  <si>
    <t>Lietuvos nacionalinė Martyno Mažvydo biblioteka</t>
  </si>
  <si>
    <t>Lietuvos nacionalinis muziejus</t>
  </si>
  <si>
    <t>Lietuvos dailės muziejus</t>
  </si>
  <si>
    <t>Muziejaus rinkinių kaupimas, saugojimas, pristatymas ir populiarinimas</t>
  </si>
  <si>
    <t>Nacionalinis M. K. Čiurlionio dailės muziejus</t>
  </si>
  <si>
    <t>Meno ir kultūros vertybių saugojimas, kaupimas ir populiarinimas</t>
  </si>
  <si>
    <t>Lietuvos nacionalinis operos ir baleto teatras</t>
  </si>
  <si>
    <t>Teatro meno pristatymas žiūrovui</t>
  </si>
  <si>
    <t>2.3.</t>
  </si>
  <si>
    <t>Lietuvos nacionalinis dramos teatras</t>
  </si>
  <si>
    <t>Teatro meno pristatymas</t>
  </si>
  <si>
    <t>Nacionalinis Kauno dramos teatras</t>
  </si>
  <si>
    <t>Koncertinė įstaiga Lietuvos nacionalinė filharmonija</t>
  </si>
  <si>
    <t>Klasikinės ir šiuolaikinės muzikos meno sklaida</t>
  </si>
  <si>
    <t>Nacionalinis muziejus Lietuvos Didžiosios Kunigaikštystės valdovų rūmai</t>
  </si>
  <si>
    <t>Viešoji įstaiga "Lietuvos nacionalinis radijas ir televizija"</t>
  </si>
  <si>
    <t>Visuomenės informavimas radijo ir televizijos komunikacijų tinklais</t>
  </si>
  <si>
    <t>Radijo ir televizijos programų siuntimas komunikacijų tinklais</t>
  </si>
  <si>
    <t>Lietuvos vyriausiojo archyvaro tarnyba</t>
  </si>
  <si>
    <t>Nacionalinio dokumentų fondo administravimas</t>
  </si>
  <si>
    <t>Tautinių mažumų departamentas prie Lietuvos Respublikos Vyriausybės</t>
  </si>
  <si>
    <t>Narkotikų, tabako ir alkoholio kontrolės departamentas</t>
  </si>
  <si>
    <t>Valstybinė duomenų apsaugos inspekcija</t>
  </si>
  <si>
    <t>Duomenų apsaugos valdymas</t>
  </si>
  <si>
    <t>2.7.</t>
  </si>
  <si>
    <t>01.008</t>
  </si>
  <si>
    <t>04.002</t>
  </si>
  <si>
    <t>Valstybinė maisto ir veterinarijos tarnyba</t>
  </si>
  <si>
    <t>Valstybinė maisto ir veterinarinė kontrolė</t>
  </si>
  <si>
    <t>Lietuvos Respublikos generalinė prokuratūra</t>
  </si>
  <si>
    <t>Baudžiamojo persekiojimo tobulinimas ir veiksmingumo užtikrinimas</t>
  </si>
  <si>
    <t>Viešojo intereso gynimo sukūrimas ir jos veiksmingumo užtikrinimas</t>
  </si>
  <si>
    <t>Administravimo sistemos tobulinimas ir išteklių optimizavimas</t>
  </si>
  <si>
    <t>Lietuvos gyventojų genocido ir rezistencijos tyrimo centras</t>
  </si>
  <si>
    <t>Lietuvos gyventojų genocido ir rezistencijos tyrimas bei įamžinimas</t>
  </si>
  <si>
    <t>Genocido aukų ir rezistencijos dalyvių materialinis rėmimas</t>
  </si>
  <si>
    <t>Tarptautinės komisijos nacių ir sovietinio okupacinių režimų nusikaltimams Lietuvoje įvertinti sekretoriatas</t>
  </si>
  <si>
    <t>Nacių ir sovietinio okupacinių režimų nusikaltimų Lietuvoje įvertinimas</t>
  </si>
  <si>
    <t>Lietuvos administracinių ginčų komisija</t>
  </si>
  <si>
    <t>Administracinių ginčų sprendimas išankstine ne teismo tvarka</t>
  </si>
  <si>
    <t>Mokestinių ginčų komisija prie Lietuvos Respublikos Vyriausybės</t>
  </si>
  <si>
    <t>Mokestinių ginčų nagrinėjimas</t>
  </si>
  <si>
    <t>01.081</t>
  </si>
  <si>
    <t>Lietuvos Respublikos ryšių reguliavimo tarnyba</t>
  </si>
  <si>
    <t>Ryšių valdymas ir kontrolė</t>
  </si>
  <si>
    <t>Lietuvos Aukščiausiasis Teismas</t>
  </si>
  <si>
    <t>Teisingumo vykdymas</t>
  </si>
  <si>
    <t>Kauno apygardos teismas</t>
  </si>
  <si>
    <t>Panevėžio apylinkės teismas</t>
  </si>
  <si>
    <t>Alytaus apylinkės teismas</t>
  </si>
  <si>
    <t>Marijampolės apylinkės teismas</t>
  </si>
  <si>
    <t>Plungės apylinkės teismas</t>
  </si>
  <si>
    <t>Tauragės apylinkės teismas</t>
  </si>
  <si>
    <t>Utenos apylinkės teismas</t>
  </si>
  <si>
    <t>Vilniaus regiono apylinkės teismas</t>
  </si>
  <si>
    <t>Lietuvos vyriausiasis administracinis teismas</t>
  </si>
  <si>
    <t>Vilniaus apygardos administracinis teismas</t>
  </si>
  <si>
    <t>Vilniaus miesto apylinkės teismas</t>
  </si>
  <si>
    <t>Kauno apylinkės teismas</t>
  </si>
  <si>
    <t>Šiaulių apylinkės teismas</t>
  </si>
  <si>
    <t>Vilniaus universitetas</t>
  </si>
  <si>
    <t>Aukščiausiosios kvalifikacijos specialistų rengimas ir mokslo plėtojimas</t>
  </si>
  <si>
    <t>Valstybinės reikšmės Vilniaus universiteto bibliotekos veiklos užtikrinimas</t>
  </si>
  <si>
    <t>Studentų rėmimas</t>
  </si>
  <si>
    <t>Vytauto Didžiojo universitetas</t>
  </si>
  <si>
    <t>Aukščiausiosios kvalifikacijos specialistų rengimas</t>
  </si>
  <si>
    <t>Kauno technologijos universitetas</t>
  </si>
  <si>
    <t>Vilniaus Gedimino technikos universitetas</t>
  </si>
  <si>
    <t>Aukščiausiosios kvalifikacijos specialistų rengimas ir mokslo tyrimų plėtra</t>
  </si>
  <si>
    <t>Klaipėdos universitetas</t>
  </si>
  <si>
    <t xml:space="preserve">Studentų rėmimas </t>
  </si>
  <si>
    <t>Aukščiausiosios kvalifikacijos specialistų rengimas  ir mokslo plėtojimas</t>
  </si>
  <si>
    <t>Mykolo Romerio universitetas</t>
  </si>
  <si>
    <t>Vilniaus dailės akademija</t>
  </si>
  <si>
    <t>Aukščiausiosios kvalifikacijos specialistų meninei ir mokslinei veiklai rengimas bei mokslinių tyrimų vykdymas</t>
  </si>
  <si>
    <t>Lietuvos sporto universitetas</t>
  </si>
  <si>
    <t>Lietuvos muzikos ir teatro akademija</t>
  </si>
  <si>
    <t>Lietuvos sveikatos mokslų universitetas</t>
  </si>
  <si>
    <t>Lietuvos mokslų akademija</t>
  </si>
  <si>
    <t>Mokslinių tyrimų plėtojimas bei jų rezultatų panaudojimo efektyvumo didinimas</t>
  </si>
  <si>
    <t>Mokslo ir studijų sistemos informacinių poreikių tenkinimas</t>
  </si>
  <si>
    <t>Lietuvių kalbos institutas</t>
  </si>
  <si>
    <t>Lietuvių kalbos mokslinių tyrimų bei taikomosios veiklos plėtojimas ir sklaida</t>
  </si>
  <si>
    <t>Lietuvos energetikos institutas</t>
  </si>
  <si>
    <t>Mokslo ir studijų sistemos plėtojimas</t>
  </si>
  <si>
    <t>Lietuvos istorijos institutas</t>
  </si>
  <si>
    <t>1. 1.1.1. 5</t>
  </si>
  <si>
    <t>Lietuvių literatūros ir tautosakos institutas</t>
  </si>
  <si>
    <t>Lietuvių literatūros, tautosakos, mitologijos tyrimų bei taikomosios veiklos plėtojimas</t>
  </si>
  <si>
    <t>Lietuvos mokslo taryba</t>
  </si>
  <si>
    <t xml:space="preserve">Šalies mokslo ir studijų sistemos plėtra   </t>
  </si>
  <si>
    <t>Lietuvos kultūros tyrimų institutas</t>
  </si>
  <si>
    <t xml:space="preserve">Lietuvos kultūros paveldo, meno ir filosofijos istorijos tyrimai                                                          </t>
  </si>
  <si>
    <t>Nacionalinis vėžio institutas</t>
  </si>
  <si>
    <t>Onkologijos mokslinių tyrimų plėtojimas</t>
  </si>
  <si>
    <t>Valstybinis mokslinių tyrimų institutas Inovatyvios medicinos centras</t>
  </si>
  <si>
    <t xml:space="preserve"> Inovatyvių biomedicinos srities mokslinių tyrimų ir bendradarbiavimo su verslu plėtojimas, mokslininkų ir aukščiausios kvalifikacijos specialistų rengimas</t>
  </si>
  <si>
    <t>Lietuvos agrarinių ir miškų mokslų centras</t>
  </si>
  <si>
    <t>Fundamentiniai ir taikomieji agronomijos ir miškų moksliniai tyrimai ir eksperimentinė plėtra</t>
  </si>
  <si>
    <t>Gamtos tyrimų centras</t>
  </si>
  <si>
    <t>Šalies mokslo plėtojimas ir mokslinė eksperimentinė plėtra gamtos tyrimų srityse</t>
  </si>
  <si>
    <t>Valstybinis mokslinių tyrimų institutas Fizinių ir technologijos mokslų centras</t>
  </si>
  <si>
    <t>Fundamentinių ir taikomųjų tyrimų plėtra fizinių ir technologijos mokslų srityse</t>
  </si>
  <si>
    <t>Regionų apygardos administracinis teismas</t>
  </si>
  <si>
    <t>0032</t>
  </si>
  <si>
    <t>Finansų ministerija</t>
  </si>
  <si>
    <t>Finansų politikos formavimas ir įgyvendinimas</t>
  </si>
  <si>
    <t>Lietuvos Respublikos valstybės kontrolė</t>
  </si>
  <si>
    <t>Lietuvos Respublikos Seimo kontrolierių įstaiga</t>
  </si>
  <si>
    <t>Žmogaus teisių apsauga, pareigūnų piktnaudžiavimo ir biurokratizmo tyrimas</t>
  </si>
  <si>
    <t>Lietuvos Respublikos Vyriausioji rinkimų komisija</t>
  </si>
  <si>
    <t>Rinkimų ir referendumų organizavimas</t>
  </si>
  <si>
    <t>Asignavimai politinėms partijoms</t>
  </si>
  <si>
    <t>Lietuvos Respublikos Konstitucinis teismas</t>
  </si>
  <si>
    <t>Energetikos ministerija</t>
  </si>
  <si>
    <t>Nacionalinė teismų administracija</t>
  </si>
  <si>
    <t>Teismų savivaldos aptarnavimas ir veiklos užtikrinimas</t>
  </si>
  <si>
    <t>Teismų centralizuotas aprūpinimas</t>
  </si>
  <si>
    <t>Teismų informacinių sistemų aptarnavimas ir plėtra</t>
  </si>
  <si>
    <t>Lietuvos apeliacinis teismas</t>
  </si>
  <si>
    <t>Vilniaus apygardos teismas</t>
  </si>
  <si>
    <t>Klaipėdos apygardos teismas</t>
  </si>
  <si>
    <t>Šiaulių apygardos teismas</t>
  </si>
  <si>
    <t>Klaipėdos apylinkės teismas</t>
  </si>
  <si>
    <t>Panevėžio apygardos teismas</t>
  </si>
  <si>
    <t>Telšių apylinkės teismas</t>
  </si>
  <si>
    <t>0219</t>
  </si>
  <si>
    <t>Susisiekimo ministerija</t>
  </si>
  <si>
    <t>Transporto ir ryšių  politikos  įgyvendinimas</t>
  </si>
  <si>
    <t>Susisiekimo vandens keliais užtikrinimas</t>
  </si>
  <si>
    <t>Susisiekimo geležinkeliais užtikrinimas</t>
  </si>
  <si>
    <t>0116</t>
  </si>
  <si>
    <t>01.007</t>
  </si>
  <si>
    <t>Kultūros ministerija</t>
  </si>
  <si>
    <t xml:space="preserve">Meno kūrybos plėtra, kūrybinio potencialo stiprinimas, kultūros žinomumo didinimas   </t>
  </si>
  <si>
    <t xml:space="preserve">Informacijos išteklių visuomenei plėtra, istorinės atminties, tradicijų, kultūros paveldo apsauga ir  aktualizavimas  </t>
  </si>
  <si>
    <t>Kultūros rėmimo fondas</t>
  </si>
  <si>
    <t xml:space="preserve">Kultūros valdymas, procesų stebėsena, infrastruktūros modernizavimas   </t>
  </si>
  <si>
    <t>Patikrinimas</t>
  </si>
  <si>
    <t>Iš viso detaliai</t>
  </si>
  <si>
    <t>Mažesnis, nei planuota, pirkimų poreikis</t>
  </si>
  <si>
    <t>Užsitęsę vykdomi darbai, jų dokumentacijos tvarkymas</t>
  </si>
  <si>
    <t>Tarptautinių projektų įgyvendinimas</t>
  </si>
  <si>
    <t>1. 2.3.1.47</t>
  </si>
  <si>
    <t>Konstitucinio teisingumo vykdymas</t>
  </si>
  <si>
    <t>Nacionalinės energetikos nepriklausomybės strategijos tikslų įgyvendinimas</t>
  </si>
  <si>
    <t>1.3.</t>
  </si>
  <si>
    <t>Lietuvių kalbos prestižo stiprinimas</t>
  </si>
  <si>
    <t>Energetikos ir geriamojo vandens rinkos reguliavimas ir priežiūra.</t>
  </si>
  <si>
    <t>Valstybinė energetikos reguliavimo taryba</t>
  </si>
  <si>
    <t>1. 3.3.1.50</t>
  </si>
  <si>
    <t>01.059</t>
  </si>
  <si>
    <t>Europos ekonominės erdvės ir Norvegijos finansinių mechanizmų programa</t>
  </si>
  <si>
    <t>Tarnybinės etikos normų pažeidimų prevencijos, tyrimo ir lobistinės veiklos priežiūros programa</t>
  </si>
  <si>
    <t>Tarnybinės etikos  normų pažeidimų prevencijos, tyrimo ir lobistinės veiklos priežiūros programa</t>
  </si>
  <si>
    <t>Muziejaus rinkinių kaupimas, tyrimas, išsaugojimo užtikrinimas ir populiarinimas</t>
  </si>
  <si>
    <t>Profesionalaus scenos meno pristatymas visuomenei, edukacinės veiklos</t>
  </si>
  <si>
    <t>Aukščiausios kvalifikacijos specialistų rengimas</t>
  </si>
  <si>
    <t>Kauno kunigų seminarija</t>
  </si>
  <si>
    <t>Telšių Vyskupo Vincento Borisevičiaus kunigų seminarija</t>
  </si>
  <si>
    <t>Vilniaus Šv. Juozapo kunigų seminarija</t>
  </si>
  <si>
    <t>Viešoji įstaiga "SPAUDOS, RADIJO IR TELEVIZIJOS RĖMIMO FONDAS"</t>
  </si>
  <si>
    <t>Viešosios informacijos rengėjų konkursas, programų administravimas, sklaida ir žiniasklaidos analizė</t>
  </si>
  <si>
    <t>Forma Nr.3 neteikia</t>
  </si>
  <si>
    <t>Nacionalinė šeimos taryba</t>
  </si>
  <si>
    <t>Nacionalinės šeimos tarybos veiklos užtikrinimas</t>
  </si>
  <si>
    <t>Pagal VBAMS</t>
  </si>
  <si>
    <t>Lietuvos statistikos departamentas</t>
  </si>
  <si>
    <t>Pagal Forma  Nr.3</t>
  </si>
  <si>
    <t>Lygių galimybių kontrolieriaus tarnyba</t>
  </si>
  <si>
    <t>Lygių galimybių užtikrinimas</t>
  </si>
  <si>
    <t>Akademinės etikos ir mokslo ir studijų procedūrų priežiūra ir tarnybos veiklos efektyvumo gerinimas</t>
  </si>
  <si>
    <t>1. 3.3.1.51</t>
  </si>
  <si>
    <t>Teisėjų ir teismų personalo kvalifikacijos kėlimas</t>
  </si>
  <si>
    <t>Lietuvos Respublikos vadovybės apsaugos tarnyba</t>
  </si>
  <si>
    <t>Saugomų asmenų apsauga</t>
  </si>
  <si>
    <t>Programos pavadinimas</t>
  </si>
  <si>
    <t>Užsitęsusios viešųjų pirkimų ir susijusios teisinės ir administracinės procedūros</t>
  </si>
  <si>
    <t>Kitos šalies vėlavimas vykdyti įsipareigojimus</t>
  </si>
  <si>
    <t>1. 1.1.1. 6</t>
  </si>
  <si>
    <t>Lietuvos socialinių mokslų centras</t>
  </si>
  <si>
    <t>1. 1.1.1. 8</t>
  </si>
  <si>
    <t>1. 1.1.1.10</t>
  </si>
  <si>
    <t>1. 2.2.8. 1</t>
  </si>
  <si>
    <t>1. 3.3.1.10</t>
  </si>
  <si>
    <t>1. 3.3.1.48</t>
  </si>
  <si>
    <t>1. 2.3.1.46</t>
  </si>
  <si>
    <t>Forma Nr.3 neteikia.</t>
  </si>
  <si>
    <t>Jurgita</t>
  </si>
  <si>
    <t>Laima</t>
  </si>
  <si>
    <t>Vaida</t>
  </si>
  <si>
    <t>Vaida Matiliūnienė</t>
  </si>
  <si>
    <t>Laima Mikulėnienė</t>
  </si>
  <si>
    <t>Jurgita Subačienė</t>
  </si>
  <si>
    <t>Deivydas Černiauskas</t>
  </si>
  <si>
    <t>Rūta</t>
  </si>
  <si>
    <t xml:space="preserve">Personalo kaita ir laikinas nedarbingumas. </t>
  </si>
  <si>
    <t>Personalo kaitos,  neužimtų pareigybių (teisėjų, posėdžių sekretorių, teisėjų padėjėjų),  darbuotojų laikino nedarbingumo.</t>
  </si>
  <si>
    <t>Nepanaudota lėšos darbo užmokesčiui, lėšos panaudotos liepos mėn.</t>
  </si>
  <si>
    <t>Teismas lėšas planuoja panaudoti III ketvirtį.</t>
  </si>
  <si>
    <t>Personalo kaita ir laikinas nedarbingumas (dėl neužimtų pareigybių).</t>
  </si>
  <si>
    <t>Mažesnis, nei planuota, komandiruočių ir kvalifikacijos kėlimo paslaugų pirkimų poreikis.</t>
  </si>
  <si>
    <t>Netikslus planavimas (sąskaitos už suteiktas paslaugas apmokamos po ataskaitinio laikotarpio pabaigos).</t>
  </si>
  <si>
    <t xml:space="preserve">Užsitęsę vykdomi informacinių sistemų diegimo darbai, jų dokumentacijos tvarkymas. </t>
  </si>
  <si>
    <t>Mažesnė nei planuota funkcijų sąsaja.</t>
  </si>
  <si>
    <t>Mažesnis  prekių poreikis.</t>
  </si>
  <si>
    <t>Personalo kaita, dėl neužimtų etatų, darbuotojų laikino nedarbingumo.</t>
  </si>
  <si>
    <t>Dėl nepanaudoto darbo užmokesčio likusi darbdvio įmoka VSDFV.</t>
  </si>
  <si>
    <t>Sąskaitos už suteiktas paslaugas apmokamos po ataskaitinio laikotarpio pabaigos.</t>
  </si>
  <si>
    <t>Nepakankamai surinkta pajamų įmokų.</t>
  </si>
  <si>
    <t>Mažesnis nei planuota pirkimų poreikis.</t>
  </si>
  <si>
    <t>Netikslus planavimas (apmokėjimas po atask. l-pio pabaigos).</t>
  </si>
  <si>
    <t>Užsitęsę vykdomi darbai.</t>
  </si>
  <si>
    <t>Laikinai neužimtos pareigybės, laikinas darbuotojų nedarbingumas.</t>
  </si>
  <si>
    <t>Pirkimų procedūros pradėtos ir bus užbaigtos III ketv.</t>
  </si>
  <si>
    <t>Dėl kainų šuolio, siekiant taupyti  atsisakyta kai kurių pirkimų.</t>
  </si>
  <si>
    <t>Padidėjus elektroninių bylų skaičiui surinkta mažiau pajamų.</t>
  </si>
  <si>
    <t xml:space="preserve">Surinkta mažiau nei buvo planuota pajamų įmokų, nes Teismo biuleteniai Teismų praktika" nuo Nr. 52 buvo leidžiami elektroniniu formatu ir skelbiami viešai. </t>
  </si>
  <si>
    <t>Nepanaudotas  darbo užmokesčio ir darbdavio socialinio  draudimo įmokų asignavimų likutis susidarė dėl to, kad atlyginimai už birželio mėn. yra mokami liepos mėn. pradžioje.</t>
  </si>
  <si>
    <t>Paslaugų tiekėjai sąskaitas už per mėnesį suteiktas komunalines paslaugas pateikia pasibaigus mėnesiui. Už birželio mėnesio suteiktas paslaugas Teismas su paslaugų tiekėjais atsiskaitė liepos 1-12 d.</t>
  </si>
  <si>
    <t>Nepanaudotas socialinių išmokų likutis susidarė dėl to, kad  nedarbingumo pašalpos iš darbdavio lėšų už birželio mėn. sumoketos liepos mėn. pradžioje.</t>
  </si>
  <si>
    <t>Dėl laikino darbuotojų nedarbingumo.</t>
  </si>
  <si>
    <t>Mažesnis, nei planuota, pirkimų poreikis.</t>
  </si>
  <si>
    <t xml:space="preserve">Dėl mažesnio, nei planuota pirkimų  poreikio. </t>
  </si>
  <si>
    <t xml:space="preserve">Darbo užmokesčio  ir soc.draudimo  suplanuoti asignavimai nepanaudoti dėl  darbuotojų kaitos per ataskaitinį laikotarpį ir  nedarbingumų skaičiaus.                                                                                                                                                         </t>
  </si>
  <si>
    <t>Gavus kompiuterinės įrangos iš Nacionalinės teismų administracijos asignavimai materialiojo turto įsigijimo išlaidoms nepanaudoti dėl mažesnio nei planuota ataskaitiniam laikotarpiui pirkimų poreikio. Pirkimų vykdymas iš numatytų asignavimų nusikėlė į trečią ketvirtį.</t>
  </si>
  <si>
    <t>Surinkta mažiau pajamų už dokumentų kopijas.</t>
  </si>
  <si>
    <t>Asignavimai prekių ir paslaugų įsigijimo išlaidoms: sąskaitos už suteiktas paslaugas apmokamos po ataskaitinio laikotarpio pabaigos.</t>
  </si>
  <si>
    <t>Dėl besitęsiančios COVID-19 situacijos, neįvyko suplanuotos komandiruotės, taip pat pasikeitė poreikis kitų prekių ir paslaugų įsigijimui.</t>
  </si>
  <si>
    <t>Netikslus planavimas( sąskaitos už suteiktas paslaugas apmokamos po ataskaitinio laikotarpio pabaigos).</t>
  </si>
  <si>
    <t>Laukiama sąskaita už vertimus artima turimai sumai.</t>
  </si>
  <si>
    <t>Darbo užmokestis ir socialinis draudimas už birželio mėnesį mokamas sekančio mėnesio pradžioje.</t>
  </si>
  <si>
    <t>1. 4.3.1. 1</t>
  </si>
  <si>
    <t>Kaupiamos lėšos tiksliniam panaudojimui (projektavimo darbai).</t>
  </si>
  <si>
    <t>Personalo kaita, neužpildytos pareigybės.</t>
  </si>
  <si>
    <t>Nesurinkti pinigai iš nuomininko.</t>
  </si>
  <si>
    <t>Lėšos nebuvo planuotos, paskirstytos pagal bylų išnagrinėjimą bus išleistos III ketvirtyje.</t>
  </si>
  <si>
    <t xml:space="preserve">Per ataskaitinį laikotarpį liko nepanaudoti asignavimai skirti darbo užmokesčiui ir socialinio draudimo įmokoms. Tai įtakojo personalo kaita, neužimtos pareigybės ir laikinas darbuotojų nedarbingumas. </t>
  </si>
  <si>
    <t>Dėl neužimtų pareigybių ir darbuotojų kaitos.</t>
  </si>
  <si>
    <t>Sąskaitos už suteiktas birželio mėn. paslaugas, gautas prekes, gautos ir apmokėtos bus 2022 m. liepos mėnesį.</t>
  </si>
  <si>
    <t>Užsitęsusios viešųjų pirkimų procedūros ir tiekėjų vėlavimas pristatyti įrangą.</t>
  </si>
  <si>
    <t>Dėl radijo siųstuvų plėtros laiku negautų leidimų ir CDN modernizavimo įrengimo darbų nukėlimo į 2022 m. II pusmetį.</t>
  </si>
  <si>
    <t>Mažesnis poreikis televizijos programų ir tiesioginių transliacijų.</t>
  </si>
  <si>
    <t>Mažesnė, nei planuota, pirkimų kaina.</t>
  </si>
  <si>
    <t xml:space="preserve">Balandžio ir birželio mėnesį įvyko viešųjų pirkimų procedūros ir jau sudarytos sutartys su tiekėjais. Dėl transporto priemonės pirkimo sutartis Nr. AT 96792/CPO205998 -2022 - 04 - 12 d. Dėl kompiuterių pirkimo sutartis Nr. CPO217365/Nr. CPO217363 -2022 - 07- 13 d. </t>
  </si>
  <si>
    <t xml:space="preserve">Birželio mėnesį įvyko viešųjų pirkimų procedūra ir jau sudaryta sutartys su rangovu. Rangos sutartis Nr. ST1 - 22 - 111 - 2022 06 21 d. </t>
  </si>
  <si>
    <t xml:space="preserve">Tiekėjams už paslaugas birželio mėnesio PVM Sąskaitos faktūros bus apmokėtos liepos mėnesį.  </t>
  </si>
  <si>
    <t>Darbdavių socialinė parama pinigais (laikino nedarbingumo pašalpa) - mažesnis poreikis.</t>
  </si>
  <si>
    <t>Lėšos sutaupytos dėl darbuotojų laikino nedarbingumo.</t>
  </si>
  <si>
    <t>08.001</t>
  </si>
  <si>
    <t>08.003</t>
  </si>
  <si>
    <t>08.005</t>
  </si>
  <si>
    <t>Darbuotojų kaita ir laikinas nedarbingumas.</t>
  </si>
  <si>
    <t>Užsitęsusios viešųjų pirkimų procedūros.</t>
  </si>
  <si>
    <t>Nacionalinės sveikatos tarybos tvarios veiklos užtikrinimo programa</t>
  </si>
  <si>
    <t>Dėl darbuotojų laikino nedarbingumo ir darbuotojų, išėjusių vaiko priežiūros atostogų.</t>
  </si>
  <si>
    <t>Netikslus planavimas, sąskaitos už suteiktas paslaugas apmokamos po ataskaitinio laikotarpio pabaigos.</t>
  </si>
  <si>
    <t>Pasikeitęs ilgalaikio turto poreikis, todėl nuspręsta pirkimus atlikti ateinantį ataskaitinį laikotarpį.</t>
  </si>
  <si>
    <t>Mažiau panaudota darbo užmokesčio ir socialinio draudimo įmokų dėl darbuotojų sumažėjimo ir dėl laikino nedarbingumo</t>
  </si>
  <si>
    <t>Darbuotojams atostoginiai buvo planuota mokėti birželio mėnesį, bet vėliau išėjo atostogauti, išmokėta liepos mėnesį.</t>
  </si>
  <si>
    <t xml:space="preserve">Komandiruotėms, reprezentacinėms išlaidoms ir kitoms prekėms nepanaudota 0,8 tūkst. eurų, nes konferencija nusikėlė į III ketvirtį. Auditui išleista 0,1  tūkst. eurų mažiau, nes šiame projekte visos mokamos sumos skirstomos proporcingai į keturis finansavimo šaltinius, o asignavimai planuojami tūkstančiais eurų. </t>
  </si>
  <si>
    <t xml:space="preserve">Komandiruotėms, reprezentacinėms išlaidoms ir kitoms prekėms nepanaudota 3,8 tūkst. eurų, nes konferencija nusikėlė į III ketvirtį. </t>
  </si>
  <si>
    <t xml:space="preserve">Komandiruotėms, reprezentacinėms išlaidoms ir kitoms prekėms nepanaudota 3,8 tūkst. eurų, nes konferencija nusikėlė į III ketvirtį. Auditui išleista 0,1  tūkst. eurų mažiau, nes šiame projekte visos mokamos sumos skirstomos proporcingai į keturis finansavimo šaltinius, o asignavimai planuojami tūkstančiais eurų. </t>
  </si>
  <si>
    <t xml:space="preserve">Komandiruotėms, reprezentacinėms išlaidoms ir kitoms prekėms nepanaudota 18,7 tūkst. eurų, nes konferencija nusikėlė į III ketvirtį. Auditui išleista 0,1  tūkst. eurų mažiau, nes šiame projekte visos mokamos sumos skirstomos proporcingai į keturis finansavimo šaltinius, o asignavimai planuojami tūkstančiais eurų. </t>
  </si>
  <si>
    <t>Dėl mažesnių pirkimo kainų.</t>
  </si>
  <si>
    <t>Mažiau panaudota darbo užmokesčio ir socialinio draudimo įmokų dėl darbuotojų sumažėjimo ir dėl laikino nedarbingumo.</t>
  </si>
  <si>
    <t>13.001</t>
  </si>
  <si>
    <t>13.002</t>
  </si>
  <si>
    <t>13.003</t>
  </si>
  <si>
    <t xml:space="preserve">Sąskaitas už birželio mėnesio paslaugas ir prekes gavome liepos mėnesį, todėl jos dar neapmokėtos (22,9 tūkst. eurų). Pašalpoms skirtos lėšos susitaupė dėl nuotolinio darbo (12,2 tūkst. eurų). </t>
  </si>
  <si>
    <t>Dėl mažesnio atostoginių poreikio, darbuotojams keičiant atostogų laiką.</t>
  </si>
  <si>
    <t>Dėl mažesnio, nei planuota, pirkimų poreikio.</t>
  </si>
  <si>
    <t>Dėl doktorantų neplanuotų akademinių atostogų.</t>
  </si>
  <si>
    <t>08.002</t>
  </si>
  <si>
    <t>Valstybinės lietuvių kalbos komisijos valdymo programa</t>
  </si>
  <si>
    <t>Netikslus planavimas (sąskaitos bus apmokėtos kitą mėnesį).</t>
  </si>
  <si>
    <t>Etninės kultūros valstybinės globos programa</t>
  </si>
  <si>
    <t>Darbo užmokestis už birželio mėnesį ir atostoginiai  išmokėti liepos 4 d.</t>
  </si>
  <si>
    <t>Socialinio draudimo likutis dėl darbuotojams išmokėto atlyginimo už birželio mėnesį liepos 4 d.</t>
  </si>
  <si>
    <t xml:space="preserve">Kitos priežastys (liko per maža suma, kad apmokėti sąskaitą už paslaugas) </t>
  </si>
  <si>
    <t>Narkotikų, tabako ir alkoholio priežiūros bei vartojimo prevencijos užtikrinimas</t>
  </si>
  <si>
    <t>Narkotikų, tabako ir alkoholio kontrolės departamento valdymo programa</t>
  </si>
  <si>
    <t>06.001</t>
  </si>
  <si>
    <t>Užsitęsusios viešųjų pirkimų procedūros. Sudarytos sutartys pratęsiamos dėl susidariusių logistikos sunkumų.</t>
  </si>
  <si>
    <t>Apmokama pasibaigus ataskaitiniam mėnesiui.</t>
  </si>
  <si>
    <t>Tiekėjai vėluoja įvykdyti įsipareigojimus.</t>
  </si>
  <si>
    <t>Dėl mažesnių kainų.</t>
  </si>
  <si>
    <t>Darbuotojų kaita, liko neužpildyti etatai, darbuotojai daugiau sirgo nei planuota.</t>
  </si>
  <si>
    <t>Dėl COVID-19 paskelbto karantino neįvyko suplanuoti renginiai.</t>
  </si>
  <si>
    <t>Negavome prašymų dėl advokato paslaugų atlyginimo.</t>
  </si>
  <si>
    <t>Sąskaitas už birželio mėnesio paslaugas ir prekes gavome liepos mėnesį, todėl jos dar neapmokėtos.</t>
  </si>
  <si>
    <t>Atostoginiai buvo planuoti sumokėti birželio mėn., o sumokėti liepos mėnesį.</t>
  </si>
  <si>
    <t>Mažesnis, nei buvo planuotas 2022 m.  I pusmečio pirkimų, komandiruočių poreikis.</t>
  </si>
  <si>
    <t>Mažiau, nei planuota, nedarbingumų, stipendijų doktorantams ir akademinių išvykų.</t>
  </si>
  <si>
    <t>Užsitęsę vykdomi darbai, jų dokumentacijos tvarkymas.</t>
  </si>
  <si>
    <t>Dėl neužimtų paregybių ir darbuotojų laikino nedarbingumo.</t>
  </si>
  <si>
    <t>Netinkamas planavimas.</t>
  </si>
  <si>
    <t>Užsitęsusios viešųjų pirkimų procedūros dėl kainų kaitos ir techninės specifikacijos rengimo.</t>
  </si>
  <si>
    <t>13 001</t>
  </si>
  <si>
    <t>Mažesnis, nei planuota, pirkimų poreikis, nepanaudojimas dėl neįvykusių komandiruočių.</t>
  </si>
  <si>
    <t>Netikslus planavimas darbdavio socialinei paramai.</t>
  </si>
  <si>
    <t>Užsitęsusios viešųjų pirkimų ir susijusios teisinės ir administracinės procedūros.</t>
  </si>
  <si>
    <t>Personalo kaita ir laikinas nedarbingumas (dėl laisvų pareigybių, kurios neužimtos dėl mažų atlyginimų (neįvykus konkursams į laisvas pareigybes) darbuotojų laikino nedarbingumo, darbuotojų, išėjusių tikslinių atostogų) su socialinio draudimo mokesčiais.</t>
  </si>
  <si>
    <t>Teismui 2022 metams papildomai skirta lėšų nagrinėjant bylas, susijusias su nelegalia migracija. Dalis šių lėšų, t.y. 26,6 tūkst. Eur panaudota I-ajame pusmetyje darbo užmokesčiui dėl padidėjusio darbo krūvio apmokėti. Likusi dalis numatoma išmokėti II-ajame šių metų pusmetyje.</t>
  </si>
  <si>
    <t>Personalo kaita ir laikini nedarbingumai.</t>
  </si>
  <si>
    <t>Už suteiktas banko paslaugas, bankas mokesčius nuskaito kito mėnesio 1 d., todėl banko sąskaitoje turi būti numatytas  lėšų likutis.</t>
  </si>
  <si>
    <t>Dėl elektroninės bylos įvedimo, sumažėjo procesinių dokumentų nuorašų poreikis, todėl nebuvo surinktos lėšos ir jos panaudotos.</t>
  </si>
  <si>
    <t>Sąskaitos už suteiktas paslaugas apmokamos po ataskaitinio laikotarpio pabaigos</t>
  </si>
  <si>
    <t>Dėl neužimtų pareigybių, darbuotojų laikino nedarbingumo, dėl tikslinių atostogų.</t>
  </si>
  <si>
    <t>Nesurinktos planuotos pajamų įmokos už patalpų nuomą.</t>
  </si>
  <si>
    <t>Dėl apskaičiuoto darbo užmokesčio išmokėjimo kitą mėnesį nei plane.</t>
  </si>
  <si>
    <t>10.001</t>
  </si>
  <si>
    <t>Specializuotos įrangos įsigijimas</t>
  </si>
  <si>
    <t>10.002</t>
  </si>
  <si>
    <t>Lietuvos Respublikos ryšių reguliavimo tarnybos valdymo programa</t>
  </si>
  <si>
    <t>Asignavimai liko nepanaudoti dėl personalo kaitos ir laikino nedarbingumo atvejų. Lėšos toliau bus naudojamos II pusmetį.</t>
  </si>
  <si>
    <t>Asignavimai liko nepanaudoti, nes apskaičiuotas darbo užmokestis išmokėtas liepos mėnesį.</t>
  </si>
  <si>
    <t>Asignavimai liko nepanaudoti pasikeitus atostogų grafikui ir dėl mažesnio nei planuota kompensacijų už nepanaudotas atostogas poreikio. Lėšos toliau bus naudojamos II pusmetį.</t>
  </si>
  <si>
    <t>Asignavimai liko nepanaudoti dėl tiekėjų pasiūlytų mažesnių, nei planuota pirkimų kainų.</t>
  </si>
  <si>
    <t>Asignavimai liko nepanaudoti dėl mažesnio, nei planuota pirkimų poreikio ir retesnių, nei planuota, turto gedimo atvejų. Lėšos toliau bus naudojamos II pusmetį.</t>
  </si>
  <si>
    <t>Asignavimai liko nepanaudoti, nes dalis sąskaitų už 2022 m. birželio mėnesį suteiktas paslaugas ir gautas prekes apmokėtos 2022 m. liepos mėnesio pradžioje, taip pat išeitinių išmokų poreikis buvo mažesnis nei planuota. Lėšos toliau bus naudojamos II pusmetį.</t>
  </si>
  <si>
    <t>Asignavimai liko nepanaudoti dėl užsitęsusių viešųjų pirkimų ir susijusių teisinių ir administracinių procedūrų. Lėšos toliau bus naudojamos II pusmetį.</t>
  </si>
  <si>
    <t>Asignavimai liko nepanaudoti dėl kitos šalies vėlavimo vykdyti įsipareigojimus. Lėšos toliau bus naudojamos II pusmetį.</t>
  </si>
  <si>
    <t>Asignavimai liko nepanaudoti, nes dalis sąskaitų už birželio mėnesį gautos 2022 m. liepos mėnesį, taip pat buvo kompensuota dalis patirtų išlaidų. Lėšos toliau bus naudojamos II pusmetį.</t>
  </si>
  <si>
    <t>Asignavimai liko nepanaudoti, kadangi sąskaitoms apmokėti gali būti naudojama tik tiek lėšų, kiek pervedama LR finansų ministerijai. Lėšos toliau bus naudojamos II pusmetį.</t>
  </si>
  <si>
    <t>Lietuvos Respublikos valstybės saugumo departamento valdymo programa</t>
  </si>
  <si>
    <t>06.002</t>
  </si>
  <si>
    <t>Viešųjų pirkimų tarnybos valdymo programa</t>
  </si>
  <si>
    <t>05.001</t>
  </si>
  <si>
    <t xml:space="preserve">Dėl darbo užmokesčio ir soc. draudimo įmokų lėšų ekonomijos, susidariusios dėl neužimtų pareigybių, darbuotojų laikino nedarbingumo, darbuotojų, išėjusių tikslinių atostogų lėšų ekonomijos ir  dėl Tarnybos valdymo modelio pasikeitimo įtakos   (t.y. įvertinus tai, kad vadovaujantis Lietuvos Respublikos elektroninių ryšių įstatymo Nr. IX-2135 pakeitimo įstatyme Nr. XIV-635  numatytas naujas Tarnybos valdymo modelis, pagal kurį Tarnyba  valdoma kolegialiai penkių Tarybos narių, kurių darbo užmokesčiui  lėšos suplanuotos nuo 2022 m. pradžios, tačiau nujas valdymo modelis pradėjo veikti nuo 2022 m. gegužės 18 d.). </t>
  </si>
  <si>
    <t>Dėl kitos šalies vėlavimo įtakos, mažesnis, nei planuota ataskaitiniam laikotarpiui, lėšų kondicionieriams išmontuoti ir utilizuotui  poreikis (materialiojo turto paprastojo remonto prekių ir paslaugų įsigijimo išlaidos).</t>
  </si>
  <si>
    <t>Dėl mažesnių, nei planuota, pirkimo kainų, įsigyjant programinės įrangos licencijas, sertifikatus (-0,3 tūkst. Eur kompiuterinės programinės įrangos licencijų įsigijimo išlaidos) ir statybos darbų techninę priežiūrą  (-24,9 tūkst. Eur negyvenamųjų pastatų įsigijimo išlaidos).</t>
  </si>
  <si>
    <t>Dėl mažesnio, nei planuota, faktinio poreikio įsigyjant mobiliuosius telefonus (kitų mašinų ir įrenginių įsigijimo išlaidos) ir  specialiosios paskirties pastato statybos dokumentacijos rengimą (negyvenamųjų pastatų įsigijimo išlaidos).</t>
  </si>
  <si>
    <t>Dėl mažesnio, nei planuota išlaidų poreikio medikamentų ir medicininių prekių bei paslaugų įsigijimo išlaidoms, kadangi  dėl nuotolinio darbo, buvo mažesnis kaukių ir dezinfekcinio skysčio poreikis. (Lėšos, numatytos su karantinu (COVID-19 viruso pandemija), susijusiai darbuotojų apsaugai ir apsaugos priemonių įsigijimui).</t>
  </si>
  <si>
    <t>Dėl mažesnės, nei planuota pirkimų kainos (ekspertų ir konsultantų paslaugų įsigijimo išlaidos).</t>
  </si>
  <si>
    <t>Dėl karantino (COVID-19 viruso pandemijos) įtakos mažesnis prekių ir paslaugų poreikis.</t>
  </si>
  <si>
    <t xml:space="preserve">Dėl mažesnio, nei planuota informacinių sistemų modifikavimo poreikio  (mažesnis Informacinių technologijų prekių ir paslaugų įsigijimo išlaidų poreikis). </t>
  </si>
  <si>
    <t>Dėl išlaidų poreikio darbdavių socialinė paramai pinigais specifiškumo (nėra kriterijų iš anksto numatyti ligos, nelaimės atvejų ir kt. įvykių tikimybės bei tiksliai numatyti ataskaitinio laikotarpio lėšų poreikio planą).</t>
  </si>
  <si>
    <t>Dėl išlaidų poreikio specifiškumo ir mažesnės valiutos kurso svyravimo įtakos, susijusios su sumažėjusiu komandiruočių poreikiu pandemijos metu (išl. str. valiutos kurso įtaka).</t>
  </si>
  <si>
    <t>Dėl užsitęsusių vykdomų darbų ir dokumentacijos tvarkymo įtakos (užtrukusio statybos dokumentacijos rengimo, klausimų sprendimo, susijusio su statybos sektoriuje kylančiomis darbų ir medžiagų kainomis, vykdant aikštelės virš  požeminio  garažo  Vilniuje, Mortos g.14  atnaujinimą (infrastruktūros ir kitų statinių įsigijimo išlaidos).</t>
  </si>
  <si>
    <t>Dėl dokumentų pateikimo derinimo procesų.</t>
  </si>
  <si>
    <t>Dėl užsitęsusių vykdomų darbų ir dokumentacijos tvarkymo įtakos (užtrukusių projektavimo dokumentacijos rengimo ir derinimo (įskaitant ekspertizę) darbų, klausimų sprendimo, susijusių su statybos sektoriuje kylančiomis darbų ir medžiagų kainomis. (Specialiosios paskirties pastato Kaune, Želvos g. 12 statybos investicijų projektas ir Zarasų 38 Kauno funkcionalumo pagerinimas negyvenamųjų pastatų įsigijimo išlaidos).</t>
  </si>
  <si>
    <t>Dėl darbo užmokesčio ir soc. draudimo įmokų lėšų ekonomijos, susidariusios dėl personalo kaitos, laikino nedarbingumo, neužimtų pareigybių lėšų ekonomijos.</t>
  </si>
  <si>
    <t>Dėl mažesnio, nei planuota, išlaidų poreikio (kitų mašinų ir įrenginių įsigijimo išlaidos).</t>
  </si>
  <si>
    <t>Įvairiuose ekonominės išlaidų klasifikacijos straipsniuose likusi asignavimų ekonomija liko nepanaudota, sumos buvo mažesnės nei 0,1 tūkst. Eur. Lėšos toliau bus naudojamos II pusmetį.</t>
  </si>
  <si>
    <t>Asignavimai skirti ir naudojami specializuotai įrangai įsigyti, naudojamai Lietuvos Respublikos elektroninių ryšių įstatymo (toliau –  ERĮ) 77 straipsnio 1 ir (ar) 4 dalyse (ERĮ redakcijoje nuo 2021 m. gruodžio 1 d. – 96 straipsnio 1 ir (ar) 4 dalis) nurodytais tikslais.Informacija apie įsigyjamą įrangą yra riboto naudojimo. Įrangos įsigijimą vykdo Lietuvos Respublikos valstybės saugumo departamentas (VSD), vadovaujantis Lietuvos Respublikos viešųjų pirkimų, atliekamų gynybos ir saugumo srityje, įstatymo nuostatomis, o įsigyta įranga perduodama VSD valdyti patikėjimo teise, kadangi Lietuvos Respublikos teisės aktų nustatyta tvarka Tarnyba neturi teisės naudotis tokia įranga (kitos šalies vėlavimas vykdyti įsipareigojimus).</t>
  </si>
  <si>
    <t>09.001</t>
  </si>
  <si>
    <t>Personalo kaita, laikinai dėl labai mažų koeficientų buvo neužimta pareigybė</t>
  </si>
  <si>
    <t>Dėl užsitęsusių viešųjų pirkimų nenupirktas ilgalaikis turtas.</t>
  </si>
  <si>
    <t>Didelė darbuotojų kaita, ilgai  trunka konkursai į užimamas pareigas, darbuotojų laikinas nedarbingumas, darbuotojų tikslinės atostogos.</t>
  </si>
  <si>
    <t>2022 m. gegužės 9 d. dėl susidariusių didelių skolų tiekėjams, patikslinta sąmata (pašto paslaugoms, komunalinėms paslaugoms) iš 4 ketvirčio perkelti asigavimai.</t>
  </si>
  <si>
    <t>Dėl mažesnio, nei planuota dokumentų nuorašų išdavimo poreikio. Proceso dalyviai jų nepageidavo.</t>
  </si>
  <si>
    <t xml:space="preserve">Gautas finansavimas 2022 m. balandžio mėn. darbuotojų laikinam nedarbingumui.  </t>
  </si>
  <si>
    <t>Darbuotojų laikinas nedarbingumas.</t>
  </si>
  <si>
    <t>Personalo kaita, laikinas nedarbingumas, darbuotojų atleidimai.</t>
  </si>
  <si>
    <t>Netikslus planavimas.</t>
  </si>
  <si>
    <t>Personalo kaita.</t>
  </si>
  <si>
    <t xml:space="preserve"> Dėl prasidėjusios krizės užsitęsė viešieji pirkimai ir susijusios teisinės ir administracinės procedūros.</t>
  </si>
  <si>
    <t>12 001</t>
  </si>
  <si>
    <t>Personalo kaita ir laikinas nedarbingumas.</t>
  </si>
  <si>
    <t>12.002</t>
  </si>
  <si>
    <t xml:space="preserve">Aukščiausiosios kvalifikacijos specialistų meninei ir mokslinei veiklai rengimas bei mokslinių  tyrimų vykdymas  </t>
  </si>
  <si>
    <t xml:space="preserve">Studentų rėmimas   </t>
  </si>
  <si>
    <t>Netikslus planavimas dėl atostoginių išmokėjimo, taip pat darbo užmokesčio dėl nedarbingumo apskaičiavimo ir išmokėjimo.</t>
  </si>
  <si>
    <t xml:space="preserve">Netikslus planavimas dėl doktorantų akademinių atostogų. </t>
  </si>
  <si>
    <t xml:space="preserve">2.2. </t>
  </si>
  <si>
    <t>Terminuotų ir neterminuotų darbo sutarčių kaita.</t>
  </si>
  <si>
    <t>Mažesnis  nei planuota pirkimų poreikis, pasikeitus komandiruočių ir kvalifikacijos kėlimo išlaidų poreikiui.</t>
  </si>
  <si>
    <t xml:space="preserve">Personalo kaita ir laikinas nedarbingumas. Terminuotų ir neterminuotų darbo sutarčių kaita. </t>
  </si>
  <si>
    <t>Dėl neužimtų pareigybių ir darbuotojų laikino nedarbingumo, buvo sutaupymai darbo užmokestyje ir socialiniame draudime.</t>
  </si>
  <si>
    <t xml:space="preserve">Dėl mažesnės nei planuota pirkimo kainos, pavyko sutaupyti lėšų kompiuterių pirkime. </t>
  </si>
  <si>
    <t xml:space="preserve">Dėl mažesnių nei planuota pirkimų kainų, pavyko sutaupyti lėšų kompiuterinės technikos pirkime. </t>
  </si>
  <si>
    <t xml:space="preserve">Užsitęsė kompiuterinės programinės įrangos ir kompiuterinės programinės įrangos licencijų atnaujinimo paslaugos įsigijimo pirkimų dokumentų parengimas, todėl per I šių metų pusmetį nespėta panaudoti numatytos sumos. 
Taip pat elektroninio parašo sertifikatai ir jų atnaujinimo paslaugos perkamos pagal poreikį, todėl sudėtinga tiksliai prognozuoti numatomą panaudoti sumą.  
Be to sąskaitų-faktūrų už atliktas teismo psichiatrijos ir psichologijos ekspertizes per I šių metų pusmetį pateikta mažiau lyginant su praėjusių metų atitinkamu laikotarpiu, pagal kurį buvo planuojamas poreikis.
</t>
  </si>
  <si>
    <t xml:space="preserve">Užsitęsę vykdomi remonto darbai ir jų dokumentacijos derinimas, todėl dvi sąskaitos už suteiktas paslaugas buvo apmokėtos po ataskaitinio laikotarpio pabaigos. </t>
  </si>
  <si>
    <t xml:space="preserve">Dėl tiekėjo vėlavimo vykdyti įsipareigojimus, nebuvo atsiskaitoma už teisėjų mantijų siuvimo paslaugą. </t>
  </si>
  <si>
    <t xml:space="preserve">Mokymo centro nepanaudotas darbo užmokestis susidarė dėl to, kad atlyginimai už birželio mėn. mokami liepos mėn. pradžioje, o juos sumokėjus, sutaupymų nebus. </t>
  </si>
  <si>
    <t>Lėšų poreikis teisėjų kvalifikacijos kėlimui apskaičiuotas remiantis rinkos kainų vidurkiais, o po atliktų pirkimo procedūrų, vertės pasikoregavo.</t>
  </si>
  <si>
    <t>Teismų personalo kvalifikacijos kėlime pasikeitė numatytas mokymų planas (prioritetai, kai kurių mokymų forma, kiekis). 
Taip pat buvo mažesnės nei planuotos Mokymo centro veiklos išlaidos (patalynės priežiūros išlaidos, išlaidos švaros ir higienos prekėms).</t>
  </si>
  <si>
    <t xml:space="preserve">Lėšų poreikis nenumatytiems Mokymo centro inžinerinių sistemų remontams buvo mažesnis nei planuota. </t>
  </si>
  <si>
    <t xml:space="preserve">Dėl prasidėjusio karo Ukrainoje, vasario-kovo mėn. dalis teismų atstovų atšaukė savo dalyvavimą tarptautiniuose mokymuose. Taip pat dalis planuotų tarptautinių mokymų įvyko nuotoliniu būdu. </t>
  </si>
  <si>
    <t>Surinktos mažesnės nei planuotos pajamų įmokos, o atlyginimai už birželį mėn. mokami liepos mėn. pradžioje.</t>
  </si>
  <si>
    <t xml:space="preserve">Atsižvelgiant į pajamų įmokų surinkimą, numatyti remontų darbai buvo nukelti į II pusmetį. </t>
  </si>
  <si>
    <t>13.004</t>
  </si>
  <si>
    <t>HP serverių palaikymo paslaugos, kurios teikimo terminas baigiasi 2022 m. spalio 30 d., pirkimas buvo suplanuotas I šių metų pusmetį, tačiau atidėtas į III ketv., iškilus poreikiui pirmiau atlikti kitus skubesnius darbus. 
Be to sąskaitos už garso įrašymo, stenografavimo ir archyvavimo programinės įrangos SRS Femida ir SRS Femida PRO priežiūros paslaugas apmokėtos po ataskaitinio laikotarpio pabaigos. 
Taip pat užsitęsė garso įrašymo stenografavimo ir archyvavimo techninės ir programinės įrangos atnaujinimo paslaugos įsigijimo pirkimų dokumentų parengimas.</t>
  </si>
  <si>
    <t xml:space="preserve">Dėl tiekėjo vėlavimo vykdyti įsipareigojimus investicijų projekte „Teismų informacinės sistemos greitaveikos ir saugumo užtikrinimas bei teismų elektroninių paslaugų modernizavimas ir plėtra“, su tiekėju nebuvo atsiskaitoma, kol nebus atlikti darbai. </t>
  </si>
  <si>
    <t>Teisėjų valstybinės pensijos</t>
  </si>
  <si>
    <t>Buvo prognozuotas didesnis išeinančių teisėjų skaičius nelaukiant 65 metų, kuriems 2022 m. sukanka pensinis amžius.</t>
  </si>
  <si>
    <t>13.005</t>
  </si>
  <si>
    <t>13.006</t>
  </si>
  <si>
    <t>Įgyvendinant projektą dalis veiklų yra suplanuojama iš naujo atsižvelgiant į dabartinius poreikius. Dėl to tenka iš naujo derinti pakeitimus su CPVA, rengti didelius kiekius papildomų dokumentų, vykdyti pirkimus. Būtent dėl padidėjusių darbų apimčių bei papildomų projekto veiklų lėšų panaudojimas atsilieka nuo numatyto grafiko.</t>
  </si>
  <si>
    <t>Dėl netikslaus planavimo buvo organizuota mažiau komandiruočių į užsienio šalis 
negu buvo planuota.</t>
  </si>
  <si>
    <t>Dėl neužimtų pareigybių susidarė darbo užmokesčio ekonomija.</t>
  </si>
  <si>
    <t>Dėl didesnės atostoginių dalies išmokėjimo liepos mėnesį, susidarė darbo užmokesčio likutis.</t>
  </si>
  <si>
    <t>Mažesnė, nei planuota pirkimų kaina.</t>
  </si>
  <si>
    <t>Mažesnis lėšų poreikis darbdavio pašalpoms, nei planuota.</t>
  </si>
  <si>
    <t>Suplanuotoms ryšių, transporto, komandiruočių, materialiojo turto paprastojo remonto, kvalifikacijos kėlimo, komunalinių paslaugų įsigijimo,  reprezentacinėms, kitų prekių ir paslaugų įsigijimo  išlaidoms ir darbdavio socialinei paramai pinigais pakako mažesnės pinigų sumos.</t>
  </si>
  <si>
    <t>Dėl sąskaitų apmokėjimo už suteiktas ryšių, transporto, komunalines, informacinių technologijų paslaugas ir kitas paslaugas po ataskaitinio laikotarpio pabaigos.</t>
  </si>
  <si>
    <t>Dėl ataskiatiniu laikotarpiu nevykdyto ilgalaikio turto pirkimo ir mažesnio lėšų poreikio informacinių technologijų prekėms ir paslaugoms įsigyti.</t>
  </si>
  <si>
    <t>Dėl darbuotojų laikino nedarbingumo.</t>
  </si>
  <si>
    <t>Dėl tikslaus skiriamų asignavimų skaičiavimo pagal nustatytą skaičiavimo tvarką.</t>
  </si>
  <si>
    <t>Aukčiausios kvalifikacijos specialistų rengimas</t>
  </si>
  <si>
    <t>1. 1.1.1.11</t>
  </si>
  <si>
    <t>Dėl dėstytojų ir mokslo darbuotojų atostogų grafiko pasikeitimo, darbuotojų prašymu atostogos perkeltos vėlesniam laikotarpiui.</t>
  </si>
  <si>
    <t>Dėl nuo nepanaudoto darbo užmokesčio fondo priskaičiuoto socialinio draudimo mokestis.</t>
  </si>
  <si>
    <t>Dėl akademinių atostogų studentams suteikimo.</t>
  </si>
  <si>
    <t>Nepanaudotos tikslinės lėšos, susijusios su užsieniečių teisine padėtimi, skirtos  darbo užmokesčiui, lėšos panaudotos liepos mėnesį.</t>
  </si>
  <si>
    <t>Lietuvos Respublikos valstybės kontrolės veiklos valdymo programa</t>
  </si>
  <si>
    <t>Dėl darbuotojų išėjusių motinystės arba tėvystės atostogų ir darbuotojų laikino nedarbingumo. Taip pat dėl neatsiradusių reikalingų kompetencijų darbuotojų, kurie buvo planuoti priimti.</t>
  </si>
  <si>
    <t>Vykdant Valstybės kontrolės patvirtintą viešųjų pirkimų planą ir atliekant jame numatytų prekių ir paslaugų įsigyjimą, dalis prekių ir paslaugų buvo nupirkta pigiau nei suplanuota.</t>
  </si>
  <si>
    <t>Užsitęsė vykdomi darbai, jų dokumentacijos tvarkymas, susijęs su ekspertų ir konsultantų paslaugomis.</t>
  </si>
  <si>
    <t>Užsitęsė vykdomi darbai, jų dokumentacijos tvarkymas, susijęs su jau nupirktomis prekėmis ir paslaugomis.</t>
  </si>
  <si>
    <t>Dėl didelės personalo kaitos, neužimtų pareigybių ir valstybės tarnautojų, išėjusių tikslinių atostogų.</t>
  </si>
  <si>
    <t>Dėl darbo užmokesčio ir socialinio draudimo įmokų už birželio mėn. išmokėjimo po ataskaitinio laikotarpio pabaigos (liepos mėn.)</t>
  </si>
  <si>
    <t>Mažesnis lėšų poreikis komandiruotėms, tikrinimams, kvalifikacijos kelimui dėl neužimtų etatų. Reikalingų prekių trūkumas.</t>
  </si>
  <si>
    <t>Netikslus planavimas dėl apskaičiuoto darbo užmokesčio ir atostoginių išmokėjimo kitą mėnesį, nei buvo suplanuota).</t>
  </si>
  <si>
    <t>Dėl studentų bankinių duomenų tikslinimo.</t>
  </si>
  <si>
    <t>14.001</t>
  </si>
  <si>
    <t>14.002</t>
  </si>
  <si>
    <t>Užsienio politikos funkcijų vykdymo programa</t>
  </si>
  <si>
    <t>Užsienio reikalų ministerijos valdymo programa</t>
  </si>
  <si>
    <t>Užsitęsęs dialogas su Vystomojo bendradarbiavimo ir humanitarinės pagalbos fondu, mokėjimai atidėti trečiajam ketvirčiui.</t>
  </si>
  <si>
    <t>Ilgai trunkantys politinės vadovybės sprendimai , sutarčių sąlygų derinimas tarp šalių užtruko ilgiau nei planuota, mokėjimai atidėti trečiajam ketvirčiui.</t>
  </si>
  <si>
    <t>Dėl užsitęsusios COVID-19 pandemijos sutriko renginių, susitikimų ir projektinių veiklų su užsienio partneriais sutarčių įgyvendinimas.</t>
  </si>
  <si>
    <t>Netikslus planavimas- diplomatinių atstovybių rotacijų išlaidos bus tik trečiajame ketvirtyje.</t>
  </si>
  <si>
    <t>Pažangos lėšų nepanaudojimo priežastis-užsitęsė naujos diplomatinės atstovybės įkūrimas dėl priimančios šalies sprendimų.</t>
  </si>
  <si>
    <t>Dėl  karo Ukrainoje Europoje sutriko tiekėjų prekių ir paslaugų savalaikis pristatymas.</t>
  </si>
  <si>
    <t>Sąskaitos ir kiti priskaitymai už birželio mėn. apmokami po ataskaitinio laikotarpio pabaigos.</t>
  </si>
  <si>
    <t>Sutaupymai dėl darbuotojų laikino nedarbingumo ir atostoginių išmokėjimo sekantį mėnesį.</t>
  </si>
  <si>
    <t>Atšaukta komandiruotė.</t>
  </si>
  <si>
    <t>Žmonių su negalia teisių stebėsenos komisija prie Lygių galimybių kontrolieriaus tarnybos dirbo mažiau nei planuota.</t>
  </si>
  <si>
    <t xml:space="preserve">Darbo užmokesčiui skirti asignavimai nebuvo panaudoti dėl darbuotojų atostogų laikotarpių perkėlimo. </t>
  </si>
  <si>
    <t>Užsitęsusios viešųjų pirkimų ir susijusios teisinės bei administracinės procedūros.</t>
  </si>
  <si>
    <t xml:space="preserve">Stipendijoms skirti asignavimai nepanaudoti dėl doktorantų paimtų neplanuotų akademinių atostogų. </t>
  </si>
  <si>
    <t>Suplanuoti ilgalaikio materialiojo turto pirkimai nusikėlė į kitus ketvirčius. Suplanuoti pirkimai (kvalifikacijos kėlimui, informacinių technologijų, ryšių paslaugų) užsitesė kai kurios paslaugos, dar nebaigtos teikti.</t>
  </si>
  <si>
    <t>Darbuotojų kaita: išėjo du valstybės tarnautojai, darbuotojai dirbantys pagal darbo sutartis išėjo tikslinių atostogų.</t>
  </si>
  <si>
    <t>Darbo užmokesčio ir socialinio draudimo sąnaudų priskaitymai už birželio mėn. apmokami po ataskaitinio laikotarpio pabaigos.</t>
  </si>
  <si>
    <t>Diplomatinėse atstovybėse dėl COVID-19 pandemijos ir politinių veiksnių  sutaupytos su darbu užsienyje susijusių išlaidų, vaikų mokymosi bei vienkartinių įsikūrimo išlaidų kompensacijos bei išmokos apsirūpinti gyvenamosiomis patalpomis.</t>
  </si>
  <si>
    <t>Dėl karo Ukrainoje sutrikusios prekių tiekimo grandinės Europoje, stringa planuotų remontų  ir nuomos paslaugų įsigijimas atstovybėse, informacinių paslaugų ir prekių įsigijimas ministerijoje.</t>
  </si>
  <si>
    <t>Dėl įrangos tiekimo sutrikimų, ilgesnių nei paparastai pristatymo terminų neįsigyta ilgalaikio turto ministerijoje ir atstovybėse.</t>
  </si>
  <si>
    <t>Dėl užsitęsusios COVID-19 pandemijos ir dalinio nuotolinio darbo sumažėjo tiek ministerijos, tiek atstovybių komunalinės ir transporto paslaugų sąnaudos.</t>
  </si>
  <si>
    <t>Užsitęsė priimančios valstybės sprendimai dėl tolimesnės diplomatinės atstovybės pastato rekonstravimo darbų.</t>
  </si>
  <si>
    <t>Leistini pereinamieji diplomatinių atstovybių likučiai.</t>
  </si>
  <si>
    <t xml:space="preserve">Užsitęsusios viešųjų pirkimų procedūros nuomojamoms patalpoms ir įrangai. </t>
  </si>
  <si>
    <t>Netikslus planavimas (sąskaitos už vertimo ir kitas suteiktas paslaugas apmokamos po ataskaitinio laikotarpio pabaigos).</t>
  </si>
  <si>
    <t>09.002</t>
  </si>
  <si>
    <t xml:space="preserve">Socialinės išmokos </t>
  </si>
  <si>
    <t>09.003</t>
  </si>
  <si>
    <t>Socialinė sutelktis (solidarumas)</t>
  </si>
  <si>
    <t>1. 5.1.1. 2</t>
  </si>
  <si>
    <t>11.003</t>
  </si>
  <si>
    <t>Sveikatos išsaugojimo ir stiprinimo programa</t>
  </si>
  <si>
    <t>Sveikatos priežiūros kokybės ir efektyvumo didinimo programa</t>
  </si>
  <si>
    <t>Sveikatos apsaugos ministerijos valdymo programa</t>
  </si>
  <si>
    <t>09.004</t>
  </si>
  <si>
    <t>Šeimos politikos stiprinimas</t>
  </si>
  <si>
    <t>1. 2.3.1.48</t>
  </si>
  <si>
    <t>09.005</t>
  </si>
  <si>
    <t>Neįgaliesiems tinkama aplinka</t>
  </si>
  <si>
    <t>1. 5.1.1. 3</t>
  </si>
  <si>
    <t>1. 3.2.8. 2</t>
  </si>
  <si>
    <t>09.006</t>
  </si>
  <si>
    <t>Socialinės apsaugos ir darbo ministerijos valdymo programa</t>
  </si>
  <si>
    <t>Teisingumo ministerijos valdymo programa</t>
  </si>
  <si>
    <t>Netikslus planavimas, dėl apskaičiuoto darbo užmokesčio ir atostoginių dėstytojams ir mokslo darbuotojams išmokėjimo kitą mėnesį, nei buvo suplanuota. Atlyginimų mokėjimo terminas liepos 5-8 d..</t>
  </si>
  <si>
    <t>Ekonomikos konkurencingumo didinimo programa</t>
  </si>
  <si>
    <t>05.002</t>
  </si>
  <si>
    <t>Valstybės skaitmeninimo programa</t>
  </si>
  <si>
    <t>05.003</t>
  </si>
  <si>
    <t>Ekonomikos ir inovacijų ministerijos valdymo programa</t>
  </si>
  <si>
    <t>Skirtumas dėl apvalinimo.</t>
  </si>
  <si>
    <t>Mažesnis, nei planuota, prekių ir paslaugų poreikis. Nepanaudotus asignavimus planuojama panaudoti II pusmetį.</t>
  </si>
  <si>
    <t>Darbo užmokesčio ir socialinio draudimo išlaidų str. dėl neužimtų pareigybių ir darbuotojų laikino nedarbingumo.</t>
  </si>
  <si>
    <t>Seimo kanceliarijos valdymo programa</t>
  </si>
  <si>
    <t xml:space="preserve">12.001  </t>
  </si>
  <si>
    <t>Socialinių mokslų tyrimai</t>
  </si>
  <si>
    <t>Korupcijos tyrimas, prevencija ir antikorupcinio sąmoningumo didinimas</t>
  </si>
  <si>
    <t>Specialiųjų tyrimų tarnybos valdymo programa</t>
  </si>
  <si>
    <t>Dėl apskaičiuoto darbo užmokesčio ir atostoginių
išmokėjimo kitą mėnesį, nei buvo suplanuota.</t>
  </si>
  <si>
    <t>Dėl mažesnių išmokėtų socialinių išmokų.</t>
  </si>
  <si>
    <t>Neįvykusios komandiruotės ir kvalifikacijos kėlimo mokymai ir kiti renginiai.</t>
  </si>
  <si>
    <t>Dėl neužimtų pareigybių, darbuotojų laikino nedarbingumo, darbuotojų, išėjusių tikslinių atostogų.</t>
  </si>
  <si>
    <t>Pasirašytos sutartys, tačiau dar nebaigti atlikti darbai, nesuteiktos paslaugos. Rengiami dokumentai pirkimų vykdymui ir kitos užsitęsusios administracinės procedūros.</t>
  </si>
  <si>
    <t>Darbo užmokesčio ir socialinio draudimo nepanaudotos lėšos,  nes birželio mėnesio darbo užmokestis ir darbo užmokesčio mokesčiai buvo išmokėti kitą ketvirtį (liepos mėnesį). Be to, darbo užmokesčiui ir socialiniam draudimui skirtų asignavimų nepanaudojimui turėjo įtakos darbuotojų laikinas nedarbingumas.</t>
  </si>
  <si>
    <t>Prekių ir paslaugų įsigijimo išlaidų straipsnių lėšos liko nepanaudotos dėl užsitęsusių viešųjų pirkimų bei sutarčių pasirašymo procedūrų, be to vykdant viešuosius pirkimus sudarytos paslaugų teikimo ir prekių pirkimų sutartys mažesnėmis nei planuota kainomis. Taip pat dalis sąskaitų buvo gautos pavėluotai ir apmokėtos liepos mėnesį (kitą ketvirtį).</t>
  </si>
  <si>
    <t xml:space="preserve"> Darbdavių socialinės paramos lėšos (išeitinėms pašalpoms ir pašalpoms mirties atveju) liko nepanaudotos, nes nebuvo poreikio. Be to, gauta mažiau darbuotojų prašymų skirti materialinę pašalpą.</t>
  </si>
  <si>
    <t>Asignavimai , skirti ilgalaikio turto įsigijimui,  liko nepanaudoti dėl užsitęsusių viešųjų pirkimų. Asignavimai bus panaudoti per sekantį pusmetį.</t>
  </si>
  <si>
    <t>Užsitęsusios administracinės procedūros.</t>
  </si>
  <si>
    <t>Pasirašytos sutarys dėl įrangos įsigijimo.</t>
  </si>
  <si>
    <t>Darbo užmokesčiui ir socialiniam draudimui skirti asignavimai buvo nepanaudoti, nes birželio mėnesio  darbo užmokestis ir darbo užmokesčio mokesčiai buvo išmokėti kitą ketvirtį ( liepos mėnesį). Be to, darbo užmokesčiui ir socialiniam draudimui skirtų asignavimų nepanaudojimui turėjo įtakos darbuotojų laikinas nedarbingumas.</t>
  </si>
  <si>
    <t>Asignavimai , skirti ilgalaikio turto įsigijimui,  liko nepanaudoti  dėl užsitęsusių viešųjų pirkimų. Be to, sąskaitos išrašytos birželio mėnesį buvo gautos ir apmokėtos liepos mėnesį (kitą ketvirtį).</t>
  </si>
  <si>
    <t>Netikslus planavimas – 68,2 tūkst. eurų apskaičiuotas darbo užmokestis ir atostoginiai išmokėti kitą mėnesį nei planuota. 9,6 tūkst. Eurų – per daug užplanuota.</t>
  </si>
  <si>
    <t>Netikslus planavimas – sąskaitos už paslaugas ir prekes, priskaitytos emeritų išmokos išmokamos po ataskaitinio laikotarpio pabaigos.</t>
  </si>
  <si>
    <t>Netikslus planavimas – sumažėjus planuotoms pajamoms, gaunamos pajamų įmokų
lėšos taupomos kompiuterinės įrangos pagal poreikį įsigijimui.</t>
  </si>
  <si>
    <t>Mažesnis, nei planuota pirkimų poreikis.</t>
  </si>
  <si>
    <t>Netikslus planavimas - sąskaitos už suteiktas paslaugas apmokamos 3 ketv.</t>
  </si>
  <si>
    <t>Dalis darbuotojų atsisakė atostogų dėl vykdomų projektų.</t>
  </si>
  <si>
    <t>Neįvykusios komandiruotės.</t>
  </si>
  <si>
    <t>Keli doktorantai paėmė akademines atostogas.</t>
  </si>
  <si>
    <t>Neatspausdintos knygos dėl paskelbto karantino.</t>
  </si>
  <si>
    <t>12 002</t>
  </si>
  <si>
    <t>12 003</t>
  </si>
  <si>
    <t>Dėl apskaičiuoto darbo užmokesčio ir atostoginių išmokėjimo kitą mėnesį nei buvo suplanuota.</t>
  </si>
  <si>
    <t>Dėl užsitęsusių viešųjų pirkimų procedūrų.</t>
  </si>
  <si>
    <t>Dėl didelių pokyčių elektros kainų rinkoje, netiksliai suplanuotas poreikis komunalinėms išlaidoms.</t>
  </si>
  <si>
    <t xml:space="preserve">Dėl vėluojamų paslaugų suteikimų ir prekių pristatymo, apmokėjimai bus atlikti ateinančiame ataskaitiniame  laikotarpyje. </t>
  </si>
  <si>
    <t>Dėl studentų išėjusių į/grįžusių po akademinių atostogų skirtumo pirmam pusmečiui nebuvo galima tiksliai suplanuoti poreikio stipendijoms. Stipendijos bus išmokėtos po ataskaitinio laikotarpio pabaigos.</t>
  </si>
  <si>
    <t>Prezidento kanceliarijos valdymo programa</t>
  </si>
  <si>
    <t>Efektyvus Vyriausybės kanceliarijos veiklos administravimas</t>
  </si>
  <si>
    <t>Valstybinės energetikos reguliavimo tarybos valdymo programa</t>
  </si>
  <si>
    <t>Savivaldybių duomenų teikimo į Suteiktos valstybės pagalbos registrą finansavimas.</t>
  </si>
  <si>
    <t>Konkurencijos tarybos valdymo programa</t>
  </si>
  <si>
    <t>Dėl apskaičiuoto darbo užmokesčio ir socialinio draudimo įmokų ir atostoginių išmokėjimo kitą ataskaitinį laikotarpį.</t>
  </si>
  <si>
    <t>Mažesnis nei planuotas pirkimų (paslaugų, mokymų) poreikis pirmame pusmetyje.</t>
  </si>
  <si>
    <t>ES grąžinimai už kelionės išlaidas.</t>
  </si>
  <si>
    <t>Paslaugų, prekių pirkimai suplanuoti I-II ketvirtyje prekeliami į III-IV ketvirtį.</t>
  </si>
  <si>
    <t>Sutaupytas darbo užmokestis ir socialinis draudimas dėl neužimtų pareigybių.</t>
  </si>
  <si>
    <t>Dėl mažesnės nei planuota pirkimų kainos, mokymų paslaugos nuotoliniu būdų yra pigesnės, nei kontaktiniu būdu.</t>
  </si>
  <si>
    <t>Darbdavio socialinės paramos lėšų dydis liko nepanaudotas, nes nebuvo poreikio išmokėjimui  (parama mokama vadovaujantis teisės aktais, pagal poreikį).</t>
  </si>
  <si>
    <t>Dėl pasikeitusio darbo organizavimo tvarkos (įtvirtintos nuotolinio darbo galimybės darbuotojams, didžioji dalis renginių ir susitikimų vykdomi nuotoliniu būdu) mažesnės  komandiruočių, transporto, kitos išlaidos.</t>
  </si>
  <si>
    <t>Netikslus planavimas ketvirčiais. Paslaugos bus perkamos vėlesniais laikotarpiais:
- Skiepai nuo erkinio encefalito, gripo.
- Materialiojo turto remontas (kai bus poreikis).
- Kompiuterinė technika ir įranga (perkama nuolat, pagal poreikį).</t>
  </si>
  <si>
    <t>Užsitęsusios pirkimų procedūros:
- Automobilių įsigijimas.
- Ekspertų ir konsultantų paslaugos vykdant projektus (Rizikų vertinimo metodo diegimas pagal COS modelį, VERT informacinių sistemų atsparumo vertinimas).
- Biuro įrenginių įsigijimas (kondicionieriai, posėdžių salės IT įranga).
- Aprangos ir avalynės įsigijimas.</t>
  </si>
  <si>
    <t>Kaupiamas lėšų rezervas tolimesniems VERT projektams (Darbo vietų įrengimas (saugus ryšys, kompiuteriai, radiacijos matavimo prietaisai, baldai), ESOC grupei ir kt.).</t>
  </si>
  <si>
    <t>Dėl neužimtų pareigybių nebuvo poreikio pirkti naują kopiuterinę techniką, biuro įrangą, kitas prekes ir paslaugas.</t>
  </si>
  <si>
    <t>Nacionalinių energetikos politikos strateginių vystymosi krypčių, tikslų ir uždavinių įgyvendinimo programa</t>
  </si>
  <si>
    <t>1. 1.1.1. 9</t>
  </si>
  <si>
    <t>Branduolinės energetikos objektų eksploatavimo nutraukimo ir radioaktyviųjų atliekų tvarkymo programa</t>
  </si>
  <si>
    <t>03.002</t>
  </si>
  <si>
    <t>Energetikos ministerijos valdymo programa</t>
  </si>
  <si>
    <t>Mažesnis nei planuotas mokymų poreikis pirmame pusmetyje.</t>
  </si>
  <si>
    <t>06.003</t>
  </si>
  <si>
    <t>06.004</t>
  </si>
  <si>
    <t>06.005</t>
  </si>
  <si>
    <t>06.006</t>
  </si>
  <si>
    <t>Krašto apsaugos sistemos veiklos parama</t>
  </si>
  <si>
    <t>06.007</t>
  </si>
  <si>
    <t>Lietuvos kariuomenės operacinis valdymas</t>
  </si>
  <si>
    <t>06.008</t>
  </si>
  <si>
    <t>Krašto apsaugos ministerijos valdymo programa</t>
  </si>
  <si>
    <t>06.009</t>
  </si>
  <si>
    <t>Vidaus reikalų ministrui pavestų valdymo sričių politikos formavimas ir vidaus reikalų infrastruktūros bei paslaugų valdymas</t>
  </si>
  <si>
    <t>Valstybės tarnybos valdymas</t>
  </si>
  <si>
    <t>Migracijos procesų valdymas</t>
  </si>
  <si>
    <t>Regionų plėtros ir Europos Sąjungos struktūrinės paramos programų įgyvendinimo užtikrinimas</t>
  </si>
  <si>
    <t>Europos teritorinio bendradarbiavimo tikslo programa</t>
  </si>
  <si>
    <t>1. 2.3.1.45</t>
  </si>
  <si>
    <t>1. 3.3.1.45</t>
  </si>
  <si>
    <t>Europos kaimynystės priemonės programa</t>
  </si>
  <si>
    <t>1. 2.3.1.44</t>
  </si>
  <si>
    <t>1. 2.3.1.52</t>
  </si>
  <si>
    <t>1. 3.3.1.44</t>
  </si>
  <si>
    <t>1. 3.3.1.52</t>
  </si>
  <si>
    <t>Vidaus reikalų ministerijos valdymo programa</t>
  </si>
  <si>
    <t>Visuomenės viešojo saugumo užtikrinimas</t>
  </si>
  <si>
    <t>07.011</t>
  </si>
  <si>
    <t>1. 2.3.1.34</t>
  </si>
  <si>
    <t>Priešgaisrinė, civilinė sauga ir gelbėjimo darbai</t>
  </si>
  <si>
    <t>07.012</t>
  </si>
  <si>
    <t>07.013</t>
  </si>
  <si>
    <t>Viešosios tvarkos atkūrimas, konvojavimas ir svarbių valstybės objektų apsauga</t>
  </si>
  <si>
    <t>07.014</t>
  </si>
  <si>
    <t>Finansinių nusikaltimų tyrimas</t>
  </si>
  <si>
    <t>07.015</t>
  </si>
  <si>
    <t>07.016</t>
  </si>
  <si>
    <t>Vidaus reikalų valstybės informacinių išteklių valdymas</t>
  </si>
  <si>
    <t>Valstybės remiama papildoma pareigūnų sveikatos priežiūra</t>
  </si>
  <si>
    <t>07.017</t>
  </si>
  <si>
    <t xml:space="preserve">Sienų valdymo ir vizų priemonės programa  </t>
  </si>
  <si>
    <t>07.018</t>
  </si>
  <si>
    <t>1. 3.3.1.56</t>
  </si>
  <si>
    <t>Vidaus saugumo fondo programa</t>
  </si>
  <si>
    <t>07.019</t>
  </si>
  <si>
    <t>1. 2.3.1.40</t>
  </si>
  <si>
    <t>1. 3.3.1.40</t>
  </si>
  <si>
    <t>07.020</t>
  </si>
  <si>
    <t>1. 3.3.1.47</t>
  </si>
  <si>
    <t>Dėl suplanuotų lėšų pagal ankstesnių metų apimtis ir tokių sąnaudų nebuvimą per ataskaitinį laikotarpį.</t>
  </si>
  <si>
    <t>Dėl apskaičiuoto darbo užmokesčio ir atostoginių išmokėjimo kitą ataskaitinį laikotarpį.</t>
  </si>
  <si>
    <t>Darbuotojų kaita: vienas valstybės tarnautjas išėjo, kitas etatas (valstybės tarnautojo) neužimtas.</t>
  </si>
  <si>
    <t>Suplanuoti pirkimai (kvalifikacijos kėlimui) užsitęsė, kai kurios paslaugos dar nebaigtos teikti.</t>
  </si>
  <si>
    <t>Perdavus  buhalterinę apskaitą NBFC, pasikeitė mokėjimo terminai, už birželio mėnesį sumokėta liepos mėnesį.</t>
  </si>
  <si>
    <t>Netikslai suplanuota.</t>
  </si>
  <si>
    <t>Sąskaitos bus apmokėtos po ataskaitinio laikotarpio.</t>
  </si>
  <si>
    <t>Mažesnis susirgimų skaičius.</t>
  </si>
  <si>
    <t>Užsitęsę vykdomi rekonstrukcijos darbai.</t>
  </si>
  <si>
    <t>Dėl atostoginių išmokėjimo kitą mėn., nei planuota.</t>
  </si>
  <si>
    <t>1. 2.3.1.42</t>
  </si>
  <si>
    <t>1. 2.3.1.37</t>
  </si>
  <si>
    <t>1. 2.3.1.36</t>
  </si>
  <si>
    <t>1. 2.3.1.35</t>
  </si>
  <si>
    <t>1. 3.3.1.13</t>
  </si>
  <si>
    <t>Valstybinės kultūros paveldo komisijos valdymo programa</t>
  </si>
  <si>
    <t>Personalo kaita ir laikinas nedarbingumas (dėl neužimtų pareigybių, darbuotojų laikino nedarbingumo, darbuotojų, išėjusių tikslinių atostogų).</t>
  </si>
  <si>
    <t>1. 3.3.1.57</t>
  </si>
  <si>
    <t>Soc. draudimo įmokoms numatytų lėšų likutis dėl sąmatos
planavimo tūkstantųjų tikslumu.</t>
  </si>
  <si>
    <t>Buvo suplanuota pirkimai pirmą pusmetį, bet dėl COVID-19 paskelbto karantino atidėta antram pusmečiui.</t>
  </si>
  <si>
    <t>Tarnybos valdymo programa</t>
  </si>
  <si>
    <t>Atostoginiai išmokėti kitą mėnesį.</t>
  </si>
  <si>
    <t>Dėl darbuotojų kaitos, neužimtų pareigybių, darbuotojų laikino nedarbingumo nepanaudota dalis darbo užmokesčiui ir socialinio draudimo įmokoms skirtų asignavimų, priskaičiuoto 6 mėn. DU, kuris bus išmokamas 7 mėn.</t>
  </si>
  <si>
    <t>Dėl poreikio nebuvimo (mažai darbuotojų sirgo ir nebuvo prašymų dėl materialinių pašalpų).</t>
  </si>
  <si>
    <t>Dėl mažesnių pasiūlytų pirkimų kainų, įsigytas trumpalaikis turtas vietoj suplanuoto ilgalaikio turto.</t>
  </si>
  <si>
    <t>Dalis asignavimų nepanaudota, nes didžioji dalis sąskaitų faktūrų už suteiktas paslaugas ir įsigytas prekes per birželio mėnesį gauti ir apmokėti liepos mėnesį.</t>
  </si>
  <si>
    <t>Asignavimai nepanaudoti, nes užsitęsus istorinės atminties projektų atrankos procedūroms, nebuvo pasirašytos sutartys su projektų vykdytojais.</t>
  </si>
  <si>
    <t>Dalis įsigytų teisinių paslaugų buvo kompensuota iš Lietuvos Respublikos Vyriausybės rezervo.</t>
  </si>
  <si>
    <t>Dėl mažesnio, nei planuota, pirkimų poreikio, pandemijos ribojimų.</t>
  </si>
  <si>
    <t>Dėl darbuotojų kaitos, neužimtų pareigybių, darbuotojų laikino nedarbingumo nepanaudota dalis darbo užmokesčiui ir socialinio draudimo įmokoms skirtų asignavimų.</t>
  </si>
  <si>
    <t>Dalis asignavimų nepanaudota, nes nebuvo pradėtos viešųjų pirkimų procedūros suplanuotoms prekėms ir paslaugoms bei turtui įsigyti.</t>
  </si>
  <si>
    <t>Dalis asignavimų nepanaudota dėl negautų pajamų įmokų balandžio mėnesį nutraukus patalpų nuomos sutartį.</t>
  </si>
  <si>
    <t>1. 4.3.1. 3</t>
  </si>
  <si>
    <t>1. 2.3.1.43</t>
  </si>
  <si>
    <t>1. 3.3.1.46</t>
  </si>
  <si>
    <t>1. 3.3.1.43</t>
  </si>
  <si>
    <t>1. 3.2.8. 1</t>
  </si>
  <si>
    <t>1. 3.3.1.58</t>
  </si>
  <si>
    <t>1. 3.3.1.37</t>
  </si>
  <si>
    <t>1. 3.3.1.42</t>
  </si>
  <si>
    <t>1. 3.3.1.36</t>
  </si>
  <si>
    <t>1. 3.3.1.35</t>
  </si>
  <si>
    <t>Aplinkos apsaugos ir klimato kaitos valdymo programa</t>
  </si>
  <si>
    <t>1. 4.3.1. 2</t>
  </si>
  <si>
    <t>Vyriausybės kanceliarijai 2022 metams skirta 2014-2020 m. Europos Sąjungos techninė parama suplanuota 2022 m. II ketvirtyje, o darbo užmokestis (BF dalis) funkcijų sąsają turintiems darbuotojams planuojamas atstatyti iš 2014-2020 m. Europos Sąjungos techninės paramos lėšų už 2022 m. sausio-balandžio mėnesius 2022 m. III ketvirtį.</t>
  </si>
  <si>
    <t>Netikslus planavimas ketvirčiais: per daug suplanuota lėšų atostoginiams II -am kv.; darbo užmokestis už birželį išmokėtas liepą (183,5 tūkst. eurų).</t>
  </si>
  <si>
    <t>Netikslus planavimas ketvirčiais: einamojo laikotarpio sąskaitos buvo apmokėtos liepos mėn. (kreditinis įsiskolinimas už paslaugas 22-06-30 iš viso - 60,7 tūkst. eurų).</t>
  </si>
  <si>
    <t>Užsitęsusios viešųjų pirkimų ir administracinės procedūros: planuoti remonto darbai nukelti į II-ą pusmetį.</t>
  </si>
  <si>
    <t>Užsitęsę vykdomi darbai, jų dokumentacijos tvarkymas: dėl informacinių technologijų paslaugų įsigijimo - 19,5 tūkst. eurų; serverių įrangos įsigijimo - 16,9 tūkst. eurų.</t>
  </si>
  <si>
    <t>Užsitęsę vykdomi darbai, jų dokumentacijos tvarkymas: dokumentai už spaudos darbus pateikti mokėjimui pavėluotai.</t>
  </si>
  <si>
    <t>Netikslus planavimas: per daug buvo suplanuota lėšų atostoginiams.</t>
  </si>
  <si>
    <t>Mažesnis nei planuota pirkimų poreikis (komunalinių ir kitų paslaugų).</t>
  </si>
  <si>
    <t>Socialinių išmokų (pašalpų) straipsnis: sudarant sąmatą nėra tiksliai žinoma, koks bus prašymų paramai teikimo intensyvumas pagal ataskaitinius laikotarpius.</t>
  </si>
  <si>
    <t>Lietuvos Respublikos jurisdikcijai priklausančių radijo ir (ar) televizijos programų transliuotojų, retransliuotojų, užsakomųjų audiovizualinės žiniasklaidos paslaugų, dalijimosi vaizdo medžiaga platformos paslaugų, televizijos programų ir (ar) atskirų programų platinimo internete paslaugų teikėjų veiklos priežiūra</t>
  </si>
  <si>
    <t>Darbo užmokestis ir socialinio draudimo įmokos buvo suplanuoti ataskaitinį laikotarpį, tačiau išmokėti kitą ketvirtį.</t>
  </si>
  <si>
    <t>Skirtumas susidarė dėl užsitęsusių viešųjų pirkimų procedūrų, bus panaudotas 2022 m. II pusmetyje.</t>
  </si>
  <si>
    <t>Skirtumas susidarė dėl LSMU vardinių stipendijų ir pirmosios, antrosios ir vientisųjų studijų studentų skatinamųjų stipendijų skyrimo nuostatuose patvirtinto skatinamųjų stipendijų Rezervo fondo sudarymo, kuris bus panaudotas 2022 m. II pusmetyje.</t>
  </si>
  <si>
    <t>Tautinių mažumų integracijos į Lietuvos visuomenę, išsaugant jų tapatybę, programa</t>
  </si>
  <si>
    <t>Tautinių mažumų departamento valdymo programa</t>
  </si>
  <si>
    <t>Aplinkos ministerijos valdymo programa</t>
  </si>
  <si>
    <t>Dėl užsitęsusių viešųjų pirkimų procedūrų vykdant „Knygų starto“ projektą, dokumentų bei kito turto viešuosius pirkimus.</t>
  </si>
  <si>
    <t>Paskutinės paraiškos teikimo data buvo ankstesnė nei gautos paslaugų teikėjų sąskaitos už 2022 m. birželio mėn.</t>
  </si>
  <si>
    <t>Oficialiosios statistikos tvarkymo ir Valstybės duomenų valdysenos informacinės sistemos valdymo programa</t>
  </si>
  <si>
    <t>Lietuvos statistikos departamento valdymo programa</t>
  </si>
  <si>
    <t>Dėl ilgalaikių nedarbingumų, darbuotojų kaitos, neįvykusių konkursų.</t>
  </si>
  <si>
    <t>Dėl užsitęsusių viešųjų pirkimų procedūrų ir neįvykusių pirkimų išlaidos nuskelia į vėlesnius laikotarpius.</t>
  </si>
  <si>
    <t>Užsitęsus naujos redakcijos Oficialiosios statistikos įstatymo svarstymams, nuspręsta, kad racionaliau lėšas panaudoti priėmus įstatymą, rengiant ir pristatant jo įgyvendinimą.</t>
  </si>
  <si>
    <t>Sąskaitos faktūros bus apmokėtos vėlesniame ataskaitiniame laikotarpyje.</t>
  </si>
  <si>
    <t>Dėl karantino metu nemokėtų transporto kompensacijų klausėjams ir neįvykusių komandiruočių, lėšas planuojama panaudoti ateinančiuose laikotarpiuose.</t>
  </si>
  <si>
    <t>Užsitęsę vykdomi darbai, jų dokumentacijos tvarkymas ir mokėjimas persikelia į ateinantį laikotarpį.</t>
  </si>
  <si>
    <t>Buvo suplanuota didesnė mokėtina suma už liepos mėn. atostogų išmokas.</t>
  </si>
  <si>
    <t>Dėl užsitęsusių viešųjų pirkimų procedūrų išlaidos nusikelia į vėlesnius laikotarpius.</t>
  </si>
  <si>
    <t>Valstybinio visuomenės sveikatos stiprinimo fondo lėšos nepanaudotos, kadangi ekspertų paslaugos įsigytos vėliau, nei planuota.</t>
  </si>
  <si>
    <t>Ataskaitiniu laikotarpiu buvo gauta mažiau Valstybinio visuomenės sveikatos stiprinimo fondo lėšomis vykdomų projektų mokėjimo prašymų, nei planuota.</t>
  </si>
  <si>
    <t>Netikslus planavimas: nepanaudotos lėšos, skirtos reorganizuojamų įstaigų persikraustymo į kitas patalpas išlaidoms dengti. Bus panaudotos 2022 m. liepos mėn.</t>
  </si>
  <si>
    <t>Užsitęsę vykdomi darbai, jų dokumentacijos tvarkymas - užsitęsę patalpų (buveinės) įrengimo darbai.</t>
  </si>
  <si>
    <t>Dėl įstaigų reorganizavimo priskaičiuota mažiau, negu planuota išmokų darbuotojams, mažesnis prekių ir paslaugų poreikis (Sveikatos priežiūros ir farmacijos specialistų kompetencijų centras - 12,8 tūkst. Eur, Sveikatos mokymo ir ligų prevencijos centras - 4,0 tūkst. Eur, Valstybinis psichikos sveikatos centras - 253,1 tūks.Eur, Užkrečiamųjų ligų ir AIDS centras - 48,6 tūkst. Eur).</t>
  </si>
  <si>
    <t>SAM Ekstremalių sveikatai situacijų centro nepanaudotos lėšos, skirtos strateginėms atsargoms (3.1.3.1.1.01). Sveikatos apsaugos ministro 2022 m. balandžio 1 d. įsakymu Nr.V-679 „Dėl tarpinstitucinės darbo grupės sudarymo“ buvo sudaryta Valstybės medicinos atsargų rezervo rinkinių sąrašų peržiūros tarpinstitucinė darbo grupė. Siekiant taupiai naudoti valstybės biudžeto lėšas ir nekaupti nereikalingų medicinos atsargų rinkinių, grupės posėdyje nuspręsta pristabdyti pirkimus iki galutinio darbo grupės sprendimo priėmimo. Pirkimai bus vykdomi 2022 m. III ketv.</t>
  </si>
  <si>
    <t xml:space="preserve">Lėšos pilnai nepanaudotos, kadangi projektų vykdytojai pateikė mokėjimų prašymus mažesnei sumai, nei buvo planuota. Įtaką lėšų panaudojimui turėjo dėl koronaviruso plitimo grėsmės paskelbtas karantinas ir valstybės lygio ekstremalioji situacija, nes dalis mokymų bei renginių buvo atšaukiami ir nevykdomi, todėl projektų veiklos strigo ir buvo/yra pratęsiamos. </t>
  </si>
  <si>
    <t>Suplanuota suma pagal 2014-2021 m. Europos ekonominės erdvės finansinio mechanizmo programos „Sveikata“ priemones „Šeimų lankymo, teikiant ankstyvosios intervencijos paslaugas, modelio įdiegimas“ bei „Gerovės konsultantų modelio įdiegimas“ laiku nepanaudota dėl mažesnio, negu planuota, pateiktų paraiškų skaičiaus ir dėl mažesnės apimties bei vertės projektų pasirašytų finansavimo sutarčių, pagal kurias buvo suplanuoti mokėjimai. Atliktas nepanaudotų lėšų perskirstymas minėtoje programoje.</t>
  </si>
  <si>
    <t>Dalis darbo užmokesčio ir soc. draudimo lėšų nepanaudota dėl neužimtų pareigybių, darbuotojų tikslinių atostogų.</t>
  </si>
  <si>
    <t xml:space="preserve">Dėl mažesnio, negu planuota komandiruočių skaičiaus (dėl COVID-19 pandemijos) ir mažesnio kitų paslaugų pirkimų poreikio. </t>
  </si>
  <si>
    <t xml:space="preserve">Dėl mažesnio, negu planuota paslaugų pirkimų poreikio. </t>
  </si>
  <si>
    <t>Dėl mažesnio, negu planuota komandiruočių skaičiaus (dėl COVID-19 pandemijos).</t>
  </si>
  <si>
    <t>Darbo užmokesčio ir soc.draudimo įmokų mokėjimas po ataskaitinio laikotarpio pabaigos.</t>
  </si>
  <si>
    <t>Dėl įstaigų reorganizacijos priskaičiuota mažiau, negu planuota darbo užmokesčio ir soc. draudimo įmokų.</t>
  </si>
  <si>
    <t>Mažesnis, negu planuota medikamentų (atsargų) ir ilgalaikio turto pirkimo poreikis.</t>
  </si>
  <si>
    <t>Dėl įstaigų reorganizacijos mažesnis prekių, paslaugų ir ilgalaikio turto įsigijimo poreikis.</t>
  </si>
  <si>
    <t xml:space="preserve">Gauta mažiau negu planuota pajamų už mokamas paslaugas (Higienos institutas - 2,5 tūkst. Eur). </t>
  </si>
  <si>
    <t xml:space="preserve">Vadovaujantis Lietuvos Respublikos Vyriausybės 2022 m. nutarimais dėl lėšų skyrimo iš Lietuvos Respublikos Vyriausybės rezervo ir COVID-19 ligos tyrimų atlikimo tvarkos aprašu, patvirtintu Lietuvos Respublikos sveikatos apsaugos ministro 2020 m. gruodžio 4 d. įsakymu Nr. V-2797 ,,Dėl COVID-19 ligos (koronaviruso infekcijos) tyrimų atlikimo tvarkos aprašo patvirtinimo“, Nacionalinei visuomenės sveikatos priežiūros laboratorija iki 2022 m. birželio 21 d. skirta 960,8 tūkst. Eur už asmens sveikatos priežiūros patirtas išlaidas dėl ėminių COVID-19 ligos tyrimui ar greitajam testui paėmimo, COVID-19 ligos tyrimo ar greitojo testo atlikimo paslaugas. Atsižvelgiant į realiai patirtas išlaidas per ataskaitinį laikotarpį, laboratorija išanalizavo atliktų tyrimų savikainą ir nustatė, kad tikslinga perskirstyti darbo užmokesčio lėšas, perkeliant į reagentų, komunalinių, transporto bei kitų išlaidų eilutes. Atliktų tyrimų savikaina iliustruoja realią patirtų išlaidų struktūrą. </t>
  </si>
  <si>
    <t>Sąskaitos tiekėjams už prekes ir paslaugas apmokėtos po ataskaitinio laikotarpio pabaigos.</t>
  </si>
  <si>
    <t xml:space="preserve">Sveikatos apsaugos ministerija nepanaudojo tikslinių lėšų, skirtų kompensacijoms  COVID-19 padariniams šalinti: įsigyti medikamentams ir medicinos įrangai, kompensuoti darbo užmokesčio ir kt. paslaugų išlaidas (17 199,3 tūkst. Eur). Lėšos bus panaudotos 2022 m. III-IV ketv.  SAM Ekstremalių sveikatai situacijų centras gavo papildomų lėšų už Kipro Respublikai parduotas vakcinas (2 024,2 tūkst. Eur). Gautos lėšos bus panaudotos 2022 m. III ketv. naujai įsigyjamų vakcinų nuo COVID-19 ligos pirkimo išlaidoms padengti.  Nacionalinė visuomenės sveikatos laboratorija nepanaudojo dalies lėšų (23,2 tūkst. Eur), nes prekių pristatymas numatytas pagal naujai sudarytas pirkimo-pardavimo sutartis.   </t>
  </si>
  <si>
    <t>Tikslinės lėšos, skirtos kompensuoti išlaidas dėl Rusijos Federacijos karinių veiksmų Ukrainoje, dalis lėšų panaudota 2022 m. liepos mėn. pradžioje (išlaidų kompensacijos vaistinėms).</t>
  </si>
  <si>
    <t>Personalo kaita ir laikinas nedarbingumas, neužimtos pareigybės.</t>
  </si>
  <si>
    <t>Dėl įstaigų reorganizavimo priskaičiuota mažiau, negu planuota išmokų darbuotojams (atostoginių už būsimus laikotarpius, priemokų).</t>
  </si>
  <si>
    <t>Valstybinei ligonių kasai (VLK) pervesta mažiau, negu planauota valstybės biudžeto įmokų į PSDF biudžetą, kadangi  2022 m. I-II ketv. VLK gavo daugiau nei planuota kitų įplaukų, taip pat mokėjimams naudotas 2022 m. lėšų likutis, kurį sudarė planinę apyvartą viršijančios lėšos.</t>
  </si>
  <si>
    <t>Nepanaudota dalis valstybės dotacijų savivaldybėms turtui įsigyti. Užsitęsus viešųjų pirkimų procedūroms Ukmergės rajono savivaldybė negalėjo laiku, kaip buvo suplanuota, pateikti apmokėti paraiškų (investinis projektas ,,Viešosios įstaigos Ukmergės ligoninės Priėmimo skyriaus atnaujinimas siekiant pagerinti teikiamų paslaugų kokybę“).</t>
  </si>
  <si>
    <t>Užsitęsusios įstaigų viešųjų pirkimų procedūros.</t>
  </si>
  <si>
    <t>Dėl įstaigų reorganizacijos mažesnis, negu planuota prekių ir paslaugų išlaidų poreikis.</t>
  </si>
  <si>
    <t>Įgyvendinant priemonę „Įgyvendinti rezidentų praktinio mokymo modelį“ nepanaudota 3 384,6 tūkst. Eur, t.y. 15 proc. suplanuotų 2022 m. I-II ketv. lėšų, nes buvo mažesnis lėšų poreikis dėl rezidendų laikino nedarbingumo, tikslinių atostogų;
Įgyvendinant priemonę „Tobulinti sveikatos specialistų specifinius gebėjimus ir efektyvesnio sveikatos paslaugų teikimo įgūdžius“ nepanaudota 43,4 tūkst. Eur, nes kompensuojamos sveikatos priežiūros ir farmacijos specialistų profesinės kvalifikacijos tobulinimo 2022 m. bazines valandos kainos nustatytos 2022.03.15 d., o įstaigų finansavimas už 2022 m. II ketv. bus atliktas 2022 m. liepos mėn. ; 
Lietuvos-Japonijos mokslinių tyrimų sveikatos srityje projektų įgyvendinimui skirtos lėšos buvo planuotos skirti I ketv. Planavimui pasikeitus, 50 tūkst. eurų suma bus perskirstyta į kitus ketvirčius, ir finansuojama pagal faktiškai gautus prašymus. 45 tūkst. eurų bus panaudoti
0,6 tūkst. eurų  - sutaupytos lėšos Tuberkuliozės registrui finansuoti. Įgyvendinanti įstaiga nepateikė prašymo numatytai finansavimo sumai.</t>
  </si>
  <si>
    <t>Užsitęsė atsiskaitymas su tiekėjais,  sąskaitos už suteiktas paslaugas apmokamos po ataskaitinio laikotarpio pabaigos. Nepanaudota dalis darbdavio socialinės paramos lėšų, nes nebuvo poreikio.</t>
  </si>
  <si>
    <t>Nepanaudotos darbdavių socialinės paramos lėšos, nes nebuvo poreikio.</t>
  </si>
  <si>
    <t>Dėl prasidėjusių karo veiksmų Ukrainoje ir nutrūkusių tiekimo grandinių užsitęsė vykdomi statybos rangos darbai, nepanaudotos investicinių projektų lėšos turtui įsigyti (negyvenamųjų pastatų statybai).</t>
  </si>
  <si>
    <t xml:space="preserve">Valstybės biudžeto lėšos, skirtos apmokėti bendrai finansuojamų iš ES fondų lėšų projektų netinkamam finansuoti iš ES fondų lėšų pirkimo ir (arba) importo PVM , nepanaudotos, kadangi nebuvo poreikio, projektų vykdytojai nepateikė tokių mokėjimo prašymų. </t>
  </si>
  <si>
    <t xml:space="preserve">Lėšos pilnai nepanaudotos, kadangi projektų vykdytojai pateikė mokėjimų prašymus mažesnei sumai, nei buvo planuota. Tam įtakos turėjo karantino pasekmės ir dėl šiuo metu Lietuvoje esamos ekonominės situacijos prekių ir rangos darbų išbrangimas. Dėl prekių ir rangos darbų išbrangimo užsitęsė projektavimo darbai,  viešųjų pirkimų procedūros, t. y. projektų vykdytojai pirkimo procedūras atlieka kelis kartus arba projektams užbaigti įgyvendinti skiriamas papildomas finansavimas.  </t>
  </si>
  <si>
    <t>Darbdavio socialinės paramos lėšos mokamos po ataskaitinio laikotarpio pabaigos.</t>
  </si>
  <si>
    <t>Sąskaitos už suteiktas paslaugas tiekėjams apmokamos po ataskaitinio laikotarpio pabaigos.</t>
  </si>
  <si>
    <r>
      <t>Gauta ir pervesta į biudžetą mažiau, negu planuota pajamų už mokamas paslaugas (Valstybinė teismo medicinos tarnyba prie SAM - 7,5 tūkst. Eur, Valstybinė teismo psichiatrijos tarnyba - 62,8</t>
    </r>
    <r>
      <rPr>
        <sz val="9"/>
        <color rgb="FFFF0000"/>
        <rFont val="Times New Roman"/>
        <family val="1"/>
        <charset val="186"/>
      </rPr>
      <t xml:space="preserve"> </t>
    </r>
    <r>
      <rPr>
        <sz val="9"/>
        <rFont val="Times New Roman"/>
        <family val="1"/>
        <charset val="186"/>
      </rPr>
      <t xml:space="preserve">tūkst. Eur). </t>
    </r>
  </si>
  <si>
    <t xml:space="preserve">Dėl darbuotojų laikino nedarbingumo ir atostoginių išmokėjimo kitą mėnesį (darbuotojų prašymu kartu su darbo užmokesčiu). </t>
  </si>
  <si>
    <t xml:space="preserve">Netikslus planavimas:  I ketv. ir II ketv. pradžioje neįvyko dalis suplanutų komandiruočių dėl paskelbto COVID-19 ligos karantino (2.2.1.1.1.11); įvertinus įvykusio programinės įrangos licencijų nuomos pirkimo sutarties sąlygas, suplanuotos išlaidos licencijų įsigijimui I ketv. buvo perskirstytos tarp ek. klasifikacijos straipsnių licencijų nuomai ir bus panaudotos iki IV ketv. pabaigos (2.2.1.1.1.21). </t>
  </si>
  <si>
    <t>Gautos mažesnės sąskaitos už tarptautinių organizacijų mokesčius, nei planuota.</t>
  </si>
  <si>
    <t xml:space="preserve">Dalis viešųjų pirkimų, skirtų ryšių su visuomene paslaugoms įsigyti, nebuvo vykdomi pagal planą, taip pat buvo keičiami pirkimų prioritetai, atsižvelgiant į kintančią situaciją dėl COVID-19 ir pagal tai planuojamą ministerijos komunikaciją. </t>
  </si>
  <si>
    <t xml:space="preserve">Mažesnis negu planuota lėšų poreikis darbdavių socialinei paramai, esant sunkiai materialinei būklei, mirties ir kitais atvejais, išeitinėms išmokoms. </t>
  </si>
  <si>
    <t xml:space="preserve">Užsitęsė ministerijos kompiuterių tinklo komutatorių rinkinių įsigijimo viešojo pirkimo dokumentų parengimas dėl informacinių technologijų atnaujinimo strategijos derinimo su Informacinės visuomenės plėtros komitetu. </t>
  </si>
  <si>
    <t>Įgyvendinamų projektų „Lietuvos Respublikos sveikatos apsaugos ministerija – veiksmų programos administravimas“ ir „Lietuvos Respublikos sveikatos apsaugos ministerija – informavimas apie veiksmų programą“ nepanaudotos lėšos todėl, kad paslaugų įsigijimo poreikis buvo mažesnis, nei planuota.</t>
  </si>
  <si>
    <t xml:space="preserve">Įgyvendinamo projekto „Lietuvos Respublikos sveikatos apsaugos ministerija – veiksmų programos administravimas“ dėl neužimtų pareigybių nepanaudota dalis darbo užmokesčio ir soc. draudimo lėšų. </t>
  </si>
  <si>
    <t>Įgyvendinamo projekto „Lietuvos Respublikos sveikatos apsaugos ministerija – veiksmų programos administravimas“ nepanaudotos lėšos todėl, kad paslaugų įsigijimo poreikis buvo mažesnis, nei planuota.</t>
  </si>
  <si>
    <t xml:space="preserve">Netikslus planavimas: 2.2.1.1.1.11 išlaidų straipsnio, nes I ketv., II ketv. pradžioje neįvyko dalis suplanuotų komandiruočių dėl paskelbto 
COVID-19 ligos karantino. </t>
  </si>
  <si>
    <t>Užsitęsusios viešųjų pirkimų procedūros: 2.2.1.1.1.17 išlaidų straipsnio, nes ministerijos duomenų apsaugos pareigūno paslaugų pirkimo sutartis pasirašyta vėliau nei planuota (2022.05 mėn.), .2.2.1.1.1.22 išlaidų straipsnio, nes užsitęsė reprezentacinių prekių pirkimas dėl pakeisto pirkimo būdo.</t>
  </si>
  <si>
    <t xml:space="preserve">Lėšos suplanuotos pagal įsiteisėjusį teismo sprendimą išmokėti kompensaciją už priverstinės pravaikštos laiką bus panaudotos (atstatytos išmokėtos kitos ministerijos lėšos) 2022 m. liepos mėn. </t>
  </si>
  <si>
    <t>Nuo 2019 metų padidinus įmokų procentą nuo 0,6 proc. iki 0,8 proc. kiekvienais metais lieka nepanaudotų asignavimų. Taip pat dar yra 5 laisvi etatai, o taip pat dalis atlyginimų yra mokama iš lėšų gaunamų pagal autorinių teisių įstatymo 20 str. 9 dalį.</t>
  </si>
  <si>
    <t>Išlaidų taip pat mažiau, nes tam turėjo įtakos karantino laikotarpis. Taip pat nuo sausio mėn. nutraukėme sutartį dėl dalies patalpų nuomos ko pasekoje sumažėjo nuomos ir komunaliniai mokesčiai.</t>
  </si>
  <si>
    <t>Ne visi didieji kolektyvai išėjo atostogų pirmąjį pusmetį, kaip buvo planuota.</t>
  </si>
  <si>
    <t xml:space="preserve">1. Dalis paslaugų ir prekių gauta/užsakyta vėliau, nei buvo planuota metų pradžioje. 2. Teatras vykdo investicinį projektą „Scenos įrangos rekonstravimas, transformatorinės pastotės rekonstravimas, priestato statyba bei pagalbinių patalpų rekonstravimas". Tiekėjas, pagal pasirašytą rangos darbų sutartį turėjo teisę pateikti prašymą dėl avansinio mokėjimo, bet šia teise nepasinaudojo. 3. Teatras vykdo investicinius projektus „Lietuvos Nacionalinio operos ir baleto teatro modernizavimas ir plėtra" bei ES lėšomis finansuojamą „Lietuvos Nacionalinio operos ir baleto teatro pastato aktualizavimas diegiant energinio efektyvumo priemones". Dėl stipriai pakilusių kainų rinkoje, pirmojo projekto veiklos pristabdytos norint sumažinti antrojo projekto pabaigimo riziką. </t>
  </si>
  <si>
    <t>1. Metų pradžioje buvo patikslintas planas praėjusių metų pajamų įmokomis. Dėl prognozuojamo didelio kainų kilimo, suplanuota didesnė suma, nei panaudota. Antrojo ir trečiojo ketvirčio sandūroje vykusio festivalio sąskaitų apmokėjimas nusikėlė į trečiąjį ketvirtį. 2. Teatras vykdo investicinį projektą „Scenos įrangos rekonstravimas, transformatorinės pastotės rekonstravimas, priestato statyba bei pagalbinių patalpų rekonstravimas". Dalis šio projekto buvo numatyta orkestro ložės rekonstrukcija, kuri labai svarbi projekto dalis. Nuo projekto pradžios sąmata stipriai išaugo. Teatras 2022–2023 metais planuoja prisidėti uždirbtomis lėšomis, tam, kad projektą pabaigtų. Tiekėjas, pagal pasirašytą rangos darbų sutartį turėjo teisę pateikti prašymą dėl avansinio mokėjimo, bet šia teise nepasinaudojo. Sutarties apmokėjimas numatytas iš valstybės biudžeto asignavimų ir pajamų įmokų lėšų.</t>
  </si>
  <si>
    <t>Dėl neužimtų pareigybių, darbuotojų laikino nedarbingumo.</t>
  </si>
  <si>
    <t>Paimtos akademinės atostogos.</t>
  </si>
  <si>
    <t>Dėl netikslaus planavimo ketvirčiais.</t>
  </si>
  <si>
    <t>Dalis birželio mėnesio sąskaitų gautos ir apmokėtos liepos mėnesį.</t>
  </si>
  <si>
    <t xml:space="preserve">Muziejaus vertybių rinkinių gausinimas ir jų aktualinimas, kokybiškų paslaugų teikimas   </t>
  </si>
  <si>
    <t>Dėl objektyvių priežasčių nusikėlė numatyti darbai.</t>
  </si>
  <si>
    <t>Paslaugų pirkimo organizavimas persikėlė į III ketvirtį.</t>
  </si>
  <si>
    <t>Atostoginiai išmokėti liepos mėnesio pradžioje. Planuota birželio mėnesio pabaigoje.</t>
  </si>
  <si>
    <t>Transporto išlaikymo ir transporto paslaugų įsigijimo išlaidų ekonomija 276,5 tūkst. Eurų susidarė dėl tiekėjo laiku neatliktų mokomojo lėktuvo einamojo remonto darbų ir laiku neatvežto lėktuvo kuro.</t>
  </si>
  <si>
    <t>Aprangos ir patalynės įsigijimo bei priežiūros išlaidų ekonomija 5,0 tūkst. Eurų susidarė neįvykus suplanuotiems sporto renginiams.</t>
  </si>
  <si>
    <t>Komandiruočių išlaidų ekonomija 0,8 tūkst. Eurų  susidarė sumažėjus darbuotojų išvykoms.</t>
  </si>
  <si>
    <t>Materialiojo turto paprastojo remonto prekių ir paslaugų įsigijimo išlaidų 4,3 tūkst. Eurų ekonomija susidarė dėl užsitęsusių viešųjų pirkimų procedūrų.</t>
  </si>
  <si>
    <t>Dalis VILNIUS TECH darbuotojų dirbo nuotoliniu būdu ir dalis studentų mokėsi nuotoliniu būdu. Dėl šios priežasties susidarė 293,90 tūkst. Eurų komunalinių paslaugų įsigijimo išlaidų ekonomija.</t>
  </si>
  <si>
    <t>Informacinių technologijų prekių ir paslaugų įsigijimo ekonomija susidarė dėl užsitęsusių viešųjų pirkimų procedūrų.</t>
  </si>
  <si>
    <t>Prekių ir paslaugų įsigijimo 90,60 tūkst. Eurų ekonomija susidarė dėl užsitęsusių viešųjų pirkimų procedūrų.</t>
  </si>
  <si>
    <t>Birželio mėnesį pratęsus pedagoginiam personalui darbo sutartis, neišmokėtos planuotos išeitinės išmokos. Dėl šios priežasties susidarė 14,0 tūkst. Eurų socialinių išmokų ekonomija.</t>
  </si>
  <si>
    <t xml:space="preserve">Studentams, nepateikus asmeninių atsiskaitomųjų sąskaitų informacijos, liko neišmokėtos deponuotos 2022 m. stipendijų sumos. Dėl doktorantų išėjimo į akademines atostogas ir nutraukus studijas. </t>
  </si>
  <si>
    <t>Dalis studentų iš Ukrainos nutraukė studijas.</t>
  </si>
  <si>
    <t xml:space="preserve">Nacionalinio dokumentų fondo administravimas ir valstybės perduotos savivaldybėms priskirtų archyvin ių dokumentų tvarkymo funkcijos vykdymo koordinavimas  </t>
  </si>
  <si>
    <t xml:space="preserve">Lietuvos vyriausiojo archyvaro tarnybos valdymo programa   </t>
  </si>
  <si>
    <t>Dalis darbo užmokesčio buvo mokama iš nuosavų lėšų, kadangi bankui reikia mokėti mokesčius už laikomus pinigus.</t>
  </si>
  <si>
    <t>Dalis doktorantų išėjo akademinių atostogų.</t>
  </si>
  <si>
    <t xml:space="preserve">Lėšos buvo planuotos finansuoti du projektus pagal priemonę „Biotechnologijos srities pramonės plėtra Lietuvoje“, kurie ekspertinio vertinimo metu buvo pripažinti nefinansuotinais ir atmesti, tačiau po skundo vertinimas buvo pakeistas. Projektų bendra vertė – apie 1 mln. Eur. Kadangi dėl teisinių aplinkybių projektams finansavimas skirtas nebuvo ir tebevyksta teisiniai ginčai, lėšos nebuvo panaudotos. Planuojama, kad finansavimas papildomiems projektams skirtas nebus, bus finansuojami tik šiuo metu vykdomi projektai. </t>
  </si>
  <si>
    <t>Netikslus planavimas dėl apskaičiuoto darbo užmokesčio ir atostoginių išmokėjimo kitą mėnesį, nei buvo suplanuota.</t>
  </si>
  <si>
    <t>Sąskaitos už paslaugas apmokėtos kitą ataskaitinį laikotarpį.</t>
  </si>
  <si>
    <t>Tiekėjas atliko mažiau suplanuotų darbų.</t>
  </si>
  <si>
    <t>Nepanaudotos lėšos nedarbingumui apmokėti.</t>
  </si>
  <si>
    <t>Netikslus planavimas (pvz., dėl apskaičiuoto darbo užmokesčio ir atostoginių išmokėjimo kitą mėnesį, nei buvo suplanuota).</t>
  </si>
  <si>
    <t>Dėl mažiau atliktų paslaugų teikimo darbų neišmokėtos priemokos darbuotojams.</t>
  </si>
  <si>
    <t>Mažesnės, nei planuota komandiruotės išlaidos.</t>
  </si>
  <si>
    <t>Mažesnis, nei planuota, pirkimų poreikis ir neatlikti planuoti remonto darbai.</t>
  </si>
  <si>
    <t>Sąskaitos už suteiktas paslaugas apmokamos po ataskaitinio laikotarpio.</t>
  </si>
  <si>
    <t>Dėl apskaičiuoto darbo užmokesčio ir mokesčių išmokėjimo kitą mėnesį, nei buvo planuota.</t>
  </si>
  <si>
    <t>Sąskaitos už paslaugas buvo apmokėtos po ataskaitinio laikotarpio pabaigos.</t>
  </si>
  <si>
    <t>Muziejaus rinkinių kaupimas, tyrimas, išsaugojimo užtikrinimas ir aktualizavimas</t>
  </si>
  <si>
    <t>Dėl apskaičiuoto darbo užmokesčio ir atostoginių išmokėjimo kitą ketvirtį.</t>
  </si>
  <si>
    <t>Dėl mažesnio nei planuota pirkimų poreikio.</t>
  </si>
  <si>
    <t>Dėl studentų pažangumo mokėjimai perkelti į kitą ketvirtį.</t>
  </si>
  <si>
    <t xml:space="preserve">Pagrindinis patvirtinto biudžeto programos išlaidų sąmatos vykdymo nuokrypis atsirado dėl užsitęsusių organizuojamų viešųjų pirkimų statybos ir remonto darbams pirkti, įgyvendinant tęstinį investicinį projektą „Kultūros paslaugų gerinimas Lietuvos nacionalinio muziejaus Naujojo arsenalo padalinyje“, nepradėtų I ir II ketvirtį šiluminės trasos statybos rangos darbų. Projektui ataskaitiniam laikotarpiui įgyvendinti skirta 525.000,00 eurų, panaudota tik ekspertizei ir kt.- 13.087,80 eurų. Dėl organizuojamų viešųjų pirkimų procedūrų šiluminės trasos statybos darbų sutartys pasirašytos II ketvirtį, pagal pasirašytas sutartis darbai pradėti, mokėjimai planuojami vykdyti nuo III ketvirčio. </t>
  </si>
  <si>
    <t xml:space="preserve">Liko ataskaitiniam laikotarpiam skirtų plane ir nepanaudotų darbo užmokesčio ir socialiniam draudimui išlaidų 284.297,00 eurų, nes buvo pakeista Muziejaus darbo užmokesčio darbuotojams išmokėjimo data. </t>
  </si>
  <si>
    <t xml:space="preserve">Liko ataskaitiniam laikotarpiam skirtų ir nepanaudotų asignavimų transporto priemonės įsigijimo išlaidoms 45.000,00 eurų, nes užsitęsė kitos šalies vėlavimas vykdyti įsipareigojimus, dėl transporto priemonės pritaikymo naudojimui, strigo remonto detalių pristatymas rinkoje. </t>
  </si>
  <si>
    <t xml:space="preserve">Liko ataskaitiniam laikotarpiam skirtų plane ir nepanaudotų darbo užmokesčio ir socialiniam draudimui išlaidų 78.836,00 eurų, nes buvo pakeista Muziejaus darbo užmokesčio darbuotojams išmokėjimo data. </t>
  </si>
  <si>
    <t xml:space="preserve"> Apskaičiuotas darbo užmokestis išmokėtas kitą mėnesį, nei buvo suplanuota. Po reorganizacijos VšĮ Inovacijų agentūra veiklą pradėjo vėliau, nei buvo planuota.</t>
  </si>
  <si>
    <t xml:space="preserve"> Parengtas pažangos priemonės „Gerinanti konkurencinę investicijų pritraukimo aplinką“ projektas derinamas su suinteresuotomis šalimis. Patvirtinus priemonę bus skelbiamas kvietimas teikti paraiškas ir vykdoma projektų atranka.
2. Paskelbtas kvietimas pagal Ekonomikos ir inovacijų ministerijos 2022 m. birželio 20 d. įsakymu Nr. 4- 827 patvirtiną Valstybės ir savivaldybių institucijų valdomų kelių, vedančių į teritorijas, kuriose kuriamos darbo vietos, finansavimo tvarkos aprašą  teikti paraiškas.  Lėšas planuojama panaudoti III ketvirtyje.</t>
  </si>
  <si>
    <t xml:space="preserve"> Mažesni išmokėjimai pagal faktiškai sumokėtas palūkanas pagal paskolos sutartis.
 Kreipimosi dėl garantijų išmokų I pusmetį nebuvo. Investuotojai, įgyvendindami projektus, vėliau teikia prašymus dėl išlaidų kompensavimo, nei planuota.
VĮ Registrų centras prašymą kompensuoti patirtas išlaidas pateikė vėliau, nei planuota.</t>
  </si>
  <si>
    <t>Po reorganizacijos VšĮ Inovacijų agentūra veiklą pradėjo vėliau, ne buvo planuota, lėšos bus panaudotos II pusmetyje.</t>
  </si>
  <si>
    <t xml:space="preserve"> Lietuvos standartizacijos departamente pratęsus darbuotojui valstybės tarnybą, nereikėjo mokėti išeitinės išmokos.
Lietuvos metrologijos inspekcijoje dėl kadrų kaitos neįvyko viešasis pirkimas (išėjo darbuotojas iš darbo ir nebuvo kam suorganizuoti pirkimo).</t>
  </si>
  <si>
    <t xml:space="preserve">Kompensacija už skrydžius mokama pagal susitarimą. Kadangi oro vežėjas užtikrina minimalius skrydžių reikalavimus, mokama ne visa kompensacijos suma. Numatytas lėšas numatoma panaudoti III ketvirtyje. </t>
  </si>
  <si>
    <t>Užsienio inovatyvių verslų (startuolių) pritraukimo priemonės buvo atsisakyta, veiklos sustabdytos, lėšos perskirstytos kitoms veikloms.</t>
  </si>
  <si>
    <t>Užtruko projektų atranka ir vėlesnis nei planuota jų įgyvendinimas.</t>
  </si>
  <si>
    <t xml:space="preserve"> Atskirų projektų veiklų įgyvendinimas vėluoja ir projektų vykdytojai mokėjimų prašymus teikia vėlesniais terminais nei buvo suplanuota.
COVID-19 viruso įtaka, įmonės didesnį dėmesį skiria likvidumui užtikrinti, o ne investicijoms į žmogiškuosius išteklius. Ne visiems yra priimtinas nuotolinis mokymo metodas, todėl mokymai vyko nenoriai ir vangiai.</t>
  </si>
  <si>
    <t>Įvairių paslaugų  buvo įsigyta mažiau, negu planuota.</t>
  </si>
  <si>
    <t>INVEGA teikia prašymus kompensuoti faktiškai patirtas išlaidas. Pirmas lėšų prašymas bus teikiamas 2022 m. liepos mėn. už 2022 I pusmetį, pateikus ataskaitas už 2022 m. I-II ketv. patirtas išlaidas.</t>
  </si>
  <si>
    <t>INVEGA teikia prašymus kompensuoti faktiškai patirtas išlaidas. Pirmas lėšų prašymas už 2022 m. pusmetį bus teikiamas 2022 m. liepos mėnesį.</t>
  </si>
  <si>
    <t>Užsitęsusios viešųjų pirkimų procedūros, komandiruotės/kvalifikacija-mokymai perkelti į nuotolinį formatą, ekpertinis vertinimas nukeltas į II pusmetį.</t>
  </si>
  <si>
    <t>Projektų lėšos yra planuojamos vadovaujantis projektų vykdytojų pateiktais mokėjimų prašymų teikimo planais. Faktiniam lėšų panaudojimui įtakos galimai turėjo sutrikimai tiekimo grandinėje ir kainų pokytis.</t>
  </si>
  <si>
    <t>Ekspertinis vertinimas atliktas II ketv. pabaigoje – III ketv. pradžioje. Šias lėšas planuojama panaudoti II pusmetyje.</t>
  </si>
  <si>
    <t>Baigtos arba nutrauktos projektų veiklos. Sutaupytos lėšos bus perskirstytos kitoms priemonėms.</t>
  </si>
  <si>
    <t>Atskirų projektų veiklų įgyvendinimas vėluoja ir projektų vykdytojai mokėjimų prašymus teikia vėlesniais terminais nei buvo suplanuota.
Kai kurių projektų vykdytojai teikė mokėjimo prašymus mažesnėmis sumomis ir deklaravo mažiau atliktų veiklų, nei planuota.</t>
  </si>
  <si>
    <t xml:space="preserve">Ekspertinis vertinimas atliktas II ketv. pabaigoje – III ketv. pradžioje. Šias lėšas planuojama panaudoti II pusmetyje. </t>
  </si>
  <si>
    <t>Dėl apskaičiuoto darbo užmokesčio ir atostoginių išmokėjimo kitą mėnesį, nei buvo suplanuota.</t>
  </si>
  <si>
    <t xml:space="preserve"> Mažesni išmokėjimai pagal faktiškai sumokėtas palūkanas pagal paskolos sutartis.
 Kreipimosi dėl garantijų išmokų I pusmetį nebuvo. Investuotojai, įgyvendindami projektus, vėliau teikia prašymus dėl išlaidų kompensavimo, nei planuota.
VĮ Registrų centras.</t>
  </si>
  <si>
    <t>Pagal rizikos kapitalo priemones („Bendrai su verslo angelais investuojantis fondas“; „Plėtros fondas I“ Plėtros fondas II“; „Ankstyvosios stadijos ir plėtros fondas II“ „Akceleravimo fondas“ „Ko-investicinis fondas II“) surinkta mažiau fondo pajamų nei planuota.</t>
  </si>
  <si>
    <t>Lėšos skirtos priemonei „Dalinis pastoviųjų išlaidų kompensavimas klasifikuojamų apgyvendinimo paslaugų teikėjams“, kuri  įgyvendinama per UAB „Investicijų ir verslo garantijos“ (INVEGA).
INVEGA  įvertino gautas paraiškas bei pateikė rekomendacijas skirti arba neskirti subsidiją atvykstamojo turizmo kelionių organizatoriams Atsižvelgiant į šias rekomendacijas 2022 m. birželio 27 d. ekonomikos ir inovacijų ministro įsakymu Nr. 4-842 finansavimas skirtas 70 pareiškėjų.  Iš viso gauta 98 paraiškos, 28 iš jų atmestos. Lėšos bus išmokamos III ketvirtyje.</t>
  </si>
  <si>
    <t>Darbo užmokesčio fondas gautas su 1 mln. rezervu dėl inovacijų ir besibaigiančių ESF lėšomis finansuojamų projektų, kuris paskirstytas tarp ketvirčių, todėl per pusmetį susidarė 457,9 tūkst. nepanaudotų lėšų.</t>
  </si>
  <si>
    <t>Kai kurias paslaugas pavyko įsigyti pigiau nei buvo planuota, buvo mažesnis tam tikrų paslaugų poreikis.</t>
  </si>
  <si>
    <t>Sąskaitos už suteiktas paslaugas apmokamos po ataskaitinio laikotarpio pabaigos arba negaunamos laiku.</t>
  </si>
  <si>
    <t xml:space="preserve">Nepanaudotos lėšos informaciniių technologijų prekių ir paslaugų įsigyjimui, ekspertinio vertinimas atliktas II ketv. pabaigoje – III ketv. pradžioje. Šias lėšas planuojama panaudoti II pusmetyje. </t>
  </si>
  <si>
    <t>Sąskaitos už suteiktas paslaugas apmokamos po ataskaitinio laikotarpio pabaigos arba negaunamos laiku, darbuotojams dirbant nuotoliniu būdu panaudota mažiau lėšų komunalinėms išlaidoms, taip pat darbuotojai kvalifikaciją kėlė FM centralizuotai organizuotuose mokymuose.</t>
  </si>
  <si>
    <t xml:space="preserve">Nepanaudotos lėšos informaciniių technologijų prekių ir paslaugų įsigyjimui. Šias lėšas planuojama panaudoti II pusmetyje. </t>
  </si>
  <si>
    <t xml:space="preserve">Kultūra ir kūrybingumas   </t>
  </si>
  <si>
    <t xml:space="preserve">Lietuvos kultūros taryba   </t>
  </si>
  <si>
    <t xml:space="preserve">Kultūros ministerijos valdymo programa   </t>
  </si>
  <si>
    <t>Apskaičiuotas darbo užmokestiso ir atostoginiai išmokėtj kitą mėnesį, nei buvo planuota.
Dar nepradėjo darbo komercijos atašė Vokietijoje (2) ir Niujorke, kurie darbus pradės atitinkamai liepos ir rugpjūčio mėn. Taip pat dar nepradėjo darbo ir 5 nauji komercijos atašė (Vokietija (3), Čikaga, P. Korėja, Lenkija, Japonija). Šiuo metu vykdomos būsimųjų atašė konkursai/atrankos procedūros.</t>
  </si>
  <si>
    <t>Sąskaitos už suteiktas paslaugas apmokamos po ataskaitinio laikotarpio pabaigos arba negaunamos laiku, darbuotojams dirbant nuotoliniu būdu panaudota mažiau lėšų įvairioms išlaidoms.
Specialusis atašė mažiau panaudota lėšų soc. draudimui, su darbu užsienyje susijusių išlaidų kompensacijoms, komandiruotėms. Lėšos bus naudojamos II pusmetį vaikų mokslams, patalpų nuomai apmokėti, persikėlimo išlaidoms padengti.
Dar nėra paskirtas prekybos atstovas Taivane (šiuo metu jau yra paskelbtas konkursas) bei pati prekybos atstovybė dar nepradėjo veiklos Taivane. Taip pat dar nepradėjo darbo komercijos atašė Vokietijoje (2) ir Niujorke ir 5 nauji komercijos atašė (Vokietija (3), Čikaga, P. Korėja, Lenkija, Japonija). Šiuo metu vykdomos būsimųjų atašė konkursai/atrankos procedūros.</t>
  </si>
  <si>
    <t>LR KM – Mažesnis, nei planuota, pirkimų poreikis.</t>
  </si>
  <si>
    <t>LR KM – Užsitęsusios viešųjų pirkimų ir susijusios teisinės ir administracinės procedūros.</t>
  </si>
  <si>
    <t>LR KM – Užsitęsę vykdomi darbai, jų dokumentacijos tvarkymas.</t>
  </si>
  <si>
    <t>LR KM – Sutarties I etapo įgyvendinimo suma mažesnė nei buvo suplanuota.</t>
  </si>
  <si>
    <t>LR KM – Mažesnis po pandemijos išlikęs lankytojų skaičius muziejuose.</t>
  </si>
  <si>
    <t>Klaipėdos apskrities Ievos Simonaitytės viešoji biblioteka –Darbo užmokesčio ir atostoginių išmokėjimas sekančio ketvirčio pradžioje.</t>
  </si>
  <si>
    <t>Klaipėdos apskrities Ievos Simonaitytės viešoji biblioteka – Sąskaitų apmokėjimas po ataskaitinio laikotarpio pabaigos.</t>
  </si>
  <si>
    <t>Lietuvos kino centras – darbuotoja išėjo tikslinių atostogų.</t>
  </si>
  <si>
    <t>Lietuvos kino centras – dėl mažesnio nei planuota pirkimų poreikio.</t>
  </si>
  <si>
    <t>Lietuvos kino centras – dėl COVID-19 nepanaudotos lėšos komandiruotėms, nepasirašytos filmų gamybos finansavimo sutartys.</t>
  </si>
  <si>
    <t>LIETUVOS KULTŪROS institutas – Dėl neužimtų pareigybių.</t>
  </si>
  <si>
    <t>LIETUVOS KULTŪROS institutas – Sąskaitos už suteiktas paslaugas apmokamos po ataskaitinio laikotarpio pabaigos.</t>
  </si>
  <si>
    <t>LIETUVOS KULTŪROS institutas – Mažesnis nei planuota pirkimų poreikis.</t>
  </si>
  <si>
    <t>Klaipėdos valstybinis muzikinis teatras – Personalo kaita ir laikinas nedarbingumas.</t>
  </si>
  <si>
    <t>Klaipėdos valstybinis muzikinis teatras – Pirkimai perkelti vėlesniam laikotarpiui.</t>
  </si>
  <si>
    <t>Klaipėdos valstybinis muzikinis teatras – Užsitęsusios viešųjų pirkimų ir susijusios teisinės ir administracinės procedūros.</t>
  </si>
  <si>
    <t>Vilniaus Gaono žydų istorijos muziejus – Apskaičiuotas darbo užmokestis ir mokesčiai už birželio mėnesį, priskaičiuotos sąskaitos už teikiamas paslaugas. Visas mokėtinas įsipareigojimas bus apmokamas po ataskaitinio laikotarpio pabaigos.  Dėl užsitęsusiu darbų ir jų dokumentacijos tvarkymo, negyvenamųjų pastatų įsigijimo išlaidos (430,0 tūkst. eurų) bus panaudotos III–IV ketvirtyje.</t>
  </si>
  <si>
    <t>Valstybinis Vilniaus mažasis teatras – Dėl personalo kaitos ir laikino nedarbingumo sutaupyta lėšų, atlyginimas už birželį mokamas liepos mėn.</t>
  </si>
  <si>
    <t>Valstybinis Vilniaus mažasis teatras – Sąskaitos–faktūros už birželį gaunamos liepos mėn.</t>
  </si>
  <si>
    <t>VALSTYBINIS Šiaulių dramos teatras - 2.1.1.1.1.01 Neišnaudotas darbo užmokestis ir socialinis draudimas - metų pradžioje dėl viruso Covid-19 nerodėme spektaklių, aktoriai negavo atlyginimo kintamos dalies, dėl darbuotojų ligos ir nedarbingumo. Bus išnaudotas iki metų galo.</t>
  </si>
  <si>
    <t>VALSTYBINIS Šiaulių dramos teatras -2.2.1.1.1.30 Nacionalinės programos lėšos spektaklių pastatymui įkelta metų pradžioje ir naudojama iki metų galo.</t>
  </si>
  <si>
    <t>Valstybinė kalbos inspekcija – Dėl apskaičiuoto darbo užmokesčio ir atostoginių išmokėjimo kitą mėnesį, nei buvo suplanuota.</t>
  </si>
  <si>
    <t>Valstybinė kalbos inspekcija – Sąskaitos už prekes ir suteiktas paslaugas gaunamos ir apmokamos po ataskaitinio laikotarpio pabaigos.</t>
  </si>
  <si>
    <t xml:space="preserve">Šiuolaikinio meno centras – Netikslus planavimas, pasikeitė darbuotojų atostogų grafikas, sutaupyta dėl neužimtų pareigybių </t>
  </si>
  <si>
    <t xml:space="preserve">Šiuolaikinio meno centras – Mažesnis nei planuota degalų įsigijimo poreikis, automobilio remonto išlaidos apmokėtos liepos mėn. </t>
  </si>
  <si>
    <t>Šiuolaikinio meno centras – Netikslus turto nuomos planavimas.</t>
  </si>
  <si>
    <t>Šiuolaikinio meno centras – Mažesnis nei planuota remonto išlaidoms poreikis.</t>
  </si>
  <si>
    <t>Šiuolaikinio meno centras – Netikslus kvalifikacijos kėlimo išlaidų planavimas.</t>
  </si>
  <si>
    <t>Šiuolaikinio meno centras – Netikslus planavimas, sąskaitos už konsultacines paslaugas apmokamos liepos mėn.</t>
  </si>
  <si>
    <t>Šiuolaikinio meno centras – Netikslus planavimas, sąskaitos už komunalines paslaugas apmokamos liepos mėn.</t>
  </si>
  <si>
    <t>Šiuolaikinio meno centras – Mažesnis nei planuota poreikis informacinių technologijų prekėms įsigyti.</t>
  </si>
  <si>
    <t>Šiuolaikinio meno centras – Mažesnis nei planuota poreikis kitoms išlaidoms 1-am pusmetyje, paslaugų įsigijimas nukeltas 2-am pusmečiui.</t>
  </si>
  <si>
    <t>Šiuolaikinio meno centras – Mažesnis nei planuota poreikis darbdavio soc. paramos išlaidoms.</t>
  </si>
  <si>
    <t>Šiaulių apskrities Povilo Višinskio viešoji biblioteka – Personalo kaita ir laikinas nedarbingumas.</t>
  </si>
  <si>
    <t>Šiaulių apskrities Povilo Višinskio viešoji biblioteka – Mažesnis nei planuota, pirkimų poreikis.</t>
  </si>
  <si>
    <t xml:space="preserve">Lietuvos nacionalinis kultūros centras – Dėl DU ir atostoginių išmokėjimo kitą mėnesį, nei buvo suplanuota.                                                      </t>
  </si>
  <si>
    <t>Lietuvos nacionalinis kultūros centras – Dėl mažesnio, nei planuota pirkimų poreikio ataskaitinį laikotarpį. Sąskaitos apmokėtos kitą ataskaitinį laikotarpį.</t>
  </si>
  <si>
    <t>Lietuvos nacionalinis kultūros centras – Sumažėjo darbuotojų sergamumas.</t>
  </si>
  <si>
    <t>Lietuvos nacionalinis kultūros centras – Užsitęsė viešieji pirkimai.</t>
  </si>
  <si>
    <t>Klaipėdos dramos teatras – Atostoginiai darbuotojams išmokėti liepos pradžioje.</t>
  </si>
  <si>
    <t>Klaipėdos dramos teatras – Nacionalinės programos lėšos, skirtos projektams, naudojamos pagal projekto įgyvendinimo laikotarpį. Festivalio TheAtrium sąskaitos, gautos birželio pabaigoje – liepos pradžioje, apmokėtos liepos mėnesį.</t>
  </si>
  <si>
    <t>Klaipėdos dramos teatras – Vykdomos viešųjų pirkimų procedūros Saulės elektrinės įsigijimui.</t>
  </si>
  <si>
    <t>Kauno valstybinis muzikinis teatras – Darbo užmokesčio ir atostoginių išmokėjimo kitą mėnesį, nei buvo suplanuota.</t>
  </si>
  <si>
    <t>Kauno valstybinis muzikinis teatras – Sąskaitos už suteiktas paslaugas apmokamos po ataskaitinio laikotarpio pabaigos. Darbuotojų sergamumas sumažėjo.</t>
  </si>
  <si>
    <t>Trakų istorijos muziejus – dėl paruošiamųjų procedūrų užtrūko planuoti Trakų pusiasalio piliavietės tvarkybos darbai.</t>
  </si>
  <si>
    <t>Trakų istorijos muziejus – DU išmokėjimas už ataskaitinį laikotarpį kitą mėn.</t>
  </si>
  <si>
    <t xml:space="preserve">Kauno IX forto muziejus – sąskaitos apmokamos pasibaigus laikotarpiui. </t>
  </si>
  <si>
    <t>Kauno IX forto muziejus – darbo užmokestis persikėlė i kitą mėnesį.</t>
  </si>
  <si>
    <t>Kauno IX forto muziejus – nebaigti darbai neišrašytos sąskaitos, ilgalaikio turto remontas.</t>
  </si>
  <si>
    <t>KĮ KAUNO VALSTYBINĖ FILHARMONIJA – Nacionalinę programą vykdome visus metus, o asignavimai paskirti I š.m. ketv., 06 mėn. sąskaitos f. už paslaugas apmokamos 07 mėn. Sumažėjo darbuotojų sergamumas.</t>
  </si>
  <si>
    <t>KĮ KAUNO VALSTYBINĖ FILHARMONIJA - 06 mėn. socialinio draudimo mok. sumokėtas 07 mėn.</t>
  </si>
  <si>
    <t>Kauno apskrities viešoji biblioteka – Dėl apskaičiuoto darbo užmokesčio išmokėjimo kitą mėnesį.</t>
  </si>
  <si>
    <t>Kauno apskrities viešoji biblioteka – Užsitęsę vykdomi darbai ir dokumentacijos tvarkymas.</t>
  </si>
  <si>
    <t>Kauno apskrities viešoji biblioteka – Mažesnis, nei planuota, pirkimų poreikis.</t>
  </si>
  <si>
    <t>Vilniaus pilių valstybinio kultūrinio rezervato direkcija – Personalo kaita ir laikinas nedarbingumas (pvz., dėl neužimtų pareigybių, darbuotojų laikino nedarbingumo, darbuotojų, išėjusių tikslinių atostogų).</t>
  </si>
  <si>
    <t>Vilniaus pilių valstybinio kultūrinio rezervato direkcija – sąskaitos iš tiekėjų už suteiktas paslaugas gautos ir apmokėtos po ataskaitinio laikotarpio pabaigos.</t>
  </si>
  <si>
    <t>Vilniaus pilių valstybinio kultūrinio rezervato direkcija – Užsitęsę vykdomi darbai.</t>
  </si>
  <si>
    <t>KĮ ŠIAULIŲ VALSTYBINIS KAMERINIS CHORAS „POLIFONIJA“ - Lėšos buvo suplanuotos darbuotojų atostoginiams, bet dėl koncertinės veiklos atostogos buvo perplanuotos.</t>
  </si>
  <si>
    <t>KĮ ŠIAULIŲ VALSTYBINIS KAMERINIS CHORAS „POLIFONIJA“ - Dėl mažesnio lėšų poreikio transporto išlaidoms, prekėms ir paslaugoms.</t>
  </si>
  <si>
    <t>KĮ LIETUVOS VALSTYBINIS SIMFONINIS ORKETRAS – Socialinio draudimo įmokos apmokamos po ataskaitinio laikotarpio pabaigos.</t>
  </si>
  <si>
    <t>KĮ LIETUVOS VALSTYBINIS SIMFONINIS ORKETRAS - Sąskaitos apmokamos po ataskaitinio laikotarpio pabaigos.</t>
  </si>
  <si>
    <t>KĮ LIETUVOS VALSTYBINIS SIMFONINIS ORKETRAS - Gastrolės į regionus rugsėjo mėn.</t>
  </si>
  <si>
    <t>Šiaulių Aušros muziejus – nepanaudota DU ir soc. Draudimas.</t>
  </si>
  <si>
    <t xml:space="preserve">Panevėžio apskrities G. Petkevičaitės -Bitės viešoji biblioteka – Prekių ir paslaugų panaudojimas. Projektas "Įgyvendinti skaitymo skatinimo, literatūros sklaidos iniciatyvas, puoselėti knygos meną" vykdomas iki 2022-12-31d. </t>
  </si>
  <si>
    <t>Panevėžio apskrities G. Petkevičaitės -Bitės viešoji biblioteka – Darbo užmokestis, socialinis draudimas ir darbdavių socialinė parama pinigais. Netikslus planavimas dėl apskaičiuoto darbo užmokesčio ir atostoginių išmokėjimo kitą mėnesį, nei buvo suplanuota.</t>
  </si>
  <si>
    <t xml:space="preserve">Panevėžio apskrities G. Petkevičaitės -Bitės viešoji biblioteka – Prekių ir paslaugų panaudojimas. Projektas "Vykdyti gyventojų medijų ir informacinio raštingumo kompetencijų ugdymo veiklas reglamentavimas" vykdomas iki 2022-12-31d. </t>
  </si>
  <si>
    <t>Panevėžio apskrities G. Petkevičaitės -Bitės viešoji biblioteka – Prekių ir paslaugų panaudojimas. Prekių pirkimo poreikis mažesnis nei buvo planuota.</t>
  </si>
  <si>
    <t>Trakų istorinio nacionalinio parko direkcija – Atlyginimai už birželio mėn. išmokėti liepos mėn.</t>
  </si>
  <si>
    <t>Lietuvos teatro muzikos ir kino muziejus – Darbuotojų laikino nedarbingumo.</t>
  </si>
  <si>
    <t>Lietuvos teatro muzikos ir kino muziejus – Finansavimas skirtas 2022 06 02 d. ( II ketvirčio pabaigoje).</t>
  </si>
  <si>
    <t>Lietuvos teatro muzikos ir kino muziejus – Užsitęsusios viešųjų pirkimų ir susijusios teisinės procedūros.</t>
  </si>
  <si>
    <t>Valstybinio Kernavės kultūrinio rezervato direkcija – Darbo užmokestis ir socialinio draudimo įmokos už birželio mėnesį išmokėtos liepos mėnesį.</t>
  </si>
  <si>
    <t>Valstybinio Kernavės kultūrinio rezervato direkcija – Sąskaitos už prekes ir paslaugas, komunalines, remonto ir eksploatavimo, informacinių technologijų paslaugas apmokėtos po ataskaitinio laikotarpio pabaigos.</t>
  </si>
  <si>
    <t>Lietuvos liaudies buities muziejus – Apskaičiuotas darbo užmokestis išmokamas kitą mėnesį.</t>
  </si>
  <si>
    <t>Lietuvos liaudies buities muziejus – Sąskaitos už suteiktas paslaugas ir įsigytas prekes apmokamos po ataskaitinio laikotarpio pabaigos.</t>
  </si>
  <si>
    <t>Lietuvos liaudies buities muziejus – Kiti įsipareigojimai numatyti atlikti iki metų pabaigos (stogų remontas).</t>
  </si>
  <si>
    <t>Adomo Mickevičiaus viešoji biblioteka – Dėl apskaičiuoto darbo užmokesčio ir atostoginių išmokėjimo kitą mėnesį, nei buvo suplanuota.</t>
  </si>
  <si>
    <t>Adomo Mickevičiaus viešoji biblioteka – Sąskaitos už suteiktas paslaugas ataskaitinio laikotarpio pabaigoje apmokamos kitą mėnesį, nei buvo suplanuota.</t>
  </si>
  <si>
    <t xml:space="preserve">Adomo Mickevičiaus viešoji biblioteka – Darbuotojai mažiau sirgo, planuotos išeitinės išmokos darbuotojams, sulaukus pensijinio amžiaus nusikėlė į III–IV ketvirčius. </t>
  </si>
  <si>
    <t>Adomo Mickevičiaus viešoji biblioteka – Priemonei 08.001.04.01.11 (dokumentų įsigijimas) metinis asignavimų planas įkeltas į I-ą ketvirtį, o dokumentai įsigyjami visus metus.</t>
  </si>
  <si>
    <t xml:space="preserve">Adomo Mickevičiaus viešoji biblioteka - Priemonei 08.001.11.02.03 (infrastruktūros modernizavimas) metinis asignavimų planas įkeltas į I-ą ketvirtį, o sutartyje numatytas darbų atlikimo terminas yra 2022.08.30 </t>
  </si>
  <si>
    <t>Adomo Mickevičiaus viešoji biblioteka – Priemonei 08.001.11.01.06 asignavimų planas įkeltas į I-ą ketvirtį, o veiklos vykdomos visus metus.</t>
  </si>
  <si>
    <t>Maironio lietuvių literatūros muziejus – DU ir atostoginių išmokėjimas kitą mėnesį nei buvo planuota.</t>
  </si>
  <si>
    <t>Maironio lietuvių literatūros muziejus – Sąskaitos už paslaugas apmokamos po ataskaitinio laikotarpio pabaigos.</t>
  </si>
  <si>
    <t>Maironio lietuvių literatūros muziejus – Užsitęsusios viešųjų pirkimų procedūros.</t>
  </si>
  <si>
    <t>KĮ Valstybinis pučiamųjų instrumentų orkestras „Trimitas“ - Darbo užmokesčio išmokėjimo kitą mėnesį, sąskaitos už suteiktas paslaugas apmokamos po ataskaitinio laikotarpio pabaigos.</t>
  </si>
  <si>
    <t>ŽEMAIČIŲ MUZIEJUS „ALKA“ - Dėl neužimtų pareigybių, darbuotojų laikino nedarbingumo, darbuotojų, išėjusių tikslinių atostogų.</t>
  </si>
  <si>
    <t>ŽEMAIČIŲ MUZIEJUS „ALKA“ - Sąskaitos už suteiktas paslaugas apmokamos po ataskaitinio laikotarpio pabaigos.</t>
  </si>
  <si>
    <t>ŽEMAIČIŲ MUZIEJUS „ALKA“ - Dėl mažesnio nei planuota poreikio.</t>
  </si>
  <si>
    <t xml:space="preserve">ŽEMAIČIŲ MUZIEJUS „ALKA“ - Suplanuotai darbdavių socialinei paramai pinigais (už ligos pirmas dvi darbo dienas) pakako mažesnės sumos, o darbuotojų išeitinės kompensacijos išmokėjimas nusikėlė į kitą ketvirtį. </t>
  </si>
  <si>
    <t>Valstybinis jaunimo teatras – Darbo užmokesčio išmokėjimo kitą mėnesį, dėl ligų, neužimtų pareigybių.</t>
  </si>
  <si>
    <t>Valstybinis jaunimo teatras – Mažesnis nei planuota, pirkimų poreikis.</t>
  </si>
  <si>
    <t>Valstybinis jaunimo teatras – Sąskaitos už suteiktas paslaugas apmokomos po ataskaitinio laikotarpio pabaigos. Sąskaitos už suteiktas paslaugas apmokomos po ataskaitinio laikotarpio pabaigos, taip pat turėjo įtakos dėl 1-ame ketvirtyje įkelto plano nac. programai vykdyti, kuri tęsis iki matų pabaigos.</t>
  </si>
  <si>
    <t xml:space="preserve">Lietuvos aviacijos muziejus – plano vykdymas (pastato rekonstrukcija) numatytas per visus 2022 metus. </t>
  </si>
  <si>
    <t xml:space="preserve">Lietuvos aviacijos muziejus -2 ketv. DU išmokėtas 3 ketvirtyje. </t>
  </si>
  <si>
    <t>Lietuvos aviacijos muziejus – SF už suteiktas paslaugas apmokėtos po ataskaitinio laikotarpio.</t>
  </si>
  <si>
    <t>Koncertinė įstaiga valstybinis choras „Vilnius“ - Sąskaitos už sutektas paslaugas apmokamos po ataskaitinio laikotarpio pabaigos.</t>
  </si>
  <si>
    <t xml:space="preserve">Lietuvos aklųjų biblioteka – Gavus darbuotojų prašymus atostoginius mokėti ne prieš atostogas, o kartu su atlyginimu, neišleista tiek, kiek suplanuota. </t>
  </si>
  <si>
    <t>Lietuvos aklųjų biblioteka – Įvyko naujų diktorių pirkimas, diktoriai pradėjo teikti įgarsinimo paslaugas, darbai bus baigti ir priimti 2022 m. III–IV ketv.</t>
  </si>
  <si>
    <t xml:space="preserve">Lietuvos aklųjų biblioteka – Įgyvendinant projektą "Vasara su knyga", pirkimai atliekami kartu su kitomis bibliotekomis, planuojame, kad paslaugos bus suteiktos 2022 m. III–IV ketv. </t>
  </si>
  <si>
    <t xml:space="preserve">Lietuvos aklųjų biblioteka – Paslaugų tiekėjai apskaitos dokumentus pateikė vėlesne data nei buvo galima pateikti mokėjimo prašymą. </t>
  </si>
  <si>
    <t>Juozo Miltinio dramos teatras – lėšos planuojamos panaudoti per 2022 antrąjį ketvirtį.</t>
  </si>
  <si>
    <t xml:space="preserve">Kauno valstybinis lėlių teatras – Dalis atostogų perkeltos į 07 mėn. Atostoginiai buvo planuoti 06 mėn., išmokėta 07 mėn. </t>
  </si>
  <si>
    <t>Kauno valstybinis lėlių teatras – Ryšių, transporto nuomos, komunalinių paslaugų, kvalifikacijos kėlimo bei nedarbingumo ir išeitinių išmokų išlaidoms I pusmetyje reikėjo mažiau lėšų, nei buvo planuota.</t>
  </si>
  <si>
    <t>Kauno valstybinis lėlių teatras – Nacionalinės programos lėšos įkeltos I ketvirtyje, o dalis jų bus panaudota II pusmetyje.</t>
  </si>
  <si>
    <t>KULTŪROS INFRASTRUKTŪROS CENTRAS – Užsitęsusios viešųjų pirkimų ir susijusios teisinės ir administracinės procedūros.</t>
  </si>
  <si>
    <t>KULTŪROS INFRASTRUKTŪROS CENTRAS – Užsitęsę vykdomi darbai, jų dokumentacijos tvarkymas.</t>
  </si>
  <si>
    <t>KULTŪROS INFRASTRUKTŪROS CENTRAS – Personalo kaita ir laikinas nedarbingumas.</t>
  </si>
  <si>
    <t>KULTŪROS INFRASTRUKTŪROS CENTRAS – Netikslus planavimas.</t>
  </si>
  <si>
    <t>LIETUVOS ŠVIETIMO ISTORIJOS MUZIEJUS – Darbo užmokestis už 2022 birželį išmokėtas 2022 liepos mėnesį (31,8 tūkst. eurų).</t>
  </si>
  <si>
    <t>LIETUVOS ŠVIETIMO ISTORIJOS MUZIEJUS – Dalis 2022 m. už birželio mėn. gautų PVM sąsk. faktūrų apmokėta 2022 m. liepos mėn. (5,0 tūkst. eurų).</t>
  </si>
  <si>
    <t>LIETUVOS ŠVIETIMO ISTORIJOS MUZIEJUS – Pakeistas pirkimų planas, numatoma išleisti 2022 m. III ketv. prisidedant prie projekto vykdymo „Muziejus ant ratų“ (17,2 tūkst. eurų).</t>
  </si>
  <si>
    <t>Koncertinė įstaiga valstybinių dainų ir šokių ansamblis „Lietuva“ - darbo užmokestis ir socialinis draudimas buvo suplanuotas ataskaitinį ketvirtį, tačiau išmokėtas yra kitą ketvirtį.</t>
  </si>
  <si>
    <t>Koncertinė įstaiga valstybinių dainų ir šokių ansamblis „Lietuva“ - skirtos lėšos programos projektui vykdyti bus apnaudotos kitame ketvirtyje.</t>
  </si>
  <si>
    <t>Lietuvos etnokosmologijos muziejus – netikslus planavimas.</t>
  </si>
  <si>
    <t>Lietuvos etnokosmologijos muziejus – mažesnis, nei planuota, pirkimų procesas.</t>
  </si>
  <si>
    <t>Lietuvos etnokosmologijos muziejus – užsitęsę vykdomi darbai, jų dokumentacijos tvarkymas.</t>
  </si>
  <si>
    <t>Lietuvos jūrų muziejus – asignavimai nepanaudoti dėl to, kad DU mokamas iki kito mėnesio 10 dienos, 2022 m. 07 mėn.</t>
  </si>
  <si>
    <t>Lietuvos jūrų muziejus – dėl užsitęsusio statybos leidimų išdavimo derinimo Klaipėdos miesto savivaldybėje. Nebuvo gautas LR KM leidimas pradėti pirkimą, dėl prasidėjusio karo Ukrainoje.</t>
  </si>
  <si>
    <t>Vilniaus teatras „Lėlė“ - Darbo užmokesčio ir atostoginių išmokėjimo kitą mėnesį nei buvo suplanuota.</t>
  </si>
  <si>
    <t>Vilniaus teatras „Lėlė“ - Sąskaitos už suteiktas paslaugas apmokamos po ataskaitinio laikotarpio pabaigos.</t>
  </si>
  <si>
    <t>Vilniaus teatras „Lėlė“ - Lėšas įsisaviname pagal sutarties su tiekėjais sąlygas. Paskutiniai mokėjimai numatomi šių metų trečiąjį ketvirtį.</t>
  </si>
  <si>
    <t>Lietuvos rusų dramos teatras – Darbo užmokesčio ir atostoginių išmokėjimas kitą mėnesį.</t>
  </si>
  <si>
    <t>Lietuvos rusų dramos teatras – Sąskaitos apmokamos po ataskaitinio laikotarpio pabaigos.</t>
  </si>
  <si>
    <t>Lietuvos rusų dramos teatras – Nepradėta spektaklių gamyba.</t>
  </si>
  <si>
    <t>Lietuvos rusų dramos teatras – Ketvirčio pabaigoje remontui gautos lėšos.</t>
  </si>
  <si>
    <t>VALSTYBINIS Šiaulių dramos teatras - Mažesnis, nei planuota, pirkimų poreikis.</t>
  </si>
  <si>
    <t>LR KM - Užsitęsę vykdomi darbai, jų dokumentacijos tvarkymas.</t>
  </si>
  <si>
    <t xml:space="preserve">LR KM – Dėl užsitęsusių veiklų įgyvendinimui reikalingų parengiamųjų etapų, įskaitant dokumentacijos (aprašų) rengimo, derinimo ir tvirtinimo. </t>
  </si>
  <si>
    <t>Valstybinis Vilniaus mažasis teatras – Lėšos skirtos spektaklių sklaidai po Lietuvos Respubliką. Gastrolės numatytos tiek pavasarį, tiek rudenį – žiemą. Lėšos bus panaudotos 4 ketvirtį.</t>
  </si>
  <si>
    <t>VALSTYBINIS Šiaulių dramos teatras – Lėšos skirtos spektaklių sklaidai regionuose – pirmame ketvirtyje įvykusių gastrolių į regionus negalėjome apmokėti, nes vėlai įkeltos lėšos – tik balandžio mėnesį. Šitos lėšos numatytos įsisavinti per visus 2022 metus iki metų galo.</t>
  </si>
  <si>
    <t>Lietuvos kultūros taryba – Asignavimai liko nepanaudoti, nes nebuvo pakankamai gauta paraiškų su tinkamais finansuoti projektais. Pirmo kvietimo, kuris vyko 2021 m. 10 08 –11 09 dienomis gauta 10 paraiškų, finansuoti 9 projektai 108.600,00 eurų sumai. 2022 m. 04 28–05 25 dienomis vyko antras kvietimas, kurio metu gautos 6 paraiškos, skirtas finansavimas 3 projektams 23900,00 eurų sumai. Šie projektai bus apmokėti trečiame ketvirtyje, pasirašius projektų finansavimo sutartis.</t>
  </si>
  <si>
    <t>Klaipėdos dramos teatras – Sąskaitos apmokėjimui gautos birželio pabaigoje – liepos pradžioje. Pilnas asignavimų panaudojimas per liepos mėnesį.</t>
  </si>
  <si>
    <t>KĮ ŠIAULIŲ VALSTYBINIS KAMERINIS CHORAS „POLIFONIJA“ - Dėl į II pusmetį perplanuotų koncertų regionuose.</t>
  </si>
  <si>
    <t>KĮ LIETUVOS VALSTYBINIS SIMFONINIS ORKETRAS - Projekto įgyvendinimas rugsėjo mėn.</t>
  </si>
  <si>
    <t>KĮ Valstybinis pučiamųjų instrumentų orkestras „Trimitas“ - Paskutinis užplanuotas koncertas įvyks 2022 metų III ketvirtį.</t>
  </si>
  <si>
    <t>Koncertinė įstaiga valstybinis choras „Vilnius“ - Lėšos bus panaudojamos III–IV ketvirtyje.</t>
  </si>
  <si>
    <t>Juozo Miltinio dramos teatras – didžioji dalis gastrolių suplanuota 2022 m. antrąjį pusmetį.</t>
  </si>
  <si>
    <t>Lietuvos aklųjų biblioteka - 2022-05-25 pasirašyta sutartis dėl asmenims, negalintiems skaityti įprasto teksto, skirtų mokymų organizavimui reikalingo autobusiuko pirkimo, terminas prekės pristatymui ir atsiskaitymui 2022 m. IV ketv.</t>
  </si>
  <si>
    <t>Lietuvos aklųjų biblioteka - 2022-06-07 d. pasirašyta sutartis dėl tikslinei auditorijai skirtos skaitmeninio raštingumo ir pritaikyto formato informacijos išteklių naudojimo mokymų programos parengimo, tiekėjas paslaugas suteiks 2022 m. III ketv.</t>
  </si>
  <si>
    <t>Lietuvos aklųjų biblioteka – Baigiamos rengti virtualios bibliotekos ELVIS mobiliųjų programėlių techninės specifikacijos, numatyta skelbti viešąjį pirkimą, numatoma sutartį pasirašyti 2022 m. 8 mėn., o mobiliąsias programėles sukurti iki 2022 m. IV ketv. pabaigos.</t>
  </si>
  <si>
    <t>Dėl darbo pobūdžio specifikos daliai etatų užimti nerandama tinkamų darbuotojų, personalo kaita ir laikinas nedarbingumas.</t>
  </si>
  <si>
    <t>Mažesnė nei planuota pirkimų kaina.</t>
  </si>
  <si>
    <t xml:space="preserve">Netikslus lėšų ketvirtinis paskirstymas - 34,6 tūkst. eurų; suplanuoti darbai perkelti į vėlesnį ataskaitinį laikotarpį - 206,3 tūkst. eurų; sąskaitos už prekes ir paslaugas apmokėtos po ataskaitinio laikotarpio pabaigos - 68,6 tūkst. eurų; prekių ir paslaugų įsigijimo išlaidų bei kitų išlaidų einamiesiems tikslams netikslus planavimas 1851,4 tūkst. eurų.
</t>
  </si>
  <si>
    <t>Užsitęsusios viešųjų pirkimų procedūros ir susijusios teisinės ir administracinės procedūros - 397,0 tūkst. eurų;  dėl nestabilių rinkos sąlygų bei ženkliai išaugusių rangos darbų kainų, neįvyko kas 3 viešasis rangos darbų ir ar paslaugų pirkimas todėl daugiabučių namų atnaujinimo (modernizavimo) prtojektus administruojantys pareiškėjai pateikė mažiau mokėjimo prašymų, kuriems valstybės lėšų poreikis persikelia į kitus ketvirčius - 1435,5 tūkst. eurų.</t>
  </si>
  <si>
    <t>Užsitęsę vykdomi darbai, jų dokumentacijos tvarkymas 69,0 tūkst. eurų; pratęstos sutarčių vykdymo datos - 648,9 tūkst. eurų.</t>
  </si>
  <si>
    <t>Valstybinės saugomų teritorijų tarnybos įstaigų reorganizacija - 14,9 tūkst. eurų.</t>
  </si>
  <si>
    <t>APVA projektuose užsitęsė darbų vykdymas bei paslaugų teikimas - 626,5 tūkst. eurų.</t>
  </si>
  <si>
    <t>APVA ne visos pareigybės buvo užimtos, dalis darbuotojų buvo motinystės atostogose.</t>
  </si>
  <si>
    <t>Užsitęsusios viešųjų pirkimų procedūros ir susijusios teisinės ir administracinės procedūros.</t>
  </si>
  <si>
    <t>APVA mažesnis pirkimų poreikis - 19,0 tūkst. eurų</t>
  </si>
  <si>
    <t>APVA dėl šalyje paskelbto Covid-19 karantino ir jo ribojimų projekto partneriai turėjo lėšų sutaupymų už 2020-2021 m. (pvz. dėl nusikėlusių veiklų, neįvykusių renginių ir pan.), todėl partneriams mokėjimai atidėti II pusmečiui - 316,6 tūkst. eurų.</t>
  </si>
  <si>
    <t>APVA netikslus planavimas - pareiškėjams išmokėta mažiau nei planuota - 1568,4 tūkst. eurų.</t>
  </si>
  <si>
    <t>AM dėl užsitęsusių viešųjų pirkimų vėliau prasidėjo rangos darbai - 143,8 tūkst. eurų. Užsitęsusios  APVA projektų viešųjų pirkimų procedūros - 3056,1 tūkst. eurų.</t>
  </si>
  <si>
    <t>APVA lėšų panaudota mažiau nei planuota, nes  projektus administruojantys pareiškėjai pateikė  mokėjimo paraiškas mažesnėms sumoms dėl statybinių medžiagų ir personalo trūkumo, kurį įtakojo COVID-19 epidemija, vėliau - karas Ukrainoje -7300,7 tūkst. eurų.</t>
  </si>
  <si>
    <t>APVA lėšos nepanaudotos dėl neįvykusių pirkimų, pratęsus projektų įgyvendimo terminus, dėl užsitęsusių aikštelių įrengimo vietų derinimo su gyventojais - 3895,0 tūkst. eurų.</t>
  </si>
  <si>
    <t>APVA projekto partneriai dėl šalyje paskelbto Covid-19 karantino ir jo ribojimų turėjo lėšų sutaupymų už 2020-2021 m. (pvz. dėl nusikėlusių veiklų, neįvykusių renginių ir pan.), todėl partneriams mokėjimai atidėti II pusmečiui - 237,0 tūkst. eurų.</t>
  </si>
  <si>
    <t>Valstybinėje saugomų teritorijų tarnyboje dėl atostogaujančių atsakingų darbuotojų dalis darbų perkelta į kitą ataskaitinį laikotarpį - 109,1 tūkst. eurų.</t>
  </si>
  <si>
    <t>AM užtruko didieji pirkimai visuose projektuose, projekto vykdytojai ilgai rengė pirkimo dokumentus ir vėlavo juos suderinti su CPVA, todėl vėlavo projektų veiklos  bei deklaravimas / atsiskaitymas už veiklas - 170,5 tūkst. eurų.</t>
  </si>
  <si>
    <t>Darbo užmokestis už birželio mėn. ir atostoginiai išmokėti ataskaitiniam laikotarpiui pasibaigus.</t>
  </si>
  <si>
    <t>Valstybinėje saugomų teritorijų tarnyboje nesurinkta planuotų pajamų įmokų - 33,1 tūkst. eurų.</t>
  </si>
  <si>
    <t>Suplanuoti darbai perkelti į vėlesnį ataskaitinį laikotarpį - 7,9 tūkst. eurų; etikslus prekių ir paslaugų įsigijimo planavimas - 150,2 tūkst. eurų.</t>
  </si>
  <si>
    <t>Valstybinės saugomų teritorijų tarnybos įstaigų reorganizacija - 42,7 tūkst. eurų.</t>
  </si>
  <si>
    <t xml:space="preserve"> Racionalus ir taupus lėšų naudojimas.</t>
  </si>
  <si>
    <t>AM negavo palūkanų dėl mažesnio išmokėjimo vandentvarkos projektuose - 5,0 tūkst. eurų.</t>
  </si>
  <si>
    <t>Sąskaitos už paslaugas, suteiktas birželio mėn., apmokėtos liepos mėn.</t>
  </si>
  <si>
    <t>AM pažangos lėšos, kurioms dar yra rengiami teisės aktai-aprašai - 20722,5 tūkst. eurų; APVA nepanaudotos lėšos planuotos APVIS plėtrai, yra pateiktas užsakymas tiekėjui naujo modulio sukūrimui (daugiabučių namų atnaujinimo (modernizavimo) programos administravimas), kuris yra pakankamai brangus ir kurį  numatomas įgyvendinti visa apimtimi III ketv. - 22,8 tūkst. eurų; APVA savivaldybės pateikė mokėjimo prašymų už mažesnę sumą - 183,8 tūkst. eurų.</t>
  </si>
  <si>
    <t>APVA dėl nestabilių rinkos sąlygų bei ženkliai išaugusių rangos darbų kainų, neįvyko kas 3 viešasis rangos darbų ir ar paslaugų pirkimas todėl daugiabučių namų atnaujinimo (modernizavimo) prtojektus administruojantys pareiškėjai pateikė mažiau mokėjimo prašymų, kuriems valstybės lėšų poreikis persikelia į kitus ketvirčius - 7783,4 tūkst. eurų.</t>
  </si>
  <si>
    <t>Panaudota lėšų mažiau nei buvo suplanuota dėl įvykdytų pirkimų mažesnėmis kainomis - 4982,0 tūkst. Eurų.</t>
  </si>
  <si>
    <t>Klaipėdos valstybinis muzikinis teatras – Neuždirbtos pajamų įmokos.</t>
  </si>
  <si>
    <t>Klaipėdos apskrities Ievos Simonaitytės viešoji biblioteka – Darbo užmokesčio ir atostoginių išmokėjimas sekančio ketvirčio pradžioje.</t>
  </si>
  <si>
    <t>Klaipėdos apskrities Ievos Simonaitytės viešoji biblioteka – Užsitęsusios viešųjų pirkimų procedūros.</t>
  </si>
  <si>
    <t>LIETUVOS KULTŪROS institutas – Buvo suplanuotos didesnės pajamos iš Vilniaus knygų mugės už paslaugas.</t>
  </si>
  <si>
    <t>LIETUVOS KULTŪROS institutas – Mažesnis nei planuota I pusmečio pirkimų poreikis.</t>
  </si>
  <si>
    <t>Vilniaus Gaono žydų istorijos muziejus – Sąmata neįvykdyta, dėl pastato Pylimo g. 4 uždarymo rekonstrukcijai, muziejus per pastarąjį laikotarpį gavo ženkliai mažiau pajamų, nei paprastai.</t>
  </si>
  <si>
    <t>Valstybinis Vilniaus mažasis teatras – Dėl susiklosčiusios politinės situacijos vieno spektaklio repeticijos atšauktos, kito–nukelta premjera.</t>
  </si>
  <si>
    <t>Valstybinis Vilniaus mažasis teatras – neišmokėti kūrėjams autoriniai atlyginimai, taupomos lėšos 2022 m. Nacionalinės programos įgyvendinimui. Suplanuoti remonto darbai atliekami ne sezono metu, 07–08 mėn.</t>
  </si>
  <si>
    <t>VALSTYBINIS Šiaulių dramos teatras 2.1.1.1.1.01 Neišnaudotas darbo užmokestis ir socialinis draudimas - metų pradžioje dėl viruso Covid-19 nerodėme spektaklių, aktoriai negavo atlyginimo kintamos dalies, dėl darbuotojų ligos ir nedarbingumo. Bus išnaudotas iki metų galo.</t>
  </si>
  <si>
    <t>VALSTYBINIS Šiaulių dramos teatras - 2.2.1.1.1.05 Mažesnis, nei planuota, pirkimų poreikis.</t>
  </si>
  <si>
    <t>VALSTYBINIS Šiaulių dramos teatras - 2.2.1.1.1.15 Planavimo paklaida, mažesnis, nei planuota, pirkimų poreikis.</t>
  </si>
  <si>
    <t>VALSTYBINIS Šiaulių dramos teatras - 2.2.1.1.1.15 Lėšos iš 2021 m pajamų įmokų likučio patalpų remontui, bus naudojamas visus metus.</t>
  </si>
  <si>
    <t>VALSTYBINIS Šiaulių dramos teatras - 2.2.1.1.1.16 Mažesnis, nei planuota, pirkimų poreikis.</t>
  </si>
  <si>
    <t>VALSTYBINIS Šiaulių dramos teatras - 2.2.1.1.1.21 Mažesnis, nei planuota, pirkimų poreikis.</t>
  </si>
  <si>
    <t>VALSTYBINIS Šiaulių dramos teatras - 2.7.3.1.1.01 Lėšos iš 2021 m pajamų įmokų likučio, bus naudojamas visus metus.</t>
  </si>
  <si>
    <t>VALSTYBINIS Šiaulių dramos teatras - 3.1.1.3.1.02 Mažesnis, nei planuota, pirkimų poreikis.  Lėšos iš 2021 m pajamų įmokų likučio, bus naudojamas visus metus.</t>
  </si>
  <si>
    <t>Šiuolaikinio meno centras – Netikslus planavimas, pasikeitė darbuotojų atostogų grafikas, sutaupyta dėl neužimtų pareigybių.</t>
  </si>
  <si>
    <t xml:space="preserve">Šiuolaikinio meno centras – Netikslus planavimas, pasikeitė darbuotojų atostogų grafikas, sutaupyta dėl neužimtų pareigybių. </t>
  </si>
  <si>
    <t>Šiuolaikinio meno centras – Netikslus komandiruočių planavimas. Netikslus  ryšių paslaugų planavimas.</t>
  </si>
  <si>
    <t>Šiuolaikinio meno centras – Dėl mažesnio nei planuota poreikio reprezentacinėms išlaidoms.</t>
  </si>
  <si>
    <t>Šiuolaikinio meno centras – Mažesnis nei planuota poreikis kitoms išlaidoms 1 pusmetyje, paslaugų įsigijimas nukeltas 2 pusmečiui.</t>
  </si>
  <si>
    <t>Šiuolaikinio meno centras – Dėl mažesnio poreikio nei planuota IT įsigijimui.</t>
  </si>
  <si>
    <t>Lietuvos nacionalinis kultūros centras – Dainų šventės metais gauname daugiau pajamų, nes kai kurie renginiai mokami. Jų buvo gauta 2018 m. Kitais metais mokamų renginių neorganizuojame. Kaip nacionalinė institucija, negauname pakankamo finansavimo renginių organizavimui, leidybai bei įstaigos remontui. Taip pat yra apribotos galimybės kreiptis į Lietuvos kultūros tarybą. Pajamas naudojame iki kitos dainų šventės ir jas, esant nepakankamam finansavimui, kiekvienais metais naudojame įstaigos veiklai.</t>
  </si>
  <si>
    <t xml:space="preserve">Lietuvos nacionalinis kultūros centras – Dėl mažesnio, nei planuota pirkimų poreikio ataskaitinį laikotarpį. </t>
  </si>
  <si>
    <t>Klaipėdos dramos teatras – Darbo užmokesčio fondas kaupiamas ir bus naudojamas tuomet, kai bus poreikis (III-IV ketv.).</t>
  </si>
  <si>
    <t>Klaipėdos dramos teatras – Mažesnis, nei planuota, pirkimų poreikis.</t>
  </si>
  <si>
    <t>Kauno valstybinis muzikinis teatras – Sąskaitos už suteiktas paslaugas apmokamos po ataskaitinio laikotarpio pabaigos.</t>
  </si>
  <si>
    <t>Kauno valstybinis muzikinis teatras – Užsitęsusios viešųjų pirkimų procedūros.</t>
  </si>
  <si>
    <t>KONCERTINĖ ĮSTAIGA KAUNO VALSTYBINĖ FILHARMONIJA – Mažesnis nei planuota pirkimų poreikis.</t>
  </si>
  <si>
    <t>KONCERTINĖ ĮSTAIGA KAUNO VALSTYBINĖ FILHARMONIJA – Nereikėjo mokėti dvigubo DU už šventines dienas į gastroles vyko mažiau choro artistų. Darbuotojai lankė nemokamus seminarus, 06 mėn. sąskaitos f. už paslaugas apmokamos 07 mėn. Užsitęsusios viešųjų pirkimų procedūros. Sumažėjo darbuotojų sergamumas.</t>
  </si>
  <si>
    <t>Kauno apskrities viešoji biblioteka – Mokėjimai vykdomi proporcingai surenkamom pajamom.</t>
  </si>
  <si>
    <t>Vilniaus pilių valstybinio kultūrinio rezervato direkcija – Lėšos kaupiamos vykdomų projektų( VIP ir ES) nenumatytiems darbams finansuoti.</t>
  </si>
  <si>
    <t>KĮ LIETUVOS VALSTYBINIS SIMFONINIS ORKETRAS – Gauta mažiau nei planuota pajamų, todėl nevykdomi pirkimai.</t>
  </si>
  <si>
    <t>Panevėžio apskrities G. Petkevičaitės -Bitės viešoji biblioteka Faktinės įmokos į biudžetą mažesnės, nei buvo suplanuota.</t>
  </si>
  <si>
    <t>Panevėžio apskrities G. Petkevičaitės -Bitės viešoji biblioteka Prekių ir paslaugų panaudojimas. Mažesnis nei planuota pirkimų poreikis.</t>
  </si>
  <si>
    <t>Trakų istorinio nacionalinio parko direkcija – Mažesnis nei planuota pirkimų poreikis.</t>
  </si>
  <si>
    <t>Lietuvos teatro muzikos ir kino muziejus – Užsitęsusios dokumentų tvarkymas.</t>
  </si>
  <si>
    <t>Valstybinio Kernavės kultūrinio rezervato direkcija – Gauta mažiau pajamų, nei planuota. Didelę lėšų dalį planuojame išleisti renginio „Gyvosios archeologijos dienos Kernavėje“ organizavimo išlaidoms padengti liepos mėnesį.</t>
  </si>
  <si>
    <t>Lietuvos liaudies buities muziejus – Ataskaitiniu laikotarpiu neįsigytas planuotas ilgalaikis turtas.</t>
  </si>
  <si>
    <t>Lietuvos liaudies buities muziejus – Kiti įsipareigojimai numatyti atlikti iki metų pabaigos.</t>
  </si>
  <si>
    <t>Adomo Mickevičiaus viešoji biblioteka – Buvo suplanuotos įmokos didesnės už faktines įmokas į biudžetą.</t>
  </si>
  <si>
    <t>KĮ Valstybinis pučiamųjų instrumentų orkestras „Trimitas“ - Sąskaitos už suteiktas paslaugas apmokamos po ataskaitinio laikotarpio pabaigos.</t>
  </si>
  <si>
    <t>ŽEMAIČIŲ MUZIEJUS „ALKA“ - Dėl netikslaus planavimo, tikimasi lėšos bus panaudotos per kitą ataskaitinį laikotarpį.</t>
  </si>
  <si>
    <t>Valstybinis jaunimo teatras – Dėl netikslaus planavimo, sąskaitos už suteiktas paslaugas apmokamos po ataskaitinio laikotarpio pabaigos ir kitos priežastys.</t>
  </si>
  <si>
    <t>Lietuvos etnokosmologijos muziejus – mažesnis, nei planuota DU išlaidos.</t>
  </si>
  <si>
    <t>Lietuvos etnokosmologijos muziejus – įsigyti ilgalaikį turtą buvo nuspręsta nukelti į 3 ir 4 ketvirčius. Siekame kuo taupiau naudoti pajamų įmokų lėšas.</t>
  </si>
  <si>
    <t>Juozo Miltinio dramos teatras – lėšos planuojamos panaudoti per 2022 antrąjį pusmetį.</t>
  </si>
  <si>
    <t>Kauno valstybinis lėlių teatras - Praėjusių metų likęs nepanaudotas  lėšų  likutis,  2022 metais buvo įskaitytas į I ketvirtį, o dalis šių lėšų bus panaudota II pusmetyje.</t>
  </si>
  <si>
    <t>Kauno valstybinis lėlių teatras - Pirkimų poreikis I pusmetį buvo mažesnis nei planuota, dėl įvairių priežasčių: kūrybinių projektų iš kitų lėšų vykdymas ir kt.</t>
  </si>
  <si>
    <t>LIETUVOS ŠVIETIMO ISTORIJOS MUZIEJUS – Pakeistas pirkimų planas, numatoma išleisti 2022 m. III ketv. prisidedant prie projekto vykdymo „Muziejus ant ratų“.</t>
  </si>
  <si>
    <t>Koncertinė įstaiga valstybinių dainų ir šokių ansamblis „Lietuva“ - dėl nesurinktų pajamų į biudžetą buvo mažesnis, nei planuotas pirkimų poreikis.</t>
  </si>
  <si>
    <t>Lietuvos jūrų muziejus – asignavimai nepanaudoti dėl to, kad darbo užmokestis mokamas iki kito mėnesio 10 dienos, 2022 m. liepos mėn.</t>
  </si>
  <si>
    <t>Lietuvos jūrų muziejus – asignavimai nepanaudoti dėl to, kad buvo perkeltas į 2022 metų I ketvirtį 2021 metų BĮ pajamų įmokų lėšų likutis 5.052.984,52 eurų, kurio didžiąją dalį planuojama panaudoti 3 ir 4 ketvirtį.</t>
  </si>
  <si>
    <t>KĮ ŠIAULIŲ VALSTYBINIS KAMERINIS CHORAS „POLIFONIJA“ - Lėšos buvo suplanuotos nenumatytiems atvejams, kurių neprireikė.</t>
  </si>
  <si>
    <t>KĮ ŠIAULIŲ VALSTYBINIS KAMERINIS CHORAS „POLIFONIJA“ - Dėl mažesnio lėšų poreikio komandiruotėms, transportui, prekėms ir paslaugoms, asignavimai buvo suplanuoti nenumatytai darbdavių socialinei pašalpai mirus darbuotojui, esant darbuotojo sunkiai materialinei padėčiai ir kt., kurių neprireikė, perplanuotas ilgalaikio turto įsigijimo laikas.</t>
  </si>
  <si>
    <t>Lietuvos aviacijos muziejus – negauta pajamų įmokų dėl pastato rekonstrukcijos.</t>
  </si>
  <si>
    <t>Lietuvos aviacijos muziejus – Sąskaitos už suteiktas paslaugas apmokėtos po ataskaitinio laikotarpio.</t>
  </si>
  <si>
    <t>Kauno IX forto muziejus – Darbo užmokesčio mokėjimas persikėlė į kitą laikotarpį.</t>
  </si>
  <si>
    <t>Kauno IX forto muziejus – persikėlė į kitą laikotarpį, atliekamo pastato remonto darbams.</t>
  </si>
  <si>
    <t>Trakų istorijos muziejus – Dėl sumažėjusio lankytojų srauto, sumažėjo planuoti prekių ir paslaugų pirkimo poreikiai muziejaus pagrindinei veiklai vykdyti.</t>
  </si>
  <si>
    <t>Trakų istorijos muziejus – DU išmokėjimas už ataskaitinį laikotarpį kitą mėn., neužimti 22 etatai.</t>
  </si>
  <si>
    <t>Lietuvos rusų dramos teatras – Neužimtos pareigybės, darbuotojų nedarbingumai.</t>
  </si>
  <si>
    <t>Lietuvos rusų dramos teatras – Dienpinigiai išmokėti po ataskaitinio laikotarpio pabaigos.</t>
  </si>
  <si>
    <t>Lietuvos rusų dramos teatras – Darbuotojų sergamumas sumažėjo.</t>
  </si>
  <si>
    <t>Lietuvos rusų dramos teatras – Ne visas turtas įsigytas.</t>
  </si>
  <si>
    <t>Vilniaus teatras „Lėlė“ - Darbo užmokesčio kintamosios dalies išmokėjimo kitą mėnesį nei buvo suplanuota.</t>
  </si>
  <si>
    <t>Vilniaus teatras „Lėlė“ - Dėl mažesnio lėšų poreikio prekėms ir paslaugoms.</t>
  </si>
  <si>
    <t>Šiaulių aušros muziejus – pirkimų pasiūlymai neatitiko sąmatoje numatytos transporto priemonės įsigijimui lėšų sumos. Neįsigyta muziejinių vertybių.</t>
  </si>
  <si>
    <t>Lietuvos kultūros taryba – Dėl didelės darbuotojų kaitos bei ir ligų panaudota ne visas planuoto darbo užmokesčio bei socialinio draudimo suma.</t>
  </si>
  <si>
    <t>Lietuvos kultūros taryba – Naudojant el. parašą, sumažėjo siunčiamų ir gaunamų paštu dokumentų kiekis.</t>
  </si>
  <si>
    <t>Lietuvos kultūros taryba – Dalį planuotų susitikimų pakeitus nuotoliniais įvyko mažiau nei planuota komandiruočių.</t>
  </si>
  <si>
    <t>Lietuvos kultūros taryba – Dalis planuotų pirkimų perkelta į antrą pusmetį, todėl lėšos liko nepanaudotos.</t>
  </si>
  <si>
    <t>Lietuvos kultūros taryba – Pasikeitus viešųjų pirkimų procedūroms perkant paslaugas iš ekspertų, dalis mokėjimų persikėlė į antrą pusmetį.</t>
  </si>
  <si>
    <t>Lietuvos kultūros taryba – Susirgimų skaičius ir su tuo susijusios darbdavio išmokos tiksliai nesuplanuojamos.</t>
  </si>
  <si>
    <t>Lietuvos kultūros taryba – Nepanaudotų asignavimų likutį sudaro įsipareigojimai apmokėti 2022 m. paskirtą projektų finansavimą pagal etapines sutartis, kurių vykdymas vyks 2023, antro finansavimo etapo metu paskirtos lėšos, kurių sutarčių pasirašymo terminai dar nesibaigę.</t>
  </si>
  <si>
    <t>AM asignavimų, skirtų darbo užmokesčiui ir soc. draudimo mokesčiams, ekonomija dėl neužimtų etatų ir darbuotojų nedarbingumo.</t>
  </si>
  <si>
    <t xml:space="preserve">AM nepaskirstyto pavaldžioms įstaigoms darbo užmokesčio fondo lėšų likutis. </t>
  </si>
  <si>
    <t>AM mažesnis nei planuota pirkimų poreikis.</t>
  </si>
  <si>
    <t>AM sąskaitos už pateiktas prekes ir suteiktas paslaugas apmokamos po ataskaitinio laikotarpio pabaigos - 211,3 tūkst. eurų, netikslus ketvirtinis poreikių planavimas - 203,7 tūkst. eurų.</t>
  </si>
  <si>
    <t>AM užsitęsusios viešųjų pirkimų procedūros.</t>
  </si>
  <si>
    <t>AM užsitęsęs Biudžeto lėšų naudojimo sutarties derinimas.</t>
  </si>
  <si>
    <t>AM sutaupyta dėl laikinai neužimtų pareigybių ir motinystės atostogų išėjusių darbuotojų.</t>
  </si>
  <si>
    <t>AM viešinimo projekte 2022  I pusmečiui numatytos išlaidos bus išmokėtos II pusmetyje, nes pasikeitus pirkimo vertei prasitęsė pirkimo procedūros.</t>
  </si>
  <si>
    <t xml:space="preserve">AM pasikeitus programą adminsitruojantiems asmenims, nėra tinkamos išlaidos už atostogas, jei nebuvo tuo laikotarpiu dirbama prie programos. </t>
  </si>
  <si>
    <t xml:space="preserve">AM dėl COVID-19 apribojimų nepanaudotos lėšos komandiruotėms, kitoms išlaidoms, susijusioms su šios programos administravimu. </t>
  </si>
  <si>
    <t>AM sutaupyta dėl laikinai neužimtų pareigybių ir motinystės atostogų išėjusių darbuotojų</t>
  </si>
  <si>
    <t>AM asignavimų, skirtų darbo užmokesčiui ir soc. draudimo mokesčiams, ekonomija dėl neužimtų etatų ir darbuotojų nedarbingumo, laikinai perkeltų darbuotojų į kitas darbo vietas.</t>
  </si>
  <si>
    <t>AM sąskaitos už pateiktas prekes ir suteiktas paslaugas apmokamos po ataskaitinio laikotarpio pabaigos.</t>
  </si>
  <si>
    <t>AM užsitęsę vykdomi darbai, jų dokumentacijos tvarkymas.</t>
  </si>
  <si>
    <t>AM neperduotos lėšos pavaldžioms įstaigoms.</t>
  </si>
  <si>
    <t>APVA netikslus planavimas, preiškėjams išmokėta mažiau nei planuota - 0,9 tūkst. Eurų; Valstybinės saugomų teritorijų tarnybos sąskaitos apmokėtos ataskaitiniam laikotarpiui pasibaigus - 2,8 tūkst. eurų.</t>
  </si>
  <si>
    <r>
      <t xml:space="preserve">AM nutraukta sutartis - 68,0 tūkst. eurų, nepaskirstyta pavaldžioms įstaigoms - 2012,9 tūkst. eurų, užsitęsęs Biudžeto lėšų naudojimo sutarčių pasirašymas - 3004,5 tūkst. eurų; racionalus ir taupus lėšų naudojimas - 9,9 tūkst. eurų; Valstybinės teritorijų planavimo ir statybos inspekcijos finansavimas  (2022.06.14 LR aplinkos ministro įsakymas Nr. D1-111) skirtas 2022 m. 3 ir 4 ketvirčiams - 61,0 tūkst. eurų; Lietuvos hidrometeorologijos tarnybai dar galutinai nepatvirtintos įmokų, mokėtinų tarptautinėms organizacijoms, sumos - 296,4 tūkst. eurų; </t>
    </r>
    <r>
      <rPr>
        <sz val="10"/>
        <color theme="1"/>
        <rFont val="Times New Roman"/>
        <family val="1"/>
        <charset val="186"/>
      </rPr>
      <t>APVA dėl šalto pavasario Sosnovskio barščio naikinimo priemonės  pradėtos taikyti vėliau  todėl mokėjimo prašymai teikiami vėliau, lėšos planuotos panaudoti pirmą pusmetį bus panaudotos ateinantį laikotarpį - 99,5 tūkst. eurų.</t>
    </r>
  </si>
  <si>
    <t>Apskaičiuoto darbo užmokesčio ir atostoginių išmokėjimo kitą mėnesį, nei buvo suplanuota.</t>
  </si>
  <si>
    <t>Personalo kaita ir laikinas nedarbingumas (pvz., dėl neužimtų pareigybių, darbuotojų laikino nedarbingumo, darbuotojų, išėjusių tikslinių atostogų).</t>
  </si>
  <si>
    <t>Dėl laikino darbuotojų nedarbingumo neišmokėta 16,2 tūkst. eurų, dėl darbuotojų išėjusių tikslinių atostogų - 4,8 tūkst. eurų. Dėl laikinai neužimtų pareigybių sutaupyta - 35,2 tūkst. eurų.</t>
  </si>
  <si>
    <t>Buvo suplanuota didesnę dalį atostoginių išmokėti birželio mėn., tačiau dėl intensyvaus parodų grafiko buvo koreguoti atostogų grafikai ir didžioji dalis darbuotojų atostogaus liepos ir rugpjūčio mėnesiais. Be to, dalis darbuotojų, pradėjusių atostogas birželio mėn., pageidavo gauti atostoginius kartu su atlyginimu liepos mėn.</t>
  </si>
  <si>
    <t xml:space="preserve">Dėl padidėjusių statybinių medžiagų ir statybos darbų kainų, ne iš pirmo karto įvyko Klaipėdos laikrodžių muziejaus stogo remonto viešųjų pirkimo procedūros. </t>
  </si>
  <si>
    <t>Per ataskaitinį laikotarpį buvo mažesnis poreikis informacinių technologijų prekių ir paslaugų įsigijimui – nepanaudota - 11,1 tūkst. eurų. Kitom prekėms ir paslaugoms pirkti nepanaudota - 10,4 tūkst. eurų.</t>
  </si>
  <si>
    <t>Suplanuotos lėšos investiciniam projektui „Vilniaus Jonušo Radvilos rūmų pritaikymas muziejinei veiklai“ nepanaudotos todėl, kad užtruko neskelbiamos derybos dėl projektavimo. Lėšos bus įsisavintos II-am pusmety techninio (tvarkybos darbų) projekto parengimo ir su projektavimu susijusioms paslaugoms apmokėti.</t>
  </si>
  <si>
    <t>Didžiausią dalį sudaro sutaupyti asignavimai komunalinių paslaugų išlaidoms - 16,2 tūkst. eurų ir kitų prekių ir paslaugų įsigijimui - 27,9 tūkst. eurų. Šios išlaidos įkeltos i I-ą ketvirtį iš 2021 m. nepanaudoto įmokų likučio. II-ame pusmetyje dėl išaugusių kainų šios lėšos bus panaudotos.</t>
  </si>
  <si>
    <t>Suma 63,3 tūkst. eurų bus įsisavinta II-me šių metų pusmetyje, nes užsitęsus kai kurių ES lėšomis rekonstruojamų pastatų darbams, vėluoja ir įrangos bei baldų pirkimas.</t>
  </si>
  <si>
    <t>Viešųjų finansų valdymo programa</t>
  </si>
  <si>
    <t>Finansų ministerijos valdymo programa</t>
  </si>
  <si>
    <t>Dėl informacinių sistemų diegėjų vėlavimo atlikti suplanuotus darbus.</t>
  </si>
  <si>
    <t>Dėl Covid-19 pasekmių užsitęsusių savivaldybių ES 2014–2020 m. struktūrinių fondų projektų viešųjų pirkimų procedūrų 2022 m. I pusmetį nebuvo panaudota dalies planuotų valstybės biudžeto lėšų asignavimų savivaldybių nuosavų lėšų daliai finansuoti.</t>
  </si>
  <si>
    <t>Tradiciniai nuosavi ištekliai (muitai) yra pervedami į ES biudžetą pagal surinkimo faktą. Nepanaudoti asignavimai bus panaudoti per kitą metų pusmetį.</t>
  </si>
  <si>
    <t>Dėl mažesnių nei planuota gautų sąskaitų įmokoms tarptautinėms finansų institucijoms I pusmetį ir valiutos kursų svyravimų.</t>
  </si>
  <si>
    <t>Dėl vėliau nei planuota gautų Europos Komisijos ir Tarybos sprendimų mokėjimas nusikėlė į trečią ketvirtį.</t>
  </si>
  <si>
    <t>Dėl mažesnių nei planuota finansinių priemonių taikymo išlaidų, dėl vidaus vertybinių popierių išleidimo metu  gautų sumų, mažinančių palūkanų sąnaudas.</t>
  </si>
  <si>
    <t>Mažiau skolintasi užsienio rinkose, dėl palankesnių nei planuota valiutų kursų finansų rinkose.</t>
  </si>
  <si>
    <t>Negauta asignavimų valdytojų prašymų dėl lėšų perskirstymo, siekiant įgyvendinti pažangos priemones.</t>
  </si>
  <si>
    <t>Kol buvo laukiama Arbitražo teismo sprendimo su AB banku „Snoras“ susijusiuose procesuose, teisinių paslaugų poreikis buvo sumažėjęs ir dėl to panaudota mažiau tam tikslui numatytų lėšų.</t>
  </si>
  <si>
    <t>Negauta finansavimo poreikių nenumatytoms įmokoms, susijusioms su Finansų ministerijos administruojamais bendrai Europos Sąjungos struktūrinių fondų lėšomis finansuojamais projektais, ir jas pervesti Europos Komisijos nustatytu terminu, arba skoloms dengti.</t>
  </si>
  <si>
    <t>VĮ Turto bankui lėšos bus pervedamos trečią ketvirtį.</t>
  </si>
  <si>
    <t>AVNT. Dėl personalo kaitos ir laikino nedarbingumo.</t>
  </si>
  <si>
    <t>AVNT. Mažesnis, nei planuota, pirkimų poreikis.</t>
  </si>
  <si>
    <t>AVNT. Užsitęsę vykdomi darbai, jų dokumentacijos tvarkymas.</t>
  </si>
  <si>
    <t>AVNT. Dėl mažesnio sergamumo, nebuvo priteista bylinėjimosi išlaidų.</t>
  </si>
  <si>
    <t>LPT. Dėl personalo kaitos bei neužimtų pareigybių, darbuotojų laikino nedarbingumo.</t>
  </si>
  <si>
    <t>LPT. Mažesnė, nei planuota, pirkimų kaina.</t>
  </si>
  <si>
    <t>LPT. Mažesnis, nei planuota, pirkimų poreikis.</t>
  </si>
  <si>
    <t>NBFC. Dėl apskaičiuoto darbo užmokesčio ir atostoginių išmokėjimo kitą mėnesį, nei buvo suplanuota.</t>
  </si>
  <si>
    <t>NBFC. Mažesnė, nei planuota, pirkimų kaina.</t>
  </si>
  <si>
    <t>NBFC. Mažesnis, nei planuota, pirkimų poreikis.</t>
  </si>
  <si>
    <t>NBFC. Sąskaitos už suteiktas paslaugas bus apmokėtos III ketvirtį.</t>
  </si>
  <si>
    <t>NBFC. Neišmokėta tiek išeitinių išmokų darbuotojams, kurie galėjo išeiti iš darbo, sulaukę senatvės pensijos amžiaus.</t>
  </si>
  <si>
    <t>VDTAT. Dėl personalo kaitos bei neužimtų pareigybių, darbuotojų laikino nedarbingumo.</t>
  </si>
  <si>
    <t>VDTAT. Dėl užsitęsusio tiekėjų sąskaitų pateikimo, jos bus apmokėtos liepos mėn.</t>
  </si>
  <si>
    <t>CPVA. Dėl personalo kaitos bei neužimtų pareigybių, darbuotojų laikino nedarbingumo.</t>
  </si>
  <si>
    <t>CPVA. Mažesnis, nei planuota, pirkimų poreikis, lėšos bus panaudotos II pusmetyje.</t>
  </si>
  <si>
    <t>CPVA. Dėl  neįvykusių planuotų mokymų, pirkimų, komandiruočių ir kitų renginių, mažesnio poreikio priemonių dėl darbo nuotoliniu būdu.</t>
  </si>
  <si>
    <t>VMI. Dėl personalo kaitos bei neužimtų pareigybių, darbuotojų laikino nedarbingumo, darbuotojams perkėlus atostogas į III ketvirtį.</t>
  </si>
  <si>
    <t>VMI. Mažesnė, nei planuota, pirkimų kaina.</t>
  </si>
  <si>
    <t>VMI. Mažesnis, nei planuota, pirkimų poreikis.</t>
  </si>
  <si>
    <t>VMI. Dėl užsitęsusių viešųjų pirkimų ir susijusių teisinių ir administracinių procedūrų.</t>
  </si>
  <si>
    <t>VMI. Užsitęsę investicijų projektų derinimo darbai, vykdytojo dokumentų tvarkymas už atliktus II ketvirčio darbus.</t>
  </si>
  <si>
    <t>VMI. Kitos šalies vėlavimas vykdyti įsipareigojimus (paslaugų tiekėjai vėliau, nei planuota, pateikė sąskaitas apmokėjimui).</t>
  </si>
  <si>
    <t>VMI. Dėl mažesnio poreikio priemonių dėl darbo nuotoliniu būdu.</t>
  </si>
  <si>
    <t>VMI. Užtrukęs saugumo IS palaikymo pirkimo techninių specifikacijų parengimas dėl atsiradusių kitų nenumatytų skubių ir svarbių darbų.</t>
  </si>
  <si>
    <t>VMI. Lėšų poreikis sumažėjo, nes darbuotojai įgijo reikiamas kompetencijas ir vis mažiau reikia Tiekėjo pagalbos.</t>
  </si>
  <si>
    <t>VMI. Buvo priimta mažiau, nei galėjo būti, VMI nepalankių teismo procesinių sprendimų dėl saugojimo paslaugas teikiančioms įmonėms apmokėjimo už konfiskuotų transporto priemonių saugojimą. Organizavus valstybei perduoto turto pardavimo paslaugų teikimo viešuosius pirkimus, įmonės, VMI teikiančios minėtas paslaugas, pasiūlė mažesnius, nei buvo tikėtina, skelbiant viešuosius konkursus, procentus nuo turto pardavimo kainos.</t>
  </si>
  <si>
    <t>VMI. Dėl priimto sprendimo pavedimus bankams atlikti 2 kartus per dieną taip sumažinant palūkanų bankams už lėšų likutį biudžeto surenkamosiose sąskaitose mokėjimą.</t>
  </si>
  <si>
    <t>VMI. Dėl užsitęsusio investicijų projekto „Elektroninio deklaravimo sistemos plėtra bei modifikavimas“ MXFD alternatyvos testavimo dėl didelio klaidų kiekio.</t>
  </si>
  <si>
    <t>VMI. Įgyvendinant investicijų projektą „Taikomosios programinės įrangos informacijos mainams tarp Europos Sąjungos valstybių plėtra“ teisės aktų pakeitimais atidėta TaxFree projekto rezultatų įdiegimo data bei dėl susijusių projektų vykdomų darbų ir prioritetinių uždavinių užsitęsė įgyvendinimo darbai.</t>
  </si>
  <si>
    <t>VMI. Sąskaitos už komunalines paslaugas bus apmokėtos liepos mėn.</t>
  </si>
  <si>
    <t>MD. Dėl personalo kaitos bei neužimtų pareigybių, darbuotojų laikino nedarbingumo.</t>
  </si>
  <si>
    <t>MD. Dėl apskaičiuoto darbo užmokesčio ir atostoginių išmokėjimo kitą mėnesį, nei buvo suplanuota.</t>
  </si>
  <si>
    <t>MD. Dėl gautų asignavimų darbuotojo išeitinei išmokai, kuri bus išmokėta per pusę metų.</t>
  </si>
  <si>
    <t>MD. Mažesnė, nei planuota, pirkimų kaina.</t>
  </si>
  <si>
    <t>MD. Mažesnis, nei planuota, pirkimų poreikis.</t>
  </si>
  <si>
    <t>MD. Dėl užsitęsusių viešųjų pirkimų ir susijusių teisinių ir administracinių procedūrų.</t>
  </si>
  <si>
    <t>MD. Kitos šalies vėlavimas vykdyti įsipareigojimus.</t>
  </si>
  <si>
    <t>MD. Pavėluotai gautos sąskaitos pagal sudarytas sutartis, pateiktos sąskaitos už suteiktas paslaugas apmokamos po ataskaitinio laikotarpio, kompensuojamos važiavimo išlaidos  darbuotojams apmokamos pasibaigus ataskaitiniam laikotarpiui.</t>
  </si>
  <si>
    <t>MD. Mažiau priskaičiuota kompensacijų už neišduotas uniformas, už vykimą nuosavu transportu tarnybos tikslais, už laikiną nedarbingumą.</t>
  </si>
  <si>
    <t>1. 2.3.1.13</t>
  </si>
  <si>
    <t>1. 2.3.1.54</t>
  </si>
  <si>
    <t>1. 2.3.1.55</t>
  </si>
  <si>
    <t>1. 2.3.1.56</t>
  </si>
  <si>
    <t>1. 2.3.1.59</t>
  </si>
  <si>
    <t>1. 3.3.1.54</t>
  </si>
  <si>
    <t>1. 3.3.1.55</t>
  </si>
  <si>
    <t>1. 3.3.1.59</t>
  </si>
  <si>
    <t>Nesusidarė netinkamų deklaruoti Europos Komisijai išlaidų poreikis, kurį reikėtų padengti valstybės biudžeto lėšomis.</t>
  </si>
  <si>
    <t>Negauta asignavimų valdytojų prašymų skirti lėšų ES struktūrinių fondų lėšomis finansuojamiems projektams įgyvendinti.</t>
  </si>
  <si>
    <t>Dėl užsitęsusių viešųjų pirkimų ir susijusių teisinių ir administracinių procedūrų – sutartis dėl „Naujos kartos Lietuva“ plano ir kitoms Europos Sąjungos investicijoms kuriamos į vartotoją orientuotos investicijų ir su plano pažanga susijusių duomenų rinkimo informacinės sistemos „INVESTIS“ su tiekėju pasirašyta tik 2022-02-17, diegimas bei atitinkamai lėšų išmokėjimas nusikėlė į antrą pusmetį.</t>
  </si>
  <si>
    <t>CPVA. Dėl personalo kaitos bei neužimtų pareigybių, darbuotojų laikino nedarbingumo, darbo užmokestis už birželio mėnesį išmokėtas liepą.</t>
  </si>
  <si>
    <t>CPVA. Dėl mažesnio nei planuota pirkimų poreikio.</t>
  </si>
  <si>
    <t>CPVA. Dėl COVID-19 pandemijos ir karantino įvyko ne visi planuoti mokymai, komandiruotės, susitikimai, dėl nuotolinio darbo sutaupyta lėšų kanceliarinėms prekėms.</t>
  </si>
  <si>
    <t>CPVA. Nukeltas parodos pirkimas dėl techninės specifikacijos keitimo, įvyko mažiau mokymų.</t>
  </si>
  <si>
    <t>Negauta asignavimų valdytojų prašymų dėl pažangos lėšų perskirstymo.</t>
  </si>
  <si>
    <t>CPVA. Darbo užmokestis už birželio mėnesį išmokėtas liepą.</t>
  </si>
  <si>
    <t>Dėl užsitęsusių viešųjų pirkimų ir susijusių teisinių ir administracinių procedūrų – sutartis dėl „INVESTIS“ su tiekėju pasirašyta tik 2022-02-17, diegimas bei atitinkamai lėšų išmokėjimas nusikėlė į antrą pusmetį.</t>
  </si>
  <si>
    <t>CPVA. Dėl personalo kaitos bei neužimtų pareigybių, darbuotojų laikino nedarbingumo. Taip pat darbo užmokestis už birželio mėnesį išmokėtas liepą.</t>
  </si>
  <si>
    <t>CPVA. VIEŠINIMO PROJEKTAS: buvo nukeltas parodos pirkimas dėl techninės specifikacijos keitimo. Šiuo metu vertinami gauti pasiūlymai.  Taip pat įvyko mažiau mokymų atsižvelgiant į programos įgyvendinimą.</t>
  </si>
  <si>
    <t xml:space="preserve">CPVA. Dėl personalo kaitos bei neužimtų pareigybių, darbuotojų laikino nedarbingumo. </t>
  </si>
  <si>
    <t>CPVA. Dėl neįvykusių planuotų mokymų, pirkimų, komandiruočių ir kitų renginių, mažesnio poreikio priemonių dėl darbo nuotoliniu būdu.</t>
  </si>
  <si>
    <t>Asignavimų valdytojai pateikė mažiau nei planuota prašymų kompensuoti kelionių į ES Tarybos darbo struktūrų susitikimus išlaidas.</t>
  </si>
  <si>
    <t>CPVA. Lėšos už ekspertų paslaugas bus panaudotos antrą pusmetį, nes įsigalios naujos sutarties įkainių tarifai.</t>
  </si>
  <si>
    <t xml:space="preserve">CPVA. Dėl COVID-19 pandemijos dvišalės veiklos nebuvo vykdomos arba vyko nuotoliniai susitikimai. Buvo tikimasi naujų iniciatyvų/projektų patvirtinimo, tačiau dalis iniciatyvų buvo atšaukta. Tik nuslūgus pandemijai ir panaikinus apribojimus partneriai pradėjo pamažu organizuoti dvišales veiklas. Todėl planuotos lėšos nebuvo panaudotos. </t>
  </si>
  <si>
    <t>AVNT. Dėl seminarų atidėjimo.</t>
  </si>
  <si>
    <t>VMI. Personalo kaita ir laikinas nedarbingumas.</t>
  </si>
  <si>
    <t>VMI. Pasikeitus AIS priežiūros vykdytojui buvo atlikta mažiau darbų.</t>
  </si>
  <si>
    <t>VMI. Sumažėjęs pirkėjų poreikis banderolėms įsigyti ir unikalių identifikatorių suteikimui tabako gaminiams ženklinti.</t>
  </si>
  <si>
    <t>VMI. Mažiau, nei planuota, nedarbingumo išmokų.</t>
  </si>
  <si>
    <t>MD. Sąskaitos už birželio mėnesį bus apmokėtos liepos mėnesį.</t>
  </si>
  <si>
    <t>MD. Užsitęsusios viešųjų pirkimų ir susijusios teisinės ir administracinės procedūros.</t>
  </si>
  <si>
    <t>MD. Lėšos bus panaudotos antrą pusmetį.</t>
  </si>
  <si>
    <t>Dividendus, gautus per II ketvirtį, numatoma pervesti į Rezervinį (stabilizavimo) fondą liepos mėnesį.</t>
  </si>
  <si>
    <t>Dėl atlygio už valstybės nekilnojamojo turto ir paveldėto valstybės nekilnojamojo turto pardavimą perskaičiavimo pagal faktinius 2021 metų rodiklius, dėl ko VĮ Turto banko pateikė atitinkamas kreditines PVM sąskaitas faktūras.</t>
  </si>
  <si>
    <t>MD. Mažesnė, nei planuota, pašalpų (išmokų) suma.</t>
  </si>
  <si>
    <t>LRV rezervo lėšos perskirstytos atsižvelgus į asignavimų valdytojų prašymus.</t>
  </si>
  <si>
    <t>Lėšos bus panaudotos trečią ketvirtį.</t>
  </si>
  <si>
    <t>Dėl užsitęsusių viešųjų pirkimų ir susijusių teisinių ir administracinių procedūrų.</t>
  </si>
  <si>
    <t>Mažiau nei planuota įvyko renginių ir komandiruočių.</t>
  </si>
  <si>
    <t>Dėl užsitęsusių vykdomų darbų, jų dokumentacijos tvarkymo.</t>
  </si>
  <si>
    <t>Dėl užsitęsusio ekspertų paslaugų viešojo pirkimo, lėšos bus panaudotos antrą pusmetį.</t>
  </si>
  <si>
    <t>Nuo 2022 m. vasario nutraukta valgyklos įrangos nuomos sutartis.</t>
  </si>
  <si>
    <t>NVO nepateikė pasirašymui finansavimui sutarčių, todėl kultūros projektų finansavimas persikėlė į trečią ketvirtį.</t>
  </si>
  <si>
    <t>Renginių vykdymas persikėlė į trečią ketvirtį, nes planuojant renginius karaimų metams, nebuvo žinomos jų datos. Romų tyrimas persikėlė į trečią ketvirtį, nes Statistikos departamentas tik birželio pabaigoje paskelbė tyrimui aktualią informaciją.</t>
  </si>
  <si>
    <t>Dėl darbuotojų kaitos (laikinai nėra 2 darbuotojų) bei dėl to, kad birželio mėn. darbo užmokestis išmokamas liepos pradžioje.</t>
  </si>
  <si>
    <t>Mažesnė nei planuota komunalinių patarnavimų kaina ir mažesnis nei planuotas pirkimų poreikis.</t>
  </si>
  <si>
    <t>Profesionaliojo scenos meno pristatymas visuonėnei, edukacinės veiklos</t>
  </si>
  <si>
    <t>Planuojant darbo užmokestį ir socialinio draudimo įmokas, nebuvo įvertinta, kad darbuotojai atidės savo atostogas į vėlesnius mėnesius.</t>
  </si>
  <si>
    <t>Per ataskaitinį laikotarpį komandiruočių išlaidos bei naujai statomų spektaklių scenos priemonės buvo perkamos iš profesionaliojo scenos meno veiklos nacionalinės programos projektų lėšų arba iš priemonės „Kaunas - Europos kultūros sostinė 2022“ lėšų.</t>
  </si>
  <si>
    <t xml:space="preserve">Liko ataskaitiniam laikotarpiam skirtų plane ir nepanaudotų 93,7 tūkst. eurų prekių ir paslaugų įsigijimo išlaidoms skirtų plane asignavimų dėl planavimo netikslumų, nes sąskaitos už suteiktas paslaugas apmokamos po ataskaitinio laikotarpio pabaigos. </t>
  </si>
  <si>
    <t>Dėl laikino darbuotojų nedarbingumo, motinystės - tėvystės, darbuotojų kaitos ir neužimtų etatų.</t>
  </si>
  <si>
    <t>Dėl neišmokėto darbo užmokėsčio už birželio mėnesį.</t>
  </si>
  <si>
    <t xml:space="preserve">Dėl ataskaitiniam laikotariui mažesnio lėšų poreikio socialinėms išmokoms. </t>
  </si>
  <si>
    <t>Prekių ir paslaugų pirkimas atidėtas kitam ataskaitiniam laikotarpiui.</t>
  </si>
  <si>
    <t>Dėl neišmokėtos rentos, kitų socialinių išmokų už birželio mėn.</t>
  </si>
  <si>
    <t xml:space="preserve">Įvertinus didesnį asignavimų poreikį  kitam ataskaitiniam laikotarpiui transporto, komunalinių ir kitų prekių ir paslaugų išlaidoms (dėl didesnių kainų), sustabdytos pirkimo procedūros. </t>
  </si>
  <si>
    <t>Dėl sąskaitų už suteiktas paslaugas apmokėjimo po ataskaitinio laikotarpio pabaigos.</t>
  </si>
  <si>
    <t>Dėl užsitęsusių dokumentacijos tvarkymo procedūrų.</t>
  </si>
  <si>
    <t xml:space="preserve">1.1.
</t>
  </si>
  <si>
    <t>2.8</t>
  </si>
  <si>
    <t xml:space="preserve">2.8 </t>
  </si>
  <si>
    <t>2.2</t>
  </si>
  <si>
    <t>1.3</t>
  </si>
  <si>
    <t>Asignavimai numatyti, tačiau pagal patvirtintą programos sąmatą ataskaitiniu laikotarpiu nepanaudoti Kultūros ir kitų vertybių įsigijimui, nes turtas perkamas iš fizinių asmenų, ar dalyvaujant aukcionuose, užsitęsia sutarčių pasirašymas, atsiuntimo procedūros ir tuos susijusios dokumentacijos tvarkymas.</t>
  </si>
  <si>
    <t>2.4</t>
  </si>
  <si>
    <t>2.5</t>
  </si>
  <si>
    <t>1.2</t>
  </si>
  <si>
    <t>1.1</t>
  </si>
  <si>
    <t>2.3</t>
  </si>
  <si>
    <t xml:space="preserve">1.2                                                                                                                                                                                                                                                                                                                                                                                                                                                                                                                                                                                                                                                                                                                                                       </t>
  </si>
  <si>
    <t xml:space="preserve"> 1.2.</t>
  </si>
  <si>
    <t>15.001</t>
  </si>
  <si>
    <t xml:space="preserve">Žemės ir maisto ūkio, kaimo, žuvininkystės, žemės tvarkymo ir fitosanitarijos vystymo programa   </t>
  </si>
  <si>
    <t>15.002</t>
  </si>
  <si>
    <t xml:space="preserve">Žemės ūkio ministerijos valdymo
 programa   </t>
  </si>
  <si>
    <t xml:space="preserve"> 2.4.</t>
  </si>
  <si>
    <t>Dėl darbuotojo nedarbingumo vyko mažiau nei planuota amatininkų patikrų. Mažesnė, nei planuota, pirkimų kaina (interneto svetainės priežiūros paslaugų). Dalis mokėjimų atlikta III ketv. pradžioje (ekspertų apmokėjimas, rinkliavų grąžinimas). Priemonė 15.001.11.04.19 (Saugoti tautinį paveldą, skatinti bendruomenines ir kitas iniciatyvas).</t>
  </si>
  <si>
    <t>Studentų akademinės atostogos, nutrauktos sutartys su universitetu. Priemonė 15.001.11.04.08 (Skleisti žinias žemės ūkio sektoriuje).</t>
  </si>
  <si>
    <t>Metų pradžioje numatyta suma padalijama lygiomis proporcijomis, ketvirčiais, o metų eigoje ketvirčiams numatytos sumos kažkiek pasikoreguoja. Metų pabaigoje visos lėšos bus sunaudotos. Priemonė 15.001.11.04.02 (Užtikrinti gyvulininkystės sektoriaus plėtrą).</t>
  </si>
  <si>
    <t>Lėšos nebuvo panaudotos, nes sutartis su LAMMC pasirašyta 2022-07-14, registracijos nr. 8P-22-122. Priemonė 15.001.11.04.12 (Tirti ilgamečių dirvožemio agrocheminių savybių stebėjimą).</t>
  </si>
  <si>
    <t>Lėšos pieno tyrimams planuojamos pagal numatomą pieno gamintojų ir pieno tyrimų skaičių, o apmokama pagal faktiškai atliktų pieno tyrimų skaičių.  Likusios lėšos bus panaudotos II pusmetyje. Priemonė 15.001.11.04.04 (Gerinti žemės ūkio ir maisto produktų kokybę).</t>
  </si>
  <si>
    <t>Pirmoje metų pusėje dėl buvusios Covid- 19 situacijos nevyko planuoti renginiai. Priemonė 15.001.11.04.07 (Skatinti žemės ūkio ir maisto produktų eksportą ).</t>
  </si>
  <si>
    <t>Užsitęsusios viešųjų pirkimų ir susijusios teisinės ir administracinės procedūros . Lėšos bus panaudotos III ketv. Priemonė 15.001.11.04.23 (Skleisti žemės ir maisto ūkio, kaimo plėtros ir žuvininkystės politikos informaciją ir kitas aktualijas).</t>
  </si>
  <si>
    <t>Nepanaudota nes gauta mažiau nei planuota paraiškų moksliniams tyrimams, eksperimentinei plėtrai ir kt. darbams vykdyti. Paraiškos pateiktos ne visoms kvietimuose nurodytoms mokslinių tyrimų temoms. Atitinkamai prireikė mažesnio paraiškų, išorinio nepriklausomo  ekspertinio, vertinimo paslaugų kiekio. Priemonė 15.001.11.04.09 (Finansuoti mokslinius tyrimus ir eksperimentinės plėtros darbus), projektas 11_04_09_1 (Maisto ūkio, žemės ūkio ir kaimo raidos eksperimentinės plėtros ir kiti darbai).</t>
  </si>
  <si>
    <t>Pasirašytoje sutartyje su Lietuvos transporto saugos administracija (SUTARTIS 2022-03-29, 8P-22-49) 9 punkte numatytas lėšų pervedimas III ketvirtyje (Šalims pasirašius šią Sutartį, Vykdytojui Sutarties 4 punkte numatytos lėšos pervedamos tokia tvarka: per 5 darbo dienas nuo 2022 m. III ketvirčio pradžios – 55 000,00 Eur). Priemonė 15.001.11.04.36 (Sertifikuoti, atlikti bandymus ir patikras žemės ir miškų ūkio technikos, žemės ūkio).</t>
  </si>
  <si>
    <t>Užsitęsusios viešųjų pirkimų ir susijusios teisinės ir administracinės procedūros. Priemonė 15.001.11.04.41 (Saugoti ir atnaujinti valstybės rezervą).</t>
  </si>
  <si>
    <t>Parama išmokama vadovaujantis paramos gavėjų pateiktomis finansų įstaigų išduotomis pažymomis apie už paskolas ir (ar) lizingo paslaugas sumokėtas palūkanas. Atsižvelgiant į tai, kad neįmanoma suplanuoti kiek paramos gavėjų kreipsis dėl paramos suteikimo ir kiek paramos gavėjai bus sumokėję palūkanų, tikslaus lėšų poreikio numatyti nėra galimybių. Priemonė 15.001.11.04.05 (Įgyvendinti finansines priemones), projektas 11_04_05_1  (Parama palūkanoms kompensuoti).</t>
  </si>
  <si>
    <t>Atsižvelgiant į tai, kad informacija apie lėšų poreikį  buvo gauta II ketv. pabaigoje., lėšos, planuotos išmokėti II ketv., išmokėtos III ketv. Priemonė 15.001.11.04.05 (Įgyvendinti finansines priemones), projektas 11_04_05_2  (Parama garantinei įmokai kompensuoti).</t>
  </si>
  <si>
    <t>Netikslus planavimas. Priemonė 15.001.11.04.38 (Finansuoti savivaldybėms perduotas funkcijas).</t>
  </si>
  <si>
    <t>Nepanaudoti asignavimai NMA išlaikymui dėl neužimtų pareigybių, neįvykusių konkursų ir darbuotojų laikino nedarbingumo.</t>
  </si>
  <si>
    <t>Nepanaudoti asignavimai NMA išlaikymui dėl užsitęsusių viešųjų pirkimų ir vėlavimo pasirašant sutartis.</t>
  </si>
  <si>
    <t>Asignavimai nepanaudoti dėl nepasirašytų paramos sutarčių pagal priemonę "Pagerinti valstybei nuosavybės teise priklausančių melioracijos statinių būklę didinant žemės ūkio veiklos konkurencingumą" (2,881 tūkst. Eurų), dėl nepriimto sprendimo dėl paramos skyrimo  pagal priemonę "Finansuoti atstovavimą ir mokėti mokesčius asociacijų, vienijančių asmenis, užsiimančius žemės ūkio ir miškų ūkio bei alternatyviąja veikla, narystės ES ir kitose tarptautinėse organizacijose" (326 tūkst. Eurų), dėl nesibaigusio paraiškų surinkimo pagal priemones "Pagalba kiaulių laikytojams už biologinių saugumo priemonių reikalavimų įgyvendinimą" (150 tūkst. Eurų) ir "Užtikrinti trumpųjų maisto grandinių plėtrą" (100 tūkst. Eurų), o taip pat  gavus mažesnį kiekį pažymų/paraiškų paramai gauti  pagal kitas paramos priemones negu buvo planuota.</t>
  </si>
  <si>
    <t xml:space="preserve">Darbo užmokesčio ir socialinio draudimo nepanaudotos lėšos,  nes birželio mėnesio darbo užmokestis ir darbo užmokesčio mokesčiai buvo išmokėti kitą ketvirtį (liepos mėnesį). Be to, padidėjo neužimtų etatų skaičius. </t>
  </si>
  <si>
    <t xml:space="preserve">Dėl užsitęsusių bylų nagrinėjimo nebuvo priimti ir įsiteisėję visi teismo sprendimai, nutartys, kuriems įvykdyti buvo suplanuotos lėšos, todėl  panaudota  mažiau nei planuota. Be to,   piliečiai nepateikė duomenų apie sąskaitas, į kurias būtų galima pervesti lėšas už negrąžintą nekilnojamąjį turtą,  ar nesusitvarkė paveldėjimo dokumentų. </t>
  </si>
  <si>
    <t>Gauta mažiau darbuotojų prašymų skirti materialinę pašalpą.</t>
  </si>
  <si>
    <t xml:space="preserve">Dėl darbo užmokesčio bei su darbo santykiais susijusių mokesčiu mokėjimu pasibaigus ataskaitiniam laikotarpiui. </t>
  </si>
  <si>
    <t>Sąskaitos už paslaugas apmokamos po ataskaitinio laikotarpio pabaigos.</t>
  </si>
  <si>
    <t>Už darbuotojų laikiną nedarbingumą apmokoma pasibaigus ataskaitiniam laikotarpiui.</t>
  </si>
  <si>
    <t>30,9 tūkst. Eurų darbo užmokesčiui ir 0,6 tūkst. Eurų socialinio draudimo įmokų lėšų nepanaudota dėl mažiau dirbtų valandų švenčių ir poilsio dienomis, nakties metu, pasyvaus budėjimo režimu,  kelionėje būto laiko komandiruočių metu.</t>
  </si>
  <si>
    <t xml:space="preserve"> Dėl tiekėjo vėlavimo vykdyti įsipareigojimus.  mažesnio nei planuota pirkimų poreikio.</t>
  </si>
  <si>
    <t xml:space="preserve"> Dėl užsitęsusių viešųjų pirkimų procedūrų.</t>
  </si>
  <si>
    <t xml:space="preserve">Už birželio mėn. įsigytas prekes ir paslaugas sąskaitos gautos ir apmokėtos liepos mėn. </t>
  </si>
  <si>
    <t xml:space="preserve"> Dėl užsitęsusių objekto rekonstrukcijos vykdymo darbų sutrikus statybinių medžiagų ir įrangos tiekimui.</t>
  </si>
  <si>
    <t>Dėl kompiuterinės technikos pasiūlos trūkumo.</t>
  </si>
  <si>
    <t>Užsitęsusios viešųjų pirkimų ir susijusios teisinės ir administracinės procedūros. Priemonė 15.001.13.06.10 (Plėtoti ir palaikyti žemės informacinę sistemą).</t>
  </si>
  <si>
    <t>Lėšos nepanaudotos, dėl suskystintų naftos dujų balionų daugiabučiuose pakeitimo kitais energijos šaltiniais paraiškų teikimų, pasikeitė projektų įgyvendinimo grafikas.</t>
  </si>
  <si>
    <t>Nepanaudota suma susidaro darbo užmokesčio eilutėje, tačiau per antrą pusmetį numatoma panaudoti visą likusią sumą, nes EITP skyriuje bus įdarbinti nauji darbuotojai.</t>
  </si>
  <si>
    <t>Didžioji dalis mokėjimų suplanuota 2022 m. gale, nes užtruko atsiskaitymo už atliktus darbus ir paslaugas procedūros.</t>
  </si>
  <si>
    <t>Užsitęsusios viešųjų pirkimų ir susijusios teisinės ir administracinės procedūros. Dėl kelis kartus išaugusių rangos darbų, medžiagų, techninių projektų rengimo kainų, projektų vykdytojams nepavyksta pirkimų įvykdyti iš pirmo karto arba įvykus pirkimams patys rangovai atsisako pasirašyti sutartis.	Dėl Rusijos Federacijos vykdomos karinės agresijos prieš Ukrainą sukeltos krizės sutrikęs logistikos procesas, žaliavų ir darbo jėgos trūkumas, medžiagų pabrangimas. Pasikeitė projektų veiklų įgyvendinimo grafikai, nusikėlė planuoti darbų terminai, vėlavimai dėl statybų rinkoje susidariusios sudėtingos situacijos.</t>
  </si>
  <si>
    <t>Lėšos nepanaudotos, kadangi pasikeitė projektų įgyvendinimo grafikas, nusikėlė planuoti darbai.</t>
  </si>
  <si>
    <t>Užsitęsę vykdomi darbai, jų dokumentacijos tvarkymas. Sutartis pasirašyta 2022.07.05, todėl mokėjimai persikėlė į III ketv. Sutaupymų nenumatoma.</t>
  </si>
  <si>
    <t>Lėšos nepanaudotos, kadangi  užsitęsė Valstybinės įmonės Ignalinos atominė elektrinė prašymų pateikimo ir Viešosios įstaigos Centrinės projektų valdymo agentūros jų vertinimas.</t>
  </si>
  <si>
    <t>Vyko personalo kaita, laikini nedarbingumai.</t>
  </si>
  <si>
    <t>Užsitęsusios kompiuterinės technikos įsigijimo viešųjų pirkimų procedūros.</t>
  </si>
  <si>
    <t>Užsitęsusios studijų, įv. tyrimų, ekspertų konsultacijų viešųjų pirkimų procedūros ir susijusios teisinės ir administracinės procedūros. Lėšas planuojama panaudoti II pusmetį.</t>
  </si>
  <si>
    <t>Užsitęsusios prekių ir paslaugų, reikalingų ministerijos funkcijų vykdymui, įsigijimo viešųjų pirkimų procedūros. Lėšas planuojama panaudoti II pusmetį.</t>
  </si>
  <si>
    <t>Sutaupymai susidarė dėl šiuo metu nemokamų atašė kompensacijų sutuoktiniams (Briuselio atašė pav.Ukrainos atašė), kadangi pradėtos gauti pajamos, susijusios su darbo santykiais. Lėšas planuojama panaudoti II pusmetį.</t>
  </si>
  <si>
    <t>PVM poreikis buvo mažesnis nei sąmatoje numatyti asignavimai dėl nepateiktų mokėjimo prašymų planuotai sumai pagal maisto produktų skatinimo priemones.</t>
  </si>
  <si>
    <t>Dėl darbuotojų laikino nedarbingumo ir šiuo metu neužimtų pareigybių.</t>
  </si>
  <si>
    <t>Netiksliai suplanuotas lėšų poreikis atostoginiams. Darbo užmokestis ir nedarbingumai už birželį mokami liepos mėnesį atlyginimo mokėjimo dieną. Per pirmą pusmetį gauta mažiau mediatorių prašymų išmokėti darbo užmokestį už mediacijos teikimą nei planuota. Per pirmą pusmetį gauta mažiau advokatų prašymų išmokėti darbo užmokestį už antrinės teisinės pagalbos teikimą nei planuota.</t>
  </si>
  <si>
    <t>2.1</t>
  </si>
  <si>
    <t>Užsitęsusios pirkimų procedūros.</t>
  </si>
  <si>
    <t xml:space="preserve">63,4 tūkst. eurų nepanaudota, nes vėliau nei planuota pradėtos nevyriausybinių organizacijų projektų, skirtų teisinio švietimo veikloms, atrankos procedūros, projektus numatyta įgyvendinti iki 2022 m. pabaigos. 64,4 tūkst. eurų nepanaudota lėšų, skirtų narystės tarptautinėse organizacijose mokesčiams sumokėti, šios lėšos bus panaudotos 2022 m. IV ketv., 50,0 tūkst. eurų nepanaudota smurtiniais nusikaltimais padarytos žalos kompensavimui, nes kompensacijoms išmokėti užteko į  Nukentėjusių nuo nusikaltimų asmenų fondą surinktų įmokų ir biudžeto lėšų naudoti neprireikė. 0,6 tūkst. eurų lėšų, skirtų pagal teismo sprendimus atlyginti žalą dėl neteisėtų valdžios institucijų veiksmų,  panaudotos 2022 m. III ketv. </t>
  </si>
  <si>
    <t>Mažesnė nei planuota pirkimo kaina.</t>
  </si>
  <si>
    <t>Dėl COVID-19 pandemijos mažiau  pirkta prekių ir paslaugų. Išlaidos bus sekantį ketvirtį.</t>
  </si>
  <si>
    <t>Dėl sutrikusios logistikos pandemijos metu prekės nenupirktos</t>
  </si>
  <si>
    <t>Sprendimas darbo užmokestį mokėti iš 1.1.1.1.1 fin.šaltinio, nepakankami įnašai į biudžetą. Tarptautinės organizacijos kofinansavimas. Europos patentų organizacija (EPO) pagal bendradarbiavimo susitarimą kuria patentų administravimo sistemos IT sprendimus patentų administravimo ir  nemokamai perdavė VPB reikalingą licenciją.</t>
  </si>
  <si>
    <t>Dalis darbo užmokesčio buvo mokama pagal pasirašytą sutartį iš tarptautinės organizacijos lėšų.</t>
  </si>
  <si>
    <t>Dėl mažesnio, nei planuota pirkimų poreikio.</t>
  </si>
  <si>
    <t>Į Nukentėjusių nuo nusikaltimų asmenų fondą surinkta daugiau įmokų, nei gauta asmenų prašymų kompensuoti smurtiniais nusikaltimais padarytą žalą ir išmokėta kompensacijų.</t>
  </si>
  <si>
    <t xml:space="preserve">Asignavimai nepanaudoti, nes vadovaujantis paramos administravimo taisyklėmis, pirmiausia yra paskirstomos skirtos EŽŪGF lėšos, o jas išnaudojus - valstybės biudžeto lėšos, o ataskaitinei datai dar pilnai neišnaudotos skirtos EŽŪGF lėšos. </t>
  </si>
  <si>
    <t>1.1.1.1.11</t>
  </si>
  <si>
    <t>Per 2022 m. I pusmetį buvo atlikta mažiau tyrimų dėl sezoniškumo. Pagrindiniai tyrimai numatyti rudenį.</t>
  </si>
  <si>
    <t>Nepanaudoti asignavimai, nes nepateikti mokėjimo prašymai planuotai sumai pagal maisto produktų skatinimo priemones, taip pat pareiškėjai nepateikė tinkamų mokėjimo prašymų suplanuotai sumai, kadangi dalies programų vykdymas sustabdytas pareiškėjų iniciatyva, o daliai programų taikomas mokėjimų sustabdymas dėl atliekamų pažeidimo tyrimų.</t>
  </si>
  <si>
    <t>Dar nėra patvirtinta Lietuvos žuvininkystės  2021-2027 metų veiksmų programa.</t>
  </si>
  <si>
    <t xml:space="preserve">Personalo kaita, laikinas nedarbingumas, neužimtos pareigybės, darbuotojų tikslinės atostogos. Taip pat  apskaičiuoto darbo užmokesčio ir atsotoginių išmokėjimas kitą mėn. </t>
  </si>
  <si>
    <t>Dėl vykdomos reformos darbuotojams kurie pakeitė pavaldumą atlyginimai nebuvo išmokėti birželio 30 d., bei  suplanuotas darbo užmokestis už atostogas ir nuo jo priklausančios įmokos.</t>
  </si>
  <si>
    <t>Nuotolinis darbas ir laisvos pareigybės.</t>
  </si>
  <si>
    <t>Mažesnis nei planuota pirkimų poreikis, dalis darbų ir pirkimų persikėlė į 3-ą ketvirtį, sąskaitos už atliktus darbus ir suteiktas paslaugas birželio mėn. pabaigoje bus apmokėtos liepos mėn. Taip pat asignavimai nepanaudoti  dėl sumažėjusio poreikio (aprangos ir patalynės, medikamentų ir medicininių priemonių įsigijimo).</t>
  </si>
  <si>
    <t>Gautos sąskaitos už birželo mėn. bus apmokėtos  liepos mėn.</t>
  </si>
  <si>
    <t>Užsitęsusios viešųjų pirkimų organizavimo bei susijusios teisinės ir administracinės procedūros, ketvirčio pabaigoje gautos sąskaitos faktūros.</t>
  </si>
  <si>
    <t>Užsitęsę bendrabučio Nr.2 remonto darbai.</t>
  </si>
  <si>
    <t>2.6</t>
  </si>
  <si>
    <t>Liko nepanaudoti remonto prekių ir paslaugų  asignavimai, kadangi įmonės neatliko darbų laiku. Prekių ir paslaugų buvo įsigyta mažiau negu planuota.</t>
  </si>
  <si>
    <t>2.7</t>
  </si>
  <si>
    <t>Planuotas didesnis poreikis išeitinėms kompensacijoms dėl įstaigos reorganizavimo.</t>
  </si>
  <si>
    <t xml:space="preserve"> Sąmata patikslinta ketvirčio pabaigoje. Taip pat stipendijos išmokėtos nepilnai, nes mokslo metai baigėsi 2022-07-10, bei socialiniės išmokos išmokėtos po ataskaitinio ketvirčio pabaigos.</t>
  </si>
  <si>
    <t>Netikslus planavimas dėl darbo užmokesčio ir socialinio draudimo mokėjimo.</t>
  </si>
  <si>
    <t>Kompensuota darbo užmokesčio ir soc. draudimo suma pareigūnams, kurie tiesiogiai dalyvavo valdant ekstremaliąją situaciją dėl masinio užsieniečių antplūdžio, užsitęsusių kompensavimo procedūrų.</t>
  </si>
  <si>
    <t xml:space="preserve">Atlikus viešųjų pirkimų procedūras, paslaugos buvo nupirktos už mažesnę kainą nei buvo planuojama, todėl sutaupyta 10,8 tūkst. eurų (pvz. pataisos pareigūnų rengimo ir kompetencijų ugdymo (kvalifikacijos tobulinimo) poreikio ir kokybės atotrūkio analizės pirkimas). </t>
  </si>
  <si>
    <t>Dėl užsitęsusių viešųjų pirkimų procedūrų (teismui patenkinus antroje vietoje buvusio tiekėjo skundą, buvo nutrauktas viešasis pirkimas, po to, atlikus kelias rinkos konsultacijas su tiekėjais, buvo paskelbtas naujas viešasis pirkimas) vėliau nei planuota pasirašytos preliminariosios sutartys dėl paslaugos, reikalingos užtikrinti prižiūrimo asmens (nuteistojo) buvimo vietos ir judėjimo kontrolę. Dėl šios priežasties  nepanaudota 20,0 tūkst. eurų.</t>
  </si>
  <si>
    <t>Užtrukus projektą vykdančių ekspertų įdarbinimo procedūroms (net keletą kartų buvo skelbiamos atrankos nuteistųjų užimtumo organizavimo ir vykdymo, mokymo įstaigos strategijos formavimo bei statybų  ekspertų pareigoms užimti), vėliau nei planuota nupirktas Pravieniškių užimtumo centro statybos techninis projektas, taip pat vėliau nei planuota perkamos priemonės nuteistųjų užimtumui organizuoti, taip pat Start AV vertinimo metodikos IT įrankio sukūrimas bei mikro - makro testavimo metodika. Dėl šios priežasties nepanaudota  53,9 tūkst. eurų .</t>
  </si>
  <si>
    <t>2014-2021 m. EEE ir (ar) Norvegijos finansinių mechanizmų programos valdymo lėšos nepanaudotos, nes darbo užmokestis  už 2022 m. birželio mėn.  išmokėtas liepos mėn. pradžioje, taip pat įtakos turėjo sumažėjęs skaičius darbuotojų, kuriems iš šių lėšų mokamos priemokos už funkcijų, susijusių su programos valdymu, vykdymą.</t>
  </si>
  <si>
    <t>Nepanaudotos lėšos, skirtos komandiruočių išlaidoms apmokėti, planuojamos panaudoti 2022 m. II pusmetį.</t>
  </si>
  <si>
    <t xml:space="preserve">Atlikus viešųjų pirkimų procedūras, paslaugos buvo nupirktos už mažesnę kainą nei buvo planuojama, todėl sutaupyta 57,9 tūkst. eurų (pvz. pataisos pareigūnų rengimo ir kompetencijų ugdymo (kvalifikacijos tobulinimo) poreikio ir kokybės atotrūkio analizės pirkimas). </t>
  </si>
  <si>
    <t>Dėl užsitęsusių viešųjų pirkimų procedūrų (teismui patenkinus antroje vietoje buvusio tiekėjo skundą, buvo nutrauktas viešasis pirkimas, po to, atlikus kelias rinkos konsultacijas su tiekėjais, buvo paskelbtas naujas viešasis pirkimas) vėliau nei planuota pasirašytos preliminariosios sutartys dėl paslaugos, reikalingos užtikrinti prižiūrimo asmens (nuteistojo) buvimo vietos ir judėjimo kontrolę. Dėl šios priežasties  nepanaudota 113,2 tūkst. eurų.</t>
  </si>
  <si>
    <t>Užtrukus projektą vykdančių ekspertų įdarbinimo procedūroms (net keletą kartų buvo skelbiamos atrankos nuteistųjų užimtumo organizavimo ir vykdymo, mokymo įstaigos strategijos formavimo bei statybų  ekspertų pareigoms užimti), vėliau nei planuota nupirktas Pravieniškių užimtumo centro statybos techninis projektas, taip pat vėliau nei planuota perkamos priemonės nuteistųjų užimtumui organizuoti, taip pat Start AV vertinimo metodikos IT įrankio sukūrimas bei mikro - makro testavimo metodika. Dėl šios priežasties nepanaudota  305,5 tūkst. eurų .</t>
  </si>
  <si>
    <t>Nepanaudotos lėšos, skirtos komandiruočių išlaidoms ir kitoms paslaugoms apmokėti, planuojamos panaudoti 2022 m. II pusmetį.</t>
  </si>
  <si>
    <t>Priskaičiuotas darbo užmokestis ir soc. draud. įmokos bus pervestas 2022 m. liepos mėn. Taip pat darbuotojų kaita,  nuteistųjų laikinas nedarbingumas.</t>
  </si>
  <si>
    <t>Nebuvo surinkta pakankamai  įmokų, todėl nepanaudota sąmata.</t>
  </si>
  <si>
    <t xml:space="preserve">Nepanaudotos darbo užmokesčiui ir socialiniam draudimui skirtos lėšos, nes atlyginimai  už 2022 m. birželio mėn.  išmokėti liepos mėn. pradžioje. </t>
  </si>
  <si>
    <t>Sąskaitos už birželio mėn. suteiktas paslaugas (ryšių, komunalines ir kitas paslaugas) apmokėtos po ataskaitinio laikotarpio pabaigos. Mažesnis, nei planuota, buvo pirkimų poreikis mokymų ir ekspertų paslaugoms, lėšas planuojama panaudoti 2022 m. II pusmetį.</t>
  </si>
  <si>
    <t xml:space="preserve">Lėšos, skirtos nematerialiajam turtui įsigyti, planuojamos panaudoti 2022 m. III ketv. </t>
  </si>
  <si>
    <t>1. 3.3.1.3</t>
  </si>
  <si>
    <t>Asignavimai  nepanaudoti dėl paramos gavėjams pritaikytų sankcijų už teisės aktuose numatytų reikalavimų nesilaikymą, t.y. buvo išmokėta mažesnė parama nei planuota bei neišmokėta parama dėl paramos gavėjų  nurodytų  klaidingų banko sąskaitų/mirusių paramos gavėjų.</t>
  </si>
  <si>
    <t>Asignavimai nepanaudoti dėl vėliau pateiktų arba nukeltų vėlesniam laikotarpiui mokėjimo prašymų, pateiktų mažesnei sumai, negu buvo suplanuota.</t>
  </si>
  <si>
    <t>Asignavimai nepanaudoti pagal investicines priemones  dėl  vėliau pateiktų arba nukeltų vėlesniam laikotarpiui mokėjimo prašymų, nutrauktų paramos sutarčių, o pagal plotines priemones dėl pritaikytų sankcijų.</t>
  </si>
  <si>
    <t xml:space="preserve">Nesurinkta pajamų įmokų, nes nebuvo gauta prašymų NŽT turimų duomenų panaudojimui (komercinei veiklai). </t>
  </si>
  <si>
    <t>Gautos viršplaninės lėšos.</t>
  </si>
  <si>
    <t>Dėl mažesnio, nei planuota pirkimų poreikio</t>
  </si>
  <si>
    <t>1.5.1.1.2</t>
  </si>
  <si>
    <t>Asignavimai nepanaudoti dėl mažesnio, negu suplanuota poreikio.</t>
  </si>
  <si>
    <t>Darbuotojų kaita ir laikinas nedarbingumas. Priemonė 15.002.15.01.01 (Užtikrinti Žemės ūkio ministerijos veiklos vykdymą), projektas 15_01_01_1 (Žemės ūkio ministerijos funkcijų vykdymas (centrinės institucijos išlaikymas)).</t>
  </si>
  <si>
    <t>Dėl mažesnio nei planuota pirkimų poreikio (IT, KT) Priemonė 15.002.15.01.01 (Užtikrinti Žemės ūkio ministerijos veiklos vykdymą), projektas 15_01_01_1 (Žemės ūkio ministerijos funkcijų vykdymas (centrinės institucijos išlaikymas)).</t>
  </si>
  <si>
    <t>Dėl pasibaigusių kadencijų ir naujai nepaskirtų atašė pareigybių: Lietuvos Respublikos žemės ūkio atašė Lietuvos Respublikos ambasadoje Kinijos Liaudies Respublikoje, Jungtiniuose Arabų Emyratuose. Priemonė 15.002.15.01.01 (Užtikrinti Žemės ūkio ministerijos veiklos vykdymą), projektas 15_01_01_2 (Diplomatinių atstovų veiklos užtikrinimas).</t>
  </si>
  <si>
    <t>Dėl iš dalies tęsiamų COVID pandemijos metu taikytų ribojimų didesnė dalis suplanuotų renginių ir susitikimų vyko ne gyvai, o nuotoliniu būdu.  Priemonė 15.002.15.01.01 (Užtikrinti Žemės ūkio ministerijos veiklos vykdymą), projektas B.JŪROS_PJ (Bendradarbiavimas įgyvendinant ES Baltijos jūros regiono strategijos 9-tą prioritetą).</t>
  </si>
  <si>
    <t>Dėl iš dalies tęsiamų COVID pandemijos metu taikytų ES institucijų darbo metodų didesnė dalis suplanuotų susitikimų, posėdžių bei renginių vyko ne gyvai, o  nuotoliniu būdu. Priemonė 15.002.15.01.01 (Užtikrinti Žemės ūkio ministerijos veiklos vykdymą), projektas 15_01_01_03 (Dalyvavimas ES Tarybos ir Europos komisijos veikloje bei išorės žuvininkystės politikos susitikimuose ).</t>
  </si>
  <si>
    <t xml:space="preserve">236 tūkst. Eurų darbo užmokesčiui nepanaudota dėl to, kad 2022 m. I pusmetį buvo daug neužimtų pareigybių, į kurias per šį laikotarpį nepavyko priimti specialistų. Priemonė 15.002.15.01.01 (Užtikrinti Žemės ūkio ministerijos veiklos vykdymą).  </t>
  </si>
  <si>
    <t>Veiklos atidėtos II pusmečiui. Priemonė 15.002.15.01.01 (Užtikrinti Žemės ūkio ministerijos veiklos vykdymą), projektas TARP.BENDR (Tarptautinio bendradarbiavimo projektai).</t>
  </si>
  <si>
    <t>Pasikeitus EJRŽF 2014-2020 m. priemonės "Techninė parama" įgyvendinimo taisyklėms dėl paramos gavėjo  grąžintų nepanaudotų einamųjų ketvirčių avansų.</t>
  </si>
  <si>
    <t>Pasikeitus  KPP 2014-2020 m. priemonės "Techninė pagalba" įgyvendinimo taisyklėms dėl paramos gavėjų užsakytų mažesnių avansų sumų pagal faktines išlaidas bei grąžintų nepanaudotų einamųjų ketvirčių avansų.</t>
  </si>
  <si>
    <t xml:space="preserve">Dar nėra patvirtinta Lietuvos žuvininkystės  2021-2027 metų veiksmų programa. </t>
  </si>
  <si>
    <t>Dėl ligų ir neužimtų pareigybių bei priskaičiuotų birželio mėn. darbo užmokesčio ir socialinio draudimo įmokų, kurios bus išmokėtos liepos mėn.</t>
  </si>
  <si>
    <t>Dėl mažesnių kainų įsigyjant transporto paslaugas ir dalis bei ūkinį inventorių.</t>
  </si>
  <si>
    <t xml:space="preserve">Dėl mažesnio lėšų poreikio ryšių įrangai ir paslaugoms, transporto išlaikymui, reprezentacinėms prekėms ir paslaugoms, paprastojo remonto darbams ir kt. </t>
  </si>
  <si>
    <t>Dėl užsitęsusių viešųjų pirkimų procedūrų įsigyjant kompiuterius ir elektroninių ryšių įrangą, motorinių transporto priemonių nuomos ir remonto paslaugas, informacinių technologijų prekes ir paslaugas ir kt.</t>
  </si>
  <si>
    <t>Dėl užsitęsusių transporto priemonių remonto darbų, atsarginių dalių pristatymo, paprastojo remonto darbų ir kt.</t>
  </si>
  <si>
    <t>Dėl tiekėjų vėlavimo pristatant informacinių technologijų prekes, dėl pavėluotai gautų sąskaitų už ginklus ir karinę įrangą.</t>
  </si>
  <si>
    <t>Dėl priskaičiuotų birželio mėn. karių išmokų (maistpinigiai, kelionės išlaidų atlyginimai), kurios bus išmokėtos liepos mėn., neįvykusių komandiruočių, valiutos kurso svyravimų , dėl gautų ataskaitinio laikotarpio pabaigoje sąskaitų už transporto išlaikymo ir transporto paslaugų įsigijimo išlaidas, kurios bus apmokėtos liepos mėn. ir kt.</t>
  </si>
  <si>
    <t>Dėl tiekėjų pristatytų sąskaitų faktūrų kito mėnesio pradžioje.</t>
  </si>
  <si>
    <t>Dėl mažesnių pirkimų  kainų įsigyjant medikamentus ir informacinių technologijų prekes.</t>
  </si>
  <si>
    <t>Dėl tiekėjų vėlavimo pateikti išankstinę sąskaitą.</t>
  </si>
  <si>
    <t>Dėl tiekėjų pristatytų sąskaitų faktūrų kito mėnesio pradžioje</t>
  </si>
  <si>
    <t>Dėl mažesnių pirkimų kainų įsigyjant transporto, materialiojo turto paprastojo remonto, informacinių technologijų paslaugas ir mažesnių kainų kvalifikacijos kėlimui.</t>
  </si>
  <si>
    <t>Dėl mažesnio lėšų poreikio ryšių įrangai ir ryšių paslaugoms, transporto išlaikymo išlaidoms ir paslaugoms, turto nuomos paslaugoms, informacinių technologijų prekėms ir paslaugoms,  komunalinėms paslaugoms ir kt.</t>
  </si>
  <si>
    <t xml:space="preserve">Dėl užsitęsusių viešųjų pirkimų procedūrų įsigyjant gesintojų ryšio įrangą, valties remonto ir gaisrinių signalizacijų remonto paslaugas, spec. aprangą, uosto katerio vilkiko validavimo paslaugą, informacinių technologijų prekes ir paslaugas. </t>
  </si>
  <si>
    <t xml:space="preserve">Dėl užsitęsusių laivų remonto ir laivų įrangos sertifikavimo darbų. </t>
  </si>
  <si>
    <t>Dėl priskaičiuotų birželio mėn. karių išmokų (maistpinigiai, kelionės išlaidų atlyginimai, gyvenamųjų patalpų nuomos kompensacijos), kurios bus išmokėtos liepos mėn., dėl neįvykusių komandiruočių, dėl tiekėjų pristatytų sąskaitų faktūrų kito mėnesio pradžioje.</t>
  </si>
  <si>
    <t xml:space="preserve">Valstybinės maisto ir veterinarinės kontrolės funkcijų vykdymo programa   </t>
  </si>
  <si>
    <t xml:space="preserve">Valstybinės maisto ir veterinarijos tarnybos valdymo programa   </t>
  </si>
  <si>
    <t>Dėl mažesnių pirkimų kainų įsigyjant ryšių įrangą ir ryšių paslaugas, nakvynes paslaugas komandiruotės metu, kvalifikacijos kėlimą, reprezentacines prekes ir paslaugas, ilgalaikį materialųjį ir nematerialųjį turtą ir kt.</t>
  </si>
  <si>
    <t>Dėl mažesnio lėšų poreikio medikamentams ir medicininėms paslaugoms, transporto išlaikymo,  turto nuomos, apsaugos signalizacijų remonto, ekspertų ir konsultantų paslaugoms bei informacinių technologijų prekėms ir paslaugoms.</t>
  </si>
  <si>
    <t>Dėl užsitęsusių viešųjų pirkimų procedūrų įsigyjant maisto produktus, telefonų aparatus, transporto priemonių atsargines dalis, transporto remonto paslaugas, kelių priežiūros priemonių nuomos paslaugas, pastatų remonto darbus ir kt.</t>
  </si>
  <si>
    <t>Dėl užsitęsusių vykdomų darbų (elektros galios didinimas, inžinierinių tinklų prijungimas).</t>
  </si>
  <si>
    <t>Dėl tiekėjų laiku nepristatytų generatorių ir kt.</t>
  </si>
  <si>
    <t>Dėl mažesnių pirkimų kainų įsigyjant karines atsargas.</t>
  </si>
  <si>
    <t>Kitos šalies vėlavimas atlikti įsipareigojimus (konteinerių įrengimas).</t>
  </si>
  <si>
    <t>Dėl pavėluotai gautos informacijos sąmatų tikslinimui tarp ketvirčių.</t>
  </si>
  <si>
    <t>Dėl mažesnių pirkimų kainų įsigyjant informacinių technologijų prekes ir paslaugas.</t>
  </si>
  <si>
    <t>Dėl mažesnio lėšų poreikio medikamentams ir medicininėms paslaugoms, mitybai, transporto išlaikymo ir transporto paslaugoms,  komunalinės paslaugoms, reprezentacinėms prekės ir paslaugoms ir kt.</t>
  </si>
  <si>
    <t xml:space="preserve">Dėl mažesnio suteiktų paslaugų, pagal kurias planuojamos biudžetinių įstaigų pajamų įmokos, kiekio. </t>
  </si>
  <si>
    <t xml:space="preserve">Dėl mažesnių pirkimų kainų įsigyjant nakvynes paslaugas komandiruotės metu, organizacinės įrangos remonto paslaugas ir kt. </t>
  </si>
  <si>
    <t>Dėl mažesnio lėšų poreikio medikamentams ir medicininėms paslaugoms, kt.</t>
  </si>
  <si>
    <t>Dėl užsitęsusių viešųjų pirkimų procedūrų įsigyjant ryšių įrangą, kitas mašinas ir įrenginius.</t>
  </si>
  <si>
    <t>Dėl tiekėjų laiku nepristatytų informacinių technologijų, reprezentacinių prekių ir kt.</t>
  </si>
  <si>
    <t>Dėl priskaičiuotų birželio mėn. karių išmokų (maistpinigiai, kelionės išlaidų atlyginimai, gyvenamųjų patalpų nuomos kompensacijos), kurios bus išmokėtos liepos mėn., dėl tiekėjų pristatytų sąskaitų faktūrų kito mėnesio pradžioje.</t>
  </si>
  <si>
    <t>Dėl mažesnio lėšų poreikio mitybai, komunalinėms paslaugos, socialinei paramai ir kt.</t>
  </si>
  <si>
    <t>Dėl mažesnių pirkimų kainų įsigyjant ryšių įrangą ir ryšių paslaugas, turto nuomos paslaugas ir reprezentacines prekes.</t>
  </si>
  <si>
    <t>Dėl mažesnio lėšų poreikio mitybai, medikamentams ir medicininėms paslaugoms, transporto išlaikymui, komandiruotėms, komunalinėms paslaugoms, informacinių technologijų prekėms ir paslaugoms ir kt.</t>
  </si>
  <si>
    <t>Dėl užsitęsusių viešųjų pirkimų procedūrų įsigyjant aprangos elementus, kitas mašinas ir įrenginius, karinę įrangą kompiuterius ir elektroninių ryšių įrangą.</t>
  </si>
  <si>
    <t>Dėl mažesnių kainų įsigyjant paprastojo remonto prekes ir paslaugas.</t>
  </si>
  <si>
    <t>Dėl mažesnio lėšų poreikio transporto ir komunalinėms paslaugoms, informacinių technologijų prekėms ir paslaugoms.</t>
  </si>
  <si>
    <t>Dėl užsitęsusių viešųjų pirkimų procedūrų įsigyjant informacinių technologijų prekes ir paslaugas, reprezentacines prekes ir kt.</t>
  </si>
  <si>
    <t>Dėl mažesnių kainų įsigyjant informacinių technologijų prekes ir paslaugas bei kompiuterinę programinę įrangą.</t>
  </si>
  <si>
    <t>Dėl užsitęsusių viešųjų pirkimų procedūrų įsigyjant ryšių įrangą, kompiuterinę techninę  ir elektroninių ryšių įrangą, dėl užsitęsusių inžinierinių statinių naujų ir esamų inžinierinių tinklų kabelinių ryšių linijų  įrengimo.</t>
  </si>
  <si>
    <t>Dėl mažesnių kainų įsigyjant aprangą, transporto paslaugas, materialiojo turto paprastojo remonto prekes ir paslaugas, informacinių technologijų prekes ir paslaugas, reprezentacines prekes, kitą nematerialųjį turtą.</t>
  </si>
  <si>
    <t>Dėl mažesnio lėšų poreikio aprangos priežiūros paslaugoms, medikamentams, ryšių paslaugoms, transporto išlaikymui, turto nuomos paslaugoms ir reprezentacijai.</t>
  </si>
  <si>
    <t>Dėl užsitęsusių viešųjų pirkimų procedūrų įsigyjant sausus davinius, optikos testavimo ir valdymo įrenginius, greičio matuoklius ir karines atsargas.</t>
  </si>
  <si>
    <t>Dėl užsitęsusių radijo stočių remonto darbų.</t>
  </si>
  <si>
    <t>Dėl mažesnių kainų įsigyjant kitą ilgalaikį materialųjį turtą.</t>
  </si>
  <si>
    <t>Dėl mažesnio lėšų poreikio medikamentams, ryšių įrangai, komandiruotėms, turto nuomos paslaugoms, kvalifikacijos kėlimui, informacinių technologijų prekėms ir paslaugoms, reprezentacijai, negyvenamųjų pastatų įsigijimui.</t>
  </si>
  <si>
    <t>Dėl užsitęsusių viešųjų pirkimų procedūrų įsigyjant kompiuterinę techninę  ir elektroninių ryšių įrangą,</t>
  </si>
  <si>
    <t>Dėl tiekėjų laiku nepristatytų prekių.</t>
  </si>
  <si>
    <t>Dėl mažesnio lėšų poreikio kitoms prekėms ir paslaugoms.</t>
  </si>
  <si>
    <t xml:space="preserve"> Nepanaudota darbo užmokesčiui, kadangi darbo užmokestis už praėjusį mėnesį mokamas sekantį mėnesį. </t>
  </si>
  <si>
    <t>Užsitęsusios viešųjų pirkimų ir susijusios teisinės  ir administracinės procedūros</t>
  </si>
  <si>
    <t>Netikslus planavimas ( darbo užmokestis už 06 mėn. išmokėtas liepos 8 d.).</t>
  </si>
  <si>
    <t xml:space="preserve"> Likusi suma bus panaudota už 2022 m. birželio mėn. prekių ir paslaugų sąskaitų, gautų 2022 m. liepos mėn. apmokėjimui</t>
  </si>
  <si>
    <t>Netikslus planavimas ( sąskaitos už suteiktas paslaugas apmokamos po ataskaitinio laikotarpio pabaigos)</t>
  </si>
  <si>
    <t xml:space="preserve">VMVT įgyvendina ES finansuojamas programas dėl gyvūnų  užkrečiamųjų ligų kontrolės, tačiau dėl sumažėjusios ES finansinės paramos dydžio, lėšų panaudojimas taip pat mažesnis nei planuota.  </t>
  </si>
  <si>
    <t>Netikslus planavimas ( darbo užmokestis už 06 mėn. išmokėtas liepos 8 d.)</t>
  </si>
  <si>
    <t>VMVT kuria naują informacinę sistemą, kurios darbai dėl nenumatytų priežasčių užsitęsė ilgiau nei planuota, todėl lėšos bus panaudotos per II pusm.</t>
  </si>
  <si>
    <t>Netikslus planavimas ( sąskaitos už suteiktas paslaugas apmokamos po ataskaitinio laikotarpio pabaigos).</t>
  </si>
  <si>
    <t xml:space="preserve">Dėl užsitęsusių pirkimų procedūrų liko nepanaudota  turto įsigijimo išlaidose, kurios bus panaudotos per II pusm. </t>
  </si>
  <si>
    <t>Likusi suma bus panaudota už 2022 m. birželio mėn. prekių ir paslaugų sąskaitų, gautų 2022 m. liepos mėn. apmokėjimui.</t>
  </si>
  <si>
    <t xml:space="preserve">Šalies mokslo ir studijų plėtra   </t>
  </si>
  <si>
    <t>Dėl neužimtų pareigybių, darbuotojų laikino nedarbingumo, darbuotojų, išėjusių tikslinių atostogų, dėl darbuotojų darbo ne pilnu etatu.</t>
  </si>
  <si>
    <t>Dėl mažesnių, nei planuota pirkimų kainų.</t>
  </si>
  <si>
    <t>Kitos šalies vėlavimas. Programos lėšos nebuvo įsisavintos pagal planą dėl kvietimų teikti paraiškas paskelbimo vėlavimo  LR ŠMSM laiku nepatvirtinus priemonių aprašų arba užtrukus kvietimų specialiųjų reikalavimų derinimui. Taip pat dėl objektyvių priežasčių sprendimai dėl kelių Programos lėšos nebuvo įsisavintos pagal planą dėl kvietimų teikti paraiškas paskelbimo vėlavimo  LR ŠMSM laiku nepatvirtinus priemonių aprašų arba užtrukus kvietimų specialiųjų reikalavimų derinimui. Taip pat dėl objektyvių priežasčių sprendimai dėl kelių.</t>
  </si>
  <si>
    <t>Dėl didelio pirmoje metų pusėje besibaigiančių projektų kiekio iškilo iššūkis siekiant suderinti projektų vykdytojų galimybę dalyvauti viešinimo veiklose, todėl užsitęsė numatytų pirkimų vykdymas. Visi suplanuoti pirkimai bus įvykdyti per antrąją 2022 m. pusę. Įvykdytos paslaugos buvo įsigytos už mažesnę, nei planuotą, kainą.</t>
  </si>
  <si>
    <t>Kitos šalies vėlavimas. Projektų vykdytojų ne visi partneriai deklaravo išlaidas už 2022 metų I pusmetį.</t>
  </si>
  <si>
    <t>Personalo kaita ir laikinas nedarbingumas</t>
  </si>
  <si>
    <t>Dėl laikino nedarbingumo. Dėl mažesnių sąnaudų ligos pašalpoms.</t>
  </si>
  <si>
    <t>1.3.3.1.46</t>
  </si>
  <si>
    <t>Netikslus planavimas. Dėl apskaičiuoto darbo užmokesčio autoriams išmokėjimo kitą mėnesį, nei buvo suplanuota.</t>
  </si>
  <si>
    <t>Užsitęsę viešieji pirkimai. Užsitęsusios viešųjų pirkimų ir susijusios teisinės ir administracinės procedūros.</t>
  </si>
  <si>
    <t>Visuomenės informacinis aprūpinimas ir informacijos politikos įgyvendinimas</t>
  </si>
  <si>
    <t xml:space="preserve">              2.5</t>
  </si>
  <si>
    <t>Dėl apskaičiuoto darbo užmokečio išmokėjimo kitą mėnesį</t>
  </si>
  <si>
    <t xml:space="preserve">Dėl mažesnio nei planuota pirkimų poreikio (transporto, komandiruočių,  informacinių technologijų prekių ir paslaugų, kitų prekių ir paslaugų įsigijimui, reprezentacinėms, ryšių paslaugų išlaidoms).  </t>
  </si>
  <si>
    <t>Dėl užsitęsusių viešųjų pirkimų ir susijusių teisinių administracinių procedūrų.</t>
  </si>
  <si>
    <t>Mažesnis nei planuota pirkimų poreikis (informacinėms technologijoms, reprezentacinėms, komandruočių, turto remonto ir kt. išlaidoms)</t>
  </si>
  <si>
    <t xml:space="preserve">Dalis lėšų liko nepanaudota, kadangi dėl Covid-19 pasėkmių projektuose lėčiau vyko kai kurios veiklos arba jos perplanuojamos. Taip pat dėl šių priežasčių daugeliui projektų pratęsiami projektų įgyvendinimo laikotarpiai ir tuo pačiu nusikelia lėšų išmokėjimas. </t>
  </si>
  <si>
    <t>Dalis lėšų liko nepanaudota, kadangi projektuose dėl vėluojančių viešųjų pirkimų vėlinami projektų veiklų įgyvendinimo terminai. Dėl šių priežasčių nusikelia lėšų išmokėjimai projektų vykdytojams.</t>
  </si>
  <si>
    <t>Lėšos darbo užmokesčiui buvo nepilnai panaudotos dėl personalo kaitos, darbuotojų laikino nedarbingumo, darbuotojų, išėjusių tikslinių atostogų.</t>
  </si>
  <si>
    <t>Dalis techninės paramos lėšų liko nepanaudota dėl Covid-19 pandemijos šalyje paplitimo nukėlus vėlesniam laikotarpiui dalį planuotų renginių.</t>
  </si>
  <si>
    <t>2014–2020 m. finansinio laikotarpio Europos teritorinio bendradarbiavimo tikslo programose iš Lietuvos partnerių gauta  mažiau mokėjimo prašymų, kadangi daugeliui projektų dėl COVID-19 pandemijos ir kitų pagrįstų priežasčių leidžiama prasitęsti projektų įgyvendinimo trukmę, kas sąlygoja projektų veiklų perkėlimą ir mokėjimo prašymų pateikimą vėlesniu nei planuota laikotarpiu, dėl to galutinio mokėjimo prašymai gaunami vėliau nei planuota.</t>
  </si>
  <si>
    <t>ES lėšos nepilnai panaudotos, nes gautose projektų įgyvendinimo ataskaitose pagal Lietuvos – Lenkijos bendradarbiavimo per sieną programą deklaruota mažiau išlaidų nei planuota, todėl mokėjimai atlikti mažesne apimtimi. Pagrindinė to priežastis – projektuose tebevykdomi viešieji pirkimai, tęsiamas veiklų įgyvendinamas, rengiamos ir derinamos ataskaitos, todėl tai sąlygoja lėtesnį lėšų deklaravimą. Taip pat daugeliui projektų dėl COVID–19 pandemijos ir kitų pagrįstų priežasčių leidžiama pratęsti projektų įgyvendinimo trukmę, kas sąlygoja projektų veiklų perkėlimą ir mokėjimo prašymų pateikimą vėlesniu nei planuota laikotarpiu.</t>
  </si>
  <si>
    <t>Lėšos paslaugoms ir prekėms buvo sutaupytos dėl 2022 m. pradžioje buvusio karantino ir apribojimų dėl COVID-19 pandemijos, t.y. nukėlus vėlesniam laikui renginių organizavimą, kvalifikacijos kėlimo, komandiruočių ir kitų paslaugų įsigijimą.</t>
  </si>
  <si>
    <t xml:space="preserve">Dėl 2020 m. susidariusois politinės situacijos Baltarusijoje ir nuo 2020 m. spalio mėnesio sustabdytų mokėjimų  Baltarusijos partneriams bei Baltarusijos bendradarbiavimo su Rusijos Federacija karo veiksmuose prieš Ukraina programos vykdomi mokėjimai žymiai mažesni nei planuota. Lietuvos ir Latvijos partneriams taip pat vykdyti mažesni mokėjimai, nes dėl COVID-19 pandemijos ir kitų pagrįstų priežasčių daugeliui projektų leidžiama prasitęsti projektų įgyvendinimo trukmę, kas sąlygoja projektų veiklų perkėlimą ir mokėjimo prašymų pateikimą vėlesniu nei planuota laikotarpiu. </t>
  </si>
  <si>
    <t>Lėšos paslaugoms ir prekėms buvo sutaupytos dėl 2022 m. pradžioje buvusio karantino ir apribojimų dėl COVID-19 pandemijos, t.y. nukėlus vėlesniam laikui renginių organizavimą, kvalifikacijos kėlimo, komandiručių ir kitų paslaugų įsigijimą.</t>
  </si>
  <si>
    <t xml:space="preserve">Dėl Rusijos Federacijos karinių veiksmų prieš Ukrainą, nuo 2022-03-01 sustabdyti mokėjimai   Rusijos partneriams, todėl išmokėjimai žymiai mažesni nei buvo planuota. Lietuvos partneriams vykdyti mažesni mokėjimai taip pat, nes dėl COVID pandemijos ir kitų pagrįstų priežasčių daugeliui projektų leidžiama prasitęsti projektų įgyvendinimo trukmę, kas sąlygoja projektų veiklų perkėlimą ir mokėjimo prašymų pateikimą vėlesniu nei planuota laikotarpiu. </t>
  </si>
  <si>
    <t xml:space="preserve">Dėl mažesnio nei planuota pirkimų poreikio (informacinių technologijų prekių ir paslaugų, kitų prekių ir paslaugų įsigijimui, reprezentacinėms išlaidoms).  </t>
  </si>
  <si>
    <t xml:space="preserve">Dėl personalo kaitos, darbuotojų laikino nedarbingumo, dėl mažesnio atostoginių išmokėjimo nei buvo planuota. </t>
  </si>
  <si>
    <t>Dėl apskaičiuoto darbo užmokesčio, atostoginių išmokėjimo bei socialinio draudimo įmokų išmokėjimo kitą mėnesį, nei buvo planuota.</t>
  </si>
  <si>
    <t>Dėl sąskaitų faktūrų apmokėjimo po ataskaitinio laikotarpio pabaigos.</t>
  </si>
  <si>
    <t xml:space="preserve">Dėl personalo kaitos, darbuotojų laikino nedarbingumo (dėl neužimtų pareigybių, darbuotojų išėjusių tikslinių atostogų). </t>
  </si>
  <si>
    <t>Dėl mažesnių nei buvo numatyta paslaugų kainų.</t>
  </si>
  <si>
    <t>Pasirašyta mažesnė sąmata nei planuota.</t>
  </si>
  <si>
    <t>Dėl mažesnio nei planuota pirkimų poreikio ryšių įrangai, transporto išlaikymui, materialiojo turto paprastajam remontui, kitų prekių ir paslaugų įsigijimui.</t>
  </si>
  <si>
    <t>Dėl užsitęsusio prekių pristatymo ( viešųjų pirkimų sutartys aprangos įsigijimui pasirašytos).</t>
  </si>
  <si>
    <t>Dėl užsitęsusios viešųjų pirkimų procedūros (dėl dokumentų tikslinimo: baldų ir programinės įrangos įsigijimui ).</t>
  </si>
  <si>
    <t>Personalo kaita ir laikinas nedarbingumas (dėl laisvų pareigybių, darbuotojų, išėjusių tikslinių atostogų).</t>
  </si>
  <si>
    <t xml:space="preserve">Dėl įtemptos regioninės politinės situacijos užtruko prekių tiekimas pagal pasirašytas sutartis. </t>
  </si>
  <si>
    <t xml:space="preserve">Dėl kibernetinių atakų (2022 m. I pusmečio pabaigoje) sutrikus programų veiklai nebuvo galima atlikti mokėjimų, todėl sutaupyti asignavimai aprangos, informacinių technologijų, komunalinių, kitų prekių ir paslaugų įsigijimo bei priežiūros išlaidoms. </t>
  </si>
  <si>
    <t>Nepanaudoti asignavimai darbdavio soc. paramai dėl laisvų pareigybių ir darbuotojų kaitos.</t>
  </si>
  <si>
    <t>Suplanuotų lėšų panaudojimas tiesiogiai susijęs su projektų vykdytojų įgyvendinamų projektų planavimu, atliekamomis pirkimų procedūromis ir kitomis aplinkybėmis, susijusiomis su projektų įgyvendinimo eiga ir terminais. Dalis suplanuotų lėšų liko nepanaudota, kadangi dėl pandemijos Europos Komisija pratęsė projektų įgyvendinimo  laikotarpį, atitinkamai vėlesniam laikotarpiui buvo nukeliamas kai kurių veiklų įgyvendinimo terminas projektuose, todėl nusikėlė tam tikrų veiklų apmokėjimas.</t>
  </si>
  <si>
    <t>Personalo kaita, darbuotojų laikinas nedarbingumas bei dėl darbuotojų, išėjusių tikslinių atostogų.</t>
  </si>
  <si>
    <t>Dalis suplanuotų lėšų liko nepanaudota, kadangi lėšų panaudojimas yra tiesiogiai susijęs su projektų vykdytojų projektų veiklų planavimu ir projektų įgyvendinimo terminais, tačiau dalis projekto vykdytojų  ilgina projektų įgyvendinimo terminus, kadangi projektuose ilgai trunka viešųjų pirkimų procedūros. Pandemija COVID – 19 šalyje įtakojo kai kurių veiklų vykdymą, dėl kurios taip pat buvo nukeliamas veiklų įgyvendinimo terminas, bei susiduriama su kt. projektų įgyvendinimo sunkumais, todėl šių nepanaudotų lėšų išmokėjimas projektų vykdytojams nusikelė į vėlesnius laikotarpius.</t>
  </si>
  <si>
    <t>Programos valdymo lėšos nebuvo panaudotos, nes vykimas į komandiruotes, kvalifikacijos kėlimo ir kitų paslaugų įsigijimas sustojo dėl ekstremalios situacijos, susijusios su COVID – 19, paskelbimu. Atšaukus ekstremalią padėtį,  suplanuoti  mokėjimai persikėlė į tolimesnius ketvirčius.</t>
  </si>
  <si>
    <t>Dalis suplanuotų lėšų liko nepanaudota dėl nepervestų numatytų lėšų Europos migracijos tinklo Nacionaliniam informacijos centrui, Europos viešojo administravimo institutui ir Vilkaviškio savivaldybei Kybartų miestelio stadiono rekonstrukcijai.</t>
  </si>
  <si>
    <t>Dėl apskaičiuoto darbo užmokečio išmokėjimo kitą mėnesį.</t>
  </si>
  <si>
    <t>Dėl soc. draudimo įmokų išmokėjimo kitą mėnesį.</t>
  </si>
  <si>
    <t>Dėl personalo kaitos ir laikino nedarbingumo.</t>
  </si>
  <si>
    <t>Netikslus planavimas (bus apmokėta po ataskaitinio laikotarpio pabaigos).</t>
  </si>
  <si>
    <t>Laikinas nedarbingumas.</t>
  </si>
  <si>
    <t>Darbo užmokestis išmokamas kitą mėnesį.</t>
  </si>
  <si>
    <t>Dėl personalo kaitos ir laisvų pareigybių sutaupyti asignavimai darbdavių soc. paramai.</t>
  </si>
  <si>
    <t>Programos administravimui skirtos lėšos nebuvo pilnai panaudotos dėl COVID-19 pandemijos šalyje paplitimo nukėlus vėlesniam laikui renginių organizavimą, kvalifikacijos kėlimą bei komandiruotes.</t>
  </si>
  <si>
    <t>Programos administravimui skirtos lėšos nebuvo pilnai panaudotos dėl 2022 m. pradžioje karantino dėl COVID-19 pandemijos nukėlus vėlesniam laikui renginių organizavimą, kvalifikacijos kėlimą bei komandiruotes.</t>
  </si>
  <si>
    <t>Didžiąją nepanaudotų per ataskaitinį laikotarpį asignavimų dalį sudaro priskaičiuotas, bet neišmokėtas darbo užmokestis bei socialinio draudimo įmokos už birželio mėnesio antrą pusę.</t>
  </si>
  <si>
    <t>Sąskaitos pagal sutartį bus apmokamos kitą mėnesį.</t>
  </si>
  <si>
    <t>Dėl užsitęsusių vykdymo darbų.</t>
  </si>
  <si>
    <t>Kitos šalies vėlavimas vykdyti įsipareigojimus.</t>
  </si>
  <si>
    <t>Dėl mažesnio nei planuota pirkimų poreikio (dėl Covid - 19 karantino sumažėjo paslaugų užsakymų, nevyko komandiruotės).</t>
  </si>
  <si>
    <t>Užsitęsė vykdomi darbai, jų dokumentacijos tvarkymas.</t>
  </si>
  <si>
    <t>Netikslus planavimas (2022 m. birželio mėn. PVM sąskaitos faktūros už informacinių technologijų prekes, komandiruočių  išlaidas bei komunalines paslaugas tiekėjų pateiktos 2022 m. liepos mėn).</t>
  </si>
  <si>
    <t>Kitos (neišmokėtos pareigūnams važiavimo išlaidų kompensacijos už 2022 m.birželio mėn.).</t>
  </si>
  <si>
    <t>Surinkta mažiau pajamų nei planuota.</t>
  </si>
  <si>
    <t>Soc. draudimo įmokos bus pervedamos po ataskaitinio laikotarpio pabaigos.</t>
  </si>
  <si>
    <t>Dėl mažesnio nei planuota pirkimų poreikio (informacinių technologijų prekių ir paslaugų, komandiruočių, ryšių paslaugų, kvalifikacijos kėlimo, reprezentacinėms išlaidoms, kitoms prekėms ir paslaugoms).</t>
  </si>
  <si>
    <t>Apskaičiuotas darbo užmokestis bus išmokamas po ataskaitinio laikotarpio pabaigos.</t>
  </si>
  <si>
    <t>Mažesnis, nei planuota, pirkimų kiekis.</t>
  </si>
  <si>
    <t>Lietuvos visuomenės ir valstybės raida iki
 XXI a. pradžios</t>
  </si>
  <si>
    <t>Dėl doktorantų, išėjusių akademinių atostogų.</t>
  </si>
  <si>
    <t>Susisiekimo ministerijos valdymo programa</t>
  </si>
  <si>
    <t>Apskaičiuotas darbo užmokestis išmokėtas kitą mėnesį, nei buvo suplanuota.</t>
  </si>
  <si>
    <t>Biudžeto lėšos  nepilnai panaudotos kadangi išlaidos apmokėtos po ataskaitinio laikotarpio pabaigos. Sąskaitos už suteiktas paslaugas apmokamos po ataskaitinio laikotarpio pabaigos.</t>
  </si>
  <si>
    <t>Biudžeto lėšos  nepilnai panaudotos dėl  to, kad  išaugus energetinių išteklių, žaliavų kainoms, dėl geopolitinių veiksnių bei situacijos darbo rinkoje 2022 m. I pusm. buvo stebimos mažesnės nei įprastai darbų įvykdymo apimtys bei neįvyko arba vėlavo dalis planuotų pirkimų.</t>
  </si>
  <si>
    <t>Biudžeto lėšos  nepilnai panaudotos: 36625.2 tūkst. eur  dėl pasikeitusiu KPPP lėšų paskirstymo reglamentavimo nuostatų, 2022 m. savivaldybės finansavimo sutartis VĮ LAKD teikia pasirašyti vėliau. 25 000 tūkst. Eur dėl nepasirašytos biudžeto lėšų naudojimo sutarties. Taip pat nebuvo pasirašyta PSO sutartis su geležinkelio įmonėmis, todėl dalis lėšų "Visuomenės aptarnavimo įsipareigojimų vykdymas geležinkelių sektoriuje" nebuvo panaudotos.</t>
  </si>
  <si>
    <t>Biudžeto lėšos nepanaudotos dėl nepasirašytos biudžeto lėšų naudojimo sutarties.</t>
  </si>
  <si>
    <t>Lėšos panaudotos nepilnai dėl pasiūlytų per didelių kainų projektų vykdymui, tenka nutraukti pirkimo procedūras ir pasitvirtinus didesnį projekto biudžetą skelbti iš naujo.Taip pat nebuvo pasirašytos informacinių sistemų modernizavimo sutartys.</t>
  </si>
  <si>
    <t>Lėšos panaudotos nepilnai dėl Rail Baltica projektuose vėluojančio RB Rail AS vykdomo techninio projektavimo.</t>
  </si>
  <si>
    <t xml:space="preserve">Lėšos panaudotos nepilnai dėl Rail Baltica projektuose vėluojančio  RB Rail AS vykdomo  techninio projektavimo. Taip pat buvo planuota apmokėti dviejų projektų galutinius atsiskaitymus, tačiau veiklų vykdymas užsitęsė. </t>
  </si>
  <si>
    <t>Biudžeto lėšos  nepilnai panaudotos dėl  tikslinamų dokumentų  vėlavimo.</t>
  </si>
  <si>
    <t>Biudžeto lėšos  nepilnai panaudotos dėl neužimtų pareigybių, darbuotojų laikino nedarbingumo, darbuotojų, išėjusių tikslinių atostogų.</t>
  </si>
  <si>
    <t>Biudžeto lėšos  nepilnai panaudotos dėl neįvykusių, užsitęsusių viešojo pirkimo procedūrų.</t>
  </si>
  <si>
    <t>Lėšos panaudotos nepilnai dėl mažesnio poreikio.</t>
  </si>
  <si>
    <t>Biudžeto lėšos  nepilnai panaudotos dėl neužimtų pareigybių, darbuotojų laikino nedarbingumo.</t>
  </si>
  <si>
    <t>Biudžeto lėšos bus panaudotos III ketvirtyje.</t>
  </si>
  <si>
    <t>Mokslo programa</t>
  </si>
  <si>
    <t>12.003</t>
  </si>
  <si>
    <t>Švietimo programa</t>
  </si>
  <si>
    <t>12.004</t>
  </si>
  <si>
    <t>Švietimo, mokslo ir sporto ministerijos valdymo programa</t>
  </si>
  <si>
    <t>Sporto programa</t>
  </si>
  <si>
    <t>12.005</t>
  </si>
  <si>
    <t>1.1.1.1.2</t>
  </si>
  <si>
    <t>1.2.2.7.1</t>
  </si>
  <si>
    <t>1.3.2.7.1</t>
  </si>
  <si>
    <t>Pavaldžių įstaigų suplanuoti mokėti atostoginiai panaudoti sekantį ataskaitinį laikotarpį dėl darbuotojų prašymų išmokėti atostoginius su kito mėnesio darbo užmokesčiu.</t>
  </si>
  <si>
    <t>Užsitęsęs sutarčių pasirašymas, užtrukęs Europos branduolinių mokslinių tyrimų organizacijos (CERN) narystės plano rengimas (šiuo metu narystės planas pateiktas derinti suinteresuotoms institucijoms) ir rengiama specialiųjų sutarčių sudarymo tvarka.</t>
  </si>
  <si>
    <t>Dalis lėšų nepanaudota dėl nepasitvirtinusių įgyvendinančių institucijų prognozių.</t>
  </si>
  <si>
    <t>Nepanaudoti 2014-2020 m. ES fondų investicijų programavimo laikotarpio finansavimo lėšų suplanuoti asignavimai nes Projektų vykdytojai užtrunka atnaujinant investicinius projektus (IP), nes dažnai viešaisiais pirkimais perka IP atnaujinimo paslaugas.</t>
  </si>
  <si>
    <t>Įstaigose dėl personalo kaitos.</t>
  </si>
  <si>
    <t>Nepanaudoti pavaldžių įstaigų ataskaitiniu laikotarpiu apskaičiuotas darbo užmokestis ir atostoginiai, mokėtini kito ataskaitinio laikotarpio pradžioje.</t>
  </si>
  <si>
    <t>Pavaldžiose įstaigose užsitęsė darbo konkursai.</t>
  </si>
  <si>
    <t>Pirkta mažiau nei planuota.</t>
  </si>
  <si>
    <t>Pavadžių įstaigų suplanuotos ir nepanaudotos lėšos dėl gautų sąskaitų pasibaigus ataskaitiniam laikotarpiui.</t>
  </si>
  <si>
    <t>Dėl kitų šalių vėlavimų.</t>
  </si>
  <si>
    <t xml:space="preserve">Nepanaudotos centralizuotų priemonių lėšos dėl šių priežasčių: dėl veiklų perkėlimo lėšos neformaliojo švietimo veikloms bus panaudotos kitą pusmetį (58 tūkst. Eur); nepanaudotos lėšos užsienio lietuvių mokytojų DU dėl sirgimų, kai kurie užsienio lietuvių neformaliojo lituanistinio švietimo ir projektai vyko ne kontaktiniu, o nuotoliniu būdu ir buvo nepanaudotos kelionės, maitinimo, apgyvendinimo išlaidos (173,5 tūkst. Eur); lėšas mokymosi iniciatyvoms planuojama panaudoti vėliau (40 tūkst. Eur; naujiems klasių komplektams įkurti pavaldžiose mokyklose) (310,8 tūkst. Eur); buvo suplanuotas darbo užmokestis Plechavičiaus mokyklai, jei ji būtų perduota ŠMSM pavaldumui (DU keitimas į išlaidas užtrunka, todėl šis keitimas bus atliktas kitą pusmetį) (706 tūkst. Eur) ir kt. Nutrauktos studijų sutartys, mokslinių tyrimų ir eksperimentines plėtros (MTEP) veiklai skatinti lėšos kolegijoms skirtos III ketvirtyje, vėluojantis sutarčių pasirašymas. </t>
  </si>
  <si>
    <t>1.3.3.1.57</t>
  </si>
  <si>
    <t>1.4.1.1.1</t>
  </si>
  <si>
    <t>1.5.1.1.3</t>
  </si>
  <si>
    <t>PP „Tūkstantmečio mokyklos“ (toliau – TŪM) susideda iš 3 projektų. Šiuo metu yra įgyvendinamas tik vienas projektas, kurio vertė - 1.156.tūkst. Eurų (su PVM). Projekto sutartis pasirašyta 2022 m. birželio 1 d. Atsižvelgiant į poreikį daugiau laiko skirti savivaldybių Pažangos planų užbaigimui, numatoma, kad kiti projektai galėtų startuoti vėliau.</t>
  </si>
  <si>
    <t>Lėšos nepanaudotos pagalbos priemonėms dėl Rusijos Federacijos karinių veiksmų Ukrainoje: 1) ukrainiečių mokymui ir pavėžėjimui, kurios bus paskirstytos III ketv. (1.380,4 tūkst. Eurų) 2) atidėtos savanorystės veiklos iki rudens 12 003 03 01 16 priemonėje (40 tūkst. Eurų) 3) nepanaudotos lėšos asociacijoms (nespėta pasirašyti sutarčių) 12 003 03 03 02 priemonėje (50 tūkst. Eurų) 4) nepanaudotos lėšos stovykloms ir šeštadienio mokyklėlėms 12 003 03 02 11 priemonėje (296,8 tūkst. Eurų) ir kt.</t>
  </si>
  <si>
    <t>PP „Tūkstantmečio mokyklos“ (toliau – TŪM) susideda iš 3 projektų. Šiuo metu yra įgyvendinamas tik vienas projektas, kurio vertė - 1.156 tūkst. Eurų (su PVM). Projekto sutartis pasirašyta 2022 m. birželio 1 d. Atsižvelgiant į poreikį daugiau laiko skirti savivaldybių Pažangos planų užbaigimui, numatoma, kad kiti projektai galėtų startuoti vėliau.</t>
  </si>
  <si>
    <t>Nevykdytas pajamų įmokų planas pavaldžiose įstaigose.</t>
  </si>
  <si>
    <t>Nacionalinė švietimo agentūra nespėjo sudaryti sutarties dėl LR Vyriausybės rezervo lėšų, skirtų įgyvendinti projektus gerinančius specialiųjų ugdymosi poreikių turinčių asmenų galimybes mokytis (12-003-03-02-06 priemonė).</t>
  </si>
  <si>
    <t>Nespėta panaudoti LR Vyriausybės rezervo lėšų, skirtų didinti studijų proceso Lietuvos aukštosiose mokyklose tarptautiškumą (12-003-03-04-13 priemonė).</t>
  </si>
  <si>
    <t>Netikslus planavimas dėl apskaičiuoto, bet neišmokėto ataskaitiniu laikotarpiu, darbo užmokesčio ir atostoginių.</t>
  </si>
  <si>
    <t>Netikslus planavimas dėl gautų ir apmokėtų sąskaitų pasibaigus ataskaitiniam laikotarpiui.</t>
  </si>
  <si>
    <t>Užsitęsę viešieji pirkimai.</t>
  </si>
  <si>
    <t>Užsitęsiąs dokumentacijos tvarkymas.</t>
  </si>
  <si>
    <t>Sporto federacijos nepanaudojo lėšų ir grąžino dėl neįvykusių varžybų ir kt.</t>
  </si>
  <si>
    <t>Negauta biudžeto pajamų įmokų, nes neįvyko planuoti užsakymai.</t>
  </si>
  <si>
    <t>1.1.1.1.1</t>
  </si>
  <si>
    <t xml:space="preserve">Mažiau sumokėta, nei planuota. </t>
  </si>
  <si>
    <t>Dalis renginių ir užsienio komandiruočių perkelta į III ketvirtį.</t>
  </si>
  <si>
    <t>1.2.2.7.2</t>
  </si>
  <si>
    <t>1.2.3.1.48</t>
  </si>
  <si>
    <t>1.3.2.7.2</t>
  </si>
  <si>
    <t>1.3.2.8.2</t>
  </si>
  <si>
    <t>1.3.3.1.48</t>
  </si>
  <si>
    <t>Nebuvo surinktos pajamos, nes vasaros sezono metu veikė tik viena vaikų poilsio stovykla ir iki sezono atidarymo nebuvo baigti statybos darbai finansuojami iš ES projekto lėšų (1.228,7 tūkst. Eurų), negauta biudžeto pajamų įmokų, nes neįvyko planuoti užsakymai (30,1 tūkst. Eurų) ir kt.</t>
  </si>
  <si>
    <t xml:space="preserve">Priskaičiuotas darbo užmokestis ir atostoginiai už birželio mėn. buvo išmokėti liepos mėn. </t>
  </si>
  <si>
    <t>Dėl mažesnio nedarbingumo.</t>
  </si>
  <si>
    <t xml:space="preserve"> Ne visų studentų  studijų rezultatai atitiko stipendijos skyrimo nuostatus ir jiems stipendijos neskirtos.</t>
  </si>
  <si>
    <t>Mažiau priimta studijuoti studentų, nei planuota</t>
  </si>
  <si>
    <t>Deivydas</t>
  </si>
  <si>
    <t>1. 3.3.1.60</t>
  </si>
  <si>
    <t>1. 3.3.1.65</t>
  </si>
  <si>
    <t>1. 1. 1. 1. 2</t>
  </si>
  <si>
    <t>1. 1.1.1.2</t>
  </si>
  <si>
    <t>1. 2.3.1.53</t>
  </si>
  <si>
    <t>1. 3.3.1.53</t>
  </si>
  <si>
    <t>10.003</t>
  </si>
  <si>
    <t>Specialiosios paskirties pastato statyba</t>
  </si>
  <si>
    <t>1. 1.1.1. 11</t>
  </si>
  <si>
    <t>1. 2.3.1.62</t>
  </si>
  <si>
    <t>1. 3.3.1.62</t>
  </si>
  <si>
    <t>1.2.2.8.1</t>
  </si>
  <si>
    <t>1.3.2.8.1</t>
  </si>
  <si>
    <t>1. 1.1.1.12</t>
  </si>
  <si>
    <t>1. 2.3.1.61</t>
  </si>
  <si>
    <t>1. 3.3.1.61</t>
  </si>
  <si>
    <t>Darbuotojų kaita, laisvi etatai.</t>
  </si>
  <si>
    <t>Atsižvelgiant į tai, kad tiekėjui vėluojant sukurti ir paleisti naują informacinę sistemą LITEKO II, negalėjo būti vykdomi susiję darbai investicijų projekte „Teismų informacinės sistemos greitaveikos ir saugumo užtikrinimas bei teismų elektroninių paslaugų modernizavimas ir plėtra“, todėl su tiekėjais nebuvo atsiskaitoma, kol nebus įvykdyti visi sutartiniai įsipareigojimai.</t>
  </si>
  <si>
    <t>Įgyvendinant projektą dalis veiklų yra suplanuojama iš naujo atsižvelgiant į dabartinius poreikius. Dėl to tenka iš naujo derinti pakeitimus su CPVA, rengti didelius kiekius papildomų dokumentų. Būtent dėl padidėjusių darbų apimčių bei papildomų projekto veiklų lėšų panaudojimas atsilieka nuo numatyto grafiko.</t>
  </si>
  <si>
    <t>Dėl neužimtų pareigybių, darbuotojų išėjusių tikslinių atostogų ir dėl darbuotojų darbo ne pilnu etatu.</t>
  </si>
  <si>
    <t>Dėl mažesnių, nei planuota, pirkimų kainų sutaupyta perkant prekės ir paslaugas (informacinių technologijų prekių ir paslaugų įsigijimas, kitos prekes ir paslaugos).</t>
  </si>
  <si>
    <t>Programos lėšos nebuvo įsisavintos pagal planą vykdančiosioms institucijoms grąžinus lėšas dėl vykdant projektus įvykusių pokyčių ar siekiant panaudoti lėšas racionaliau.</t>
  </si>
  <si>
    <t>Dėl mažesnių, nei planuota pirkimų kainų sutaupyta perkant prekės ir paslaugas.</t>
  </si>
  <si>
    <t>Sudėtinga suplanuoti projektų vykdytojų deklaruotinas išlaidas eurų tikslumu.</t>
  </si>
  <si>
    <t xml:space="preserve"> Kvietimas teikti paraiškas mokslinių išvykų į valstybes donores išlaidoms kompensuoti yra nuolatinis. Šiais metais buvo patenkintas visų pateiktų paraiškų poreikis. Kvietimo terminas pasibaigs, kai bus panaudotos visos kvietimui skirtos lėšos, bet ne vėliau kaip 2024 m. kovo 31 d. </t>
  </si>
  <si>
    <t xml:space="preserve"> Kvietimo teikti paraiškas mokslinių išvykų į valstybes donores išlaidoms kompensuoti yra nuolatinis. Šiais metais buvo patenkintas visų pateiktų paraiškų poreikis. Kvietimo terminas pasibaigs, kai bus panaudotos visos kvietimui skirtos lėšos, bet ne vėliau kaip 2024 m. kovo 31 d. </t>
  </si>
  <si>
    <t>Buvo neužimtų pareigybių.</t>
  </si>
  <si>
    <t>Dėl mažesnio, nei planuota išlaidų poreikio ataskaitiniam laikotarpiui  (materialiojo turto paprastojo remonto prekių ir paslaugų įsigijimo išlaidos).</t>
  </si>
  <si>
    <t>Mažesnis, nei planuota, pirkimų poreikis. Dalies pirkimų atsisakyta nustačius kitus prioritetus (kitų mašinų ir įrenginių įsigijimo išlaidos).</t>
  </si>
  <si>
    <t>Mažesnis, nei planuota, pirkimų poreikis. Dalies pirkimų atsisakyta nustačius kitus prioritetus (Kompiuterinės techninės ir elektroninių ryšių įrangos įsigijimo išlaidos).</t>
  </si>
  <si>
    <t>Mažesnis, nei planuota, pirkimų poreikis (kompiuterinės programinės įrangos ir licencijų įsigijimo išlaidos).</t>
  </si>
  <si>
    <t>Mažesnis, nei planuota, pirkimų poreikis (prekės ir paslaugos).</t>
  </si>
  <si>
    <t>Dėl darbuotojų laikino nedarbingumo, darbuotojų, išėjusių tikslinių atostogų.</t>
  </si>
  <si>
    <t xml:space="preserve">Nepanaudotos lėšos, skirtos visuomenės teisinio švietimo veikloms, dėl mažesnio nei planuota pirkimų poreikio. </t>
  </si>
  <si>
    <t>Nesumokėtas PVM į  VMI, tiekėjui atsisakius pateikti prekę.</t>
  </si>
  <si>
    <t>Gauta mažiau, nei planuota prašymų pagal teismo sprendimus atlyginti žalą, atsiradusią dėl neteisėtų valdžios institucijų veiksmų (262,5 tūkst. eurų). 0,6 tūkst. eurų nepanaudota lėšų, skirtų narystės tarptautinėse organizacijose mokesčiams sumokėti. Metams pasibaigus VĮ Registrų centras grąžino 42,1 tūkst. eurų nepanaudotų asignavimų, skirtų pagal biudžeto lėšų naudojimo sutartį uždavinio „Tinkamai tvarkyti registrų duomenis“ priemonėms įgyvendinti. Savivaldybės grąžino nepanaudotas dotacijas (17,4 tūkst. eurų). Grąžintos lėšos buvo pervestos į valstybės iždo sąskaitą.</t>
  </si>
  <si>
    <t>Mažiau gauta  pajamų nei buvo planuota.</t>
  </si>
  <si>
    <t>Perimetro apsaugos sistemų modernizavimui skirtos pažangos lėšos nepanaudotos, nes baigiant Alytaus kalėjimo apsaugos perimetro modernizavimo darbus susidarė sutaupymai.</t>
  </si>
  <si>
    <t xml:space="preserve">Perimetro apsaugos sistemų modernizavimui skirtos pažangos lėšos nepanaudotos, nes įvykus Marijampolės kalėjimo apsaugos perimetro modernizavimo darbų viešajam pirkimui, prasidėjo ginčas. </t>
  </si>
  <si>
    <t xml:space="preserve">Nepanaudota dalis 2014–2021 m. Europos ekonominės erdvės ir Norvegijos finansinių mechanizmų lėšomis finansuojamai programai „Teisingumas ir vidaus reikalai“ PA 19 dalies „Pataisos tarnybos ir kardomasis kalinimas“ įgyvendinti planuotų lėšų, nes buvo kartojamas Kilnojamųjų modulių, kuriuose bus įkurti Vilniaus kalėjimo užimtumo centras ir TOG skyrius, pirkimas. Kilnojamųjų modulių įsigijimo, jų montavimo ir įrengimo pirkimo sutartys pasirašytos tik 2023 m. gruodžio pirmoje pusėje. Taip pat užsitęsė baldų Kompetencijų ugdymo valdybai įrengti pirkimo procedūros (pirkimo procedūros dar neužbaigtos ir pirkimo sutartys nepasirašytos). </t>
  </si>
  <si>
    <t>Nepanaudota dalis 2014–2021 m. Europos ekonominės erdvės ir Norvegijos finansinių mechanizmų lėšomis finansuojamai programai „Teisingumas ir vidaus reikalai“ PA 19 dalies „Pataisos tarnybos ir kardomasis kalinimas“ įgyvendinti planuotų lėšų, nes tiekėjui laiku neįvykdžius sutartinių įsipareigojimu, t. y. neparengus Pravieniškių užimtumo cento statybos techninio projekto, buvo atsisakyta Užimtumo centro statybos, o Užimtumo cento statybai suplanuotos lėšos buvo perskirstytos kitiems rodikliams pasiekti, tame tarpe ir Pravieniškių 1 kalėjimo patalpų, pritaikant jas užimtumo centro veiklai, remontui. Remonto pabaiga planuojama 2024 m. kovo mėn.</t>
  </si>
  <si>
    <t>2014-2021 m. EEE ir (ar) Norvegijos finansinių mechanizmų programos valdymo lėšos nepanaudotos socialiniam draudimui.</t>
  </si>
  <si>
    <t>2014-2021 m. EEE ir (ar) Norvegijos finansinių mechanizmų programos valdymo lėšos nepanaudotos socialiniam draudimui, komandiruočių ir kitoms paslaugoms apmokėti.</t>
  </si>
  <si>
    <t>2014-2021 m. EEE ir (ar) Norvegijos finansinių mechanizmų programos valdymo lėšos nepanaudotos komandiruočių išlaidoms apmokėti.</t>
  </si>
  <si>
    <t>Vilniaus miesto savivaldybės dėl centralizuotos buhalterijos klaidos neapmokėta sąskaita.</t>
  </si>
  <si>
    <t>Sąskaitos už suteiktas paslaugas apmokamos po ataskaitinio laik. pabaigos.</t>
  </si>
  <si>
    <t>Dėl darbuotojų laikinojo nedarbingumo.</t>
  </si>
  <si>
    <t>Perduodant į NBFC sąskaitas apmokėjimui neteisingai įvertintas sąmatos likutis.</t>
  </si>
  <si>
    <t>Dalis prekių ir paslaugų nupirkta pigiau negu buvo planuota.</t>
  </si>
  <si>
    <t>Dėl savivaldybių grąžintų nepanaudotų dotacijų dėl kalbos tvarkytojų laikino nedarbingumo, darbuotojų kaitos.</t>
  </si>
  <si>
    <t>Projektų vykdytojų metų gale grąžintos nepanaudotos arba neteisėtai panaudotos lėšos.</t>
  </si>
  <si>
    <t>Dėl personalo kaitos gruodžio mėn.</t>
  </si>
  <si>
    <t>Mažesnis nei planuotas pirkimų poreikis.</t>
  </si>
  <si>
    <t>Suvartotos energijos kiekis žiemos sezonu itin priklauso nuo hidrometeorologinių (oro temperatūros) sąlygų. Dėl palankių oro sąlygų paskutinįjį 2023 m. ketvirtį elektros energijos suvartojimas buvo ženkliai mažesnis už prognozuotą. Darbdavių socialinės paramos poreikis mažesnis panaudojimas už planuotą.</t>
  </si>
  <si>
    <t>Nuokrypis susidarė iš darbo užmokesčio straipsnio dėl turėtų darbuotojų laikinų nedarbingumų.</t>
  </si>
  <si>
    <t>427,0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1.325,2 tūkst. eurų susidarė dėl Projektų vykdytojų pigiau įvykdytų pirkimų nei planavo, dėl pirkimų pažeidimų, dėl kurių nebuvo išmokėtos lėšos iš projekto biudžeto, nevykdytų veiklų ir kt.</t>
  </si>
  <si>
    <t>282,0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1.231,1 tūkst. eurų susidarė dėl projektų vykdytojų pigiau įvykdytų pirkimų nei planavo, dėl pirkimų pažeidimų, dėl kurių nebuvo išmokėtos lėšos iš projekto biudžeto, nevykdytų veiklų ir kt.</t>
  </si>
  <si>
    <t>305,0 tūkst. eurų pratęstas kvietimų teikti PĮP terminas. CPVA sprendimu pratęstas PĮP vertinimo terminas. CPVA kreipėsi į kitas institucijas ir trečiąsias šalis dėl informacijos gavimo. Pažanga.</t>
  </si>
  <si>
    <t>Dėl užtrukusių archeologinių tyrimų laiku neparengti techniniai projektai ir nenupirkti rangos darbai (Merkinės dvarvietės atvejis).</t>
  </si>
  <si>
    <t>Dėl techninio projekto keitimo laiku nepasirašyta rangos darbų sutartis (Kintų skūnės atvejis).</t>
  </si>
  <si>
    <t xml:space="preserve">203,0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2.574,9 tūkst. eurų sumai buvo nutrauktos sutartys ir kt. </t>
  </si>
  <si>
    <t>623,5 tūkst. eurų keliasi į 2024 m. dėl PAFT pakeitimo. Priežastis: baigiantis 2014–2020 m. ES fondų IP periodui, po PAFT pakeitimo (PAFT 403 punktas), kai projektams buvo pratęstas išlaidų patyrimo ir apmokėjimo terminas iki 2023-12-31 d., atsiradus galimybei MP bus pateikti iki 2024-01-31 d. Todėl dalis lėšų išmokėjimams nusikėlė į 2024 m.</t>
  </si>
  <si>
    <t>365,0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6.178,1 tūkst. eurų susidarė dėl projektų vykdytojų pigiau įvykdytų pirkimų nei planavo, dėl pirkimų pažeidimų, dėl kurių nebuvo išmokėtos lėšos iš projekto biudžeto, nevykdytų veiklų ir kt.</t>
  </si>
  <si>
    <t>535,0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55,10 tūkst. eurų susidarė dėl projektų vykdytojų pigiau įvykdytų pirkimų nei planavo, dėl pirkimų pažeidimų, dėl kurių nebuvo išmokėtos lėšos iš projekto biudžeto, nevykdytų veiklų ir kt.</t>
  </si>
  <si>
    <t>Darbo užmokesčiui išmokėti pakako valstybės biudžeto lėšų.</t>
  </si>
  <si>
    <t>Palikome rezervą muziejaus ekspozicijos terminalų kompiuterinės ir programinės įrangos atnaujinimui bei 2024 m. festivalio „Gyvosios archeologijos dienos Kernavėje“ išlaidoms padengti.</t>
  </si>
  <si>
    <t xml:space="preserve">Suplanuotai darbdavių socialinei paramai pinigais (už ligos pirmas dvi darbo dienas) pakako mažesnės sumos. </t>
  </si>
  <si>
    <t>Dėl darbuotojų nedarbingumo buvo atšaukta dalis spektaklių, mokėta mažiau pastoviosios ir kintamosios dalies.</t>
  </si>
  <si>
    <t>Taupomos lėšos 2024 m. pastatymams, įrangos pirkimui, patalpų remontui.</t>
  </si>
  <si>
    <t>Būtini sutaupymai dėl 2023/2024 m. suplanuotų įsipareigojimų elektrinės įsigijimui.</t>
  </si>
  <si>
    <t>Lėšos buvo kaupiamos ir bus panaudotos po metinio veiklos vertinimo.</t>
  </si>
  <si>
    <t>Buvo suplanuotos įmokos didesnės už faktines įmokas į biudžetą.</t>
  </si>
  <si>
    <t>Lėšos kaupiamos vykdomo ES projekto nenumatytiems darbams apmokėti.</t>
  </si>
  <si>
    <t>Dėl personalo ligos. Daugiau nei puse metų buvo neužimtos kelios pareigybės, dėl to, kad vietoj išėjusių iš darbo specialistų nebuvo randami darbuotojai atitinkamos kvalifikacijos (automatiko, IT specialistai, rinkodaros specialistai).</t>
  </si>
  <si>
    <t>Projekto „Kultūros paskirties pastato Klaipėdoje, Smiltynės g. 7, rekonstravimas įrengiant muziejaus rinkinių saugyklas“ lėšų įsisavinti nepavyko dėl rangovo prašymo patikslinti grafiką.</t>
  </si>
  <si>
    <t xml:space="preserve">Netikslus DU planavimas, sutaupyta dėl neužimtų pareigybių. </t>
  </si>
  <si>
    <t>Taupomos lėšos, kadangi reikės dengti 20,32 % projekto „Muziejus ant ratų" išlaidų.</t>
  </si>
  <si>
    <t>Laikinas nedarbingumas, neužimtos pareigybės.</t>
  </si>
  <si>
    <t>Mažesnė nei planuota pirkimų kiekis ir kaina.</t>
  </si>
  <si>
    <t>Dėl mažesnio nei planuota poreikio.</t>
  </si>
  <si>
    <t>Pirkimai vykdomi proporcingiau surenkamom pajamom.</t>
  </si>
  <si>
    <t>Priedams už papildomą darbą užteko mažesnės DU sumos.</t>
  </si>
  <si>
    <t>Darbdavio socialinei paramai už nedarbingumą užteko mažesnės sumos.</t>
  </si>
  <si>
    <t>Lėšos kaupiamos naujų koncertinių programų rengimui.</t>
  </si>
  <si>
    <t>Dėl netikslaus planavimo.</t>
  </si>
  <si>
    <t>Lietuvos simfoninis pučiamųjų orkestras dalį pajamų gauna iš biudžetinių įstaigų, kurių nereikia pervesti į iždą. Šiais metais atlikome pastato atnaujinimo darbus, dėl kurių negalėjome visiškai vykdyti koncertinės veiklos.</t>
  </si>
  <si>
    <t>Neužimtos pareigybės.</t>
  </si>
  <si>
    <t>Lėšos buvo suplanuotos nenumatytiems atvejams, kurių neprireikė.</t>
  </si>
  <si>
    <t>Dėl mažesnio darbuotojų sergamumo lėšų neprireikė tiek, kiek buvo suplanuota.</t>
  </si>
  <si>
    <t>Dėl mažesnio lėšų poreikio kintamajai daliai mokėti.</t>
  </si>
  <si>
    <t>Sąskaitos už 12 mėn. bus apmokamos po ataskaitinio laik. pabaigos.</t>
  </si>
  <si>
    <t>Mažesnė, nei planuota, pirkimų kaina. Transporto remonto ir mokymų paslaugos kainavo pigiau nei planuota.</t>
  </si>
  <si>
    <t>Dainų šventės metais gauname daugiau pajamų, nes kai kurie renginiai mokami. Jų buvo gauta 2018 m. Kitais metais mokamų renginių neorganizuojame. Kaip nacionalinė institucija, negauname pakankamo finansavimo renginių organizavimui, leidybai bei įstaigos remontui. Taip pat yra apribotos galimybės kreiptis į Lietuvos kultūros tarybą. Pajamas naudojame iki kitos dainų šventės ir jas, esant nepakankamam finansavimui, kiekvienais metais naudojame įstaigos veiklai.</t>
  </si>
  <si>
    <t>Nepanaudota darbo užmokesčio fondo ir VSD įmokų dalis, skirta kintamajai daliai ir priemokoms mokėti.</t>
  </si>
  <si>
    <t>Mažesnis, nei planuota, pirkimų poreikis, įsigyjant prekes ir paslaugas.</t>
  </si>
  <si>
    <t>Sąskaitos už prekes ir paslaugas apmokamos po ataskaitinio laikotarpio pabaigos.</t>
  </si>
  <si>
    <t>Nepanaudota asignavimų dalis, skirta ilgalaikio materialiojo ir nematerialiojo turto įsigijimui.</t>
  </si>
  <si>
    <t>Nenupirktos filmo restauravimo paslaugos.</t>
  </si>
  <si>
    <t>Dėl racionalaus ir planuoto prekių ir paslaugų pirkimo reikalingo muziejaus pagrindinei veiklai vykdyti. Dėl vykdomų pilies modernizavimo ir veiklų išplėtimo projekto atšaukti muziejaus organizuojami renginiai. Dėl užsitęsusių viešųjų pirkimų procedūrų Pilies bokšto remonto darbai persikėlė į 2024 metus. Paslaugų apmokėjimas po ataskaitinio laikotarpio. Viešųjų pirkimų procedūros persikėlė į kitą ataskaitinį laikotarpį.</t>
  </si>
  <si>
    <t>Pagal patvirtintą Trakų istorijos muziejaus struktūra neužimtas 21 etatas.</t>
  </si>
  <si>
    <t>Vadovaujantis LR Vyriausybės nutarimu Nr. 734 kompensacinio atlyginimo lėšos Kultūros ministerijai pervedamos kovo mėn., todėl sausio mėn. planuojant priemonėje lėšas vadovaujamės praėjusių metų tendencijomis. Kasmet KM pervedama suma skiriasi, todėl planuojama pagal praėjusių metų tendencija, o ne pagal tikslią sumą, kurią sužinome kovo mėn.</t>
  </si>
  <si>
    <t>1. 1. 1. 1. 5</t>
  </si>
  <si>
    <t xml:space="preserve">Dėl neužimtų etatų ir laikino nedarbingumo nepilnai panaudotos lėšos darbo užmokesčiui. 
</t>
  </si>
  <si>
    <t>Dėl ilgo ir sudėtingo rengimo ir derinimo proceso, vėlai patvirtinti pažangos priemonių projektų finansavimo sąlygų aprašai ar kita veiklų įgyvendinimui reikalinga dokumentacija, dėl to vėlavo kvietimų skelbimas, finansavimo skyrimas ir sutarčių pasirašymas. 
Buvo pratęsti PĮP teikimo terminai, CVPA pratęsė paraiškų vertinimus.
Užsitęsė supaprastintai apmokamų išlaidų dydžių nustatymo aprašo derinimas su ESFA</t>
  </si>
  <si>
    <t xml:space="preserve"> Nebuvo gauta planuotų avansinio mokėjimo ir tarpinio mokėjimo prašymų.</t>
  </si>
  <si>
    <t>1. 3.2.8.1</t>
  </si>
  <si>
    <t xml:space="preserve">2023 m. buvo atliekami mokėjimai tik pagal avansinius mokėjimo prašymus, o pagal juos PVM neišmokamas. </t>
  </si>
  <si>
    <t>1. 3.3.1.67</t>
  </si>
  <si>
    <t>Lėšos nepanaudotos, nes nebuvo gauta nei viena paraiška pagal paskelbtus kvietimus (buvo paskelbti iš viso 4 kvietimai).</t>
  </si>
  <si>
    <t>Dėl komplikuoto derinimo vėlai patvirtinti pažangos priemonių projektų finansavimo sąlygų aprašai (PFSA); užsitęsė projektų atrankos procedūros; užtruko keičiamo rodiklio derinimas su Europos Komisija; dėl valstybės pagalbos rizikos buvo keičiamas vienas PFSA keičiant galimus pareiškėjus.</t>
  </si>
  <si>
    <t>Netikslus planavimas dėl apskaičiuoto darbo užmokesčio ir atostoginių išmokėjimo.</t>
  </si>
  <si>
    <t>Užsitęsus viešųjų pirkimų teisinėms ir administracinėms procedūroms neįvyko planuoti viešieji pirkimai.</t>
  </si>
  <si>
    <t>AM ir jai pavaldžiose įstaigose užsitęsę vykdomi darbai, jų dokumentacijos tvarkymas.</t>
  </si>
  <si>
    <t>APVA. Netikslus planavimas dėl sąskaitų apmokėjimo po ataskaitinio laikotarpio pabaigos.</t>
  </si>
  <si>
    <t>Mažesnis, nei planuota, lėšų poreikis.</t>
  </si>
  <si>
    <t>APVA projektų 02.001.11.09.02 ir 02.001.13.02.02 netikslus planavimas.</t>
  </si>
  <si>
    <t>Personalo kaita (neužimtos pareigybės) ir laikinas nedarbingumas.</t>
  </si>
  <si>
    <t>Netikslus planavimas dėl darbo užmokesčio ir atostoginių išmokėjimo.</t>
  </si>
  <si>
    <t>Dėl pakankamo finansavimo iš valstybės biudžeto, patirta mažiau išlaidų darbo užmokesčiui iš pajamų įmokų.</t>
  </si>
  <si>
    <t>Netikslus planavimas dėl sąskaitų apmokėjimo po ataskaitinio laikotarpio pabaigos.</t>
  </si>
  <si>
    <t>Nebuvo galima panaudoti daugiau asignavimų, nei buvo faktinės įmokos į biudžetą (surinkta mažiau pajamų).</t>
  </si>
  <si>
    <t>2023 m. liko nepanaudota dalis prekių ir paslaugų išlaidoms skirtų asignavimų, kurie 2023 m. buvo papildomai skirti pabrangusių komunalinių išlaidų kompensavimui, tačiau VMVT lėšas šioms išlaidoms sutaupė.</t>
  </si>
  <si>
    <t>Lėšų panaudojimas mažesnis nei planuota dėl pasikeitusio (sumažėjusio) užkrečiamųjų gyvūnų ligų programų  priemonių finansinės paramos iš Europos Komisijos intensyvumo ir skiriamos ES paramos dydžio.</t>
  </si>
  <si>
    <t>Sutaupyta 0,46 Eur, kadangi mažesnė, nei planuota, pirkimų kaina.</t>
  </si>
  <si>
    <t>Netikslus planavimas (sąskaitos už suteiktas paslaugas bus apmokėtos po ataskaitinio laikotarpio pabaigos).</t>
  </si>
  <si>
    <t>Tarnyba 2023 m. vykdė Informacinių sistemų modernizavimo ir IT infrastruktūros licencijų pirkimus, tačiau dėl pasikeitusių aplinkybių pirkimai buvo sustabdyti/nutrauktos sutartys, todėl liko nepanaudotos lėšos IT infrastruktūros vystymo darbams ir licencijoms.</t>
  </si>
  <si>
    <t>Dėl neužimtų pareigybių (pirmieji įstaigos darbuotojai priimti tik nuo 2023 m. liepos 3 d.)</t>
  </si>
  <si>
    <t>Mažesnė nei planuota pirkimų kaina</t>
  </si>
  <si>
    <t>Žvalgybos institucijų veiklos teisėtumo užtikrinimas</t>
  </si>
  <si>
    <t>2014-2020 m. ES investicijų programa baigiasi, todėl mažėjo projektų administravimo ir viešinimo veiklos.</t>
  </si>
  <si>
    <t>Užtruko naujai steigiamų atstovybių akreditavimo procesai bei darbuotojų atranka , dėl ko nepanaudotos lėšos skirtos darbo užmokesčio, socialinio draudimo išlaidoms ir kitoms kompensacijoms.</t>
  </si>
  <si>
    <t>Dėl sumažėjusio poreikių kiekio sutaupytos įvairios paslaugų ir prekių įsigijimo išlaidos ministerijoje.</t>
  </si>
  <si>
    <t>Pasikeitus aplinkybėms, paaiškėjo, kad neliko poreikio ryšio stiprinimo paslaugų įsigijimui.</t>
  </si>
  <si>
    <t>Netikslus planavimas- veiklos išlaidas pagrindžiantys dokumentai užregistruoti gruodžio mėn., o apmokėti kitų metų sausio mėn.</t>
  </si>
  <si>
    <t>Dėl sudėtingų tinkamų patalpų paieškos ir derinimo procesų, nutrauktų derybų, nepanaudotos naujai steigiamų diplomatinių atstovybių lėšos, skirtos nuomai, remontui , eksploatacijai ir veiklai.</t>
  </si>
  <si>
    <t>Leistini pereinamieji diplomatinių atstovybių likučiai perkelti į tęstinės veiklos priemonę.</t>
  </si>
  <si>
    <t>Sutaupytos darbo užmokesčio ir socialinio draudimo lėšos dėl laikino nedarbingumo,užsitęsusių darbuotojų atrankų ir priėmimo į darbą procedūrų.</t>
  </si>
  <si>
    <t>Dalis asignavimų nepanaudota įgyvendinant tęstinės veiklos priemonę "Įgyvendinti jaunimo garantijų iniciatyvą ir kitas jaunimo užimtumą skatinančias programas" dėl sąmatų planavimo tūkstančiais eurų.</t>
  </si>
  <si>
    <t>NATO renginio reprezentacijai įsigytas turtas ir paslaugos, pakoregavo poreikį ar sumažino tam tikrų prekių ir paslaugų pirkimų apimtį.</t>
  </si>
  <si>
    <t>Diplomatinėse atstovybėse mažesnis nei planuotas prekių ir paslaugų poreikis, susijęs su užsitęsusiomis darbuotojų atrankomis ir kai kurių šalių sprendimu riboti atstovybių veiklą.</t>
  </si>
  <si>
    <t xml:space="preserve">Įteisinus mišrų darbo pobūdį (dalis dienų darbo vietoje, dalis- nuotolyje), sumažėjo komunalinių paslaugų ir transporto išlaidų poreikis. </t>
  </si>
  <si>
    <t xml:space="preserve">Netikslus planavimas -pagal statybos rangos sutartį numatytas tarpinių mokėjimų procentinis sulaikymas. </t>
  </si>
  <si>
    <t>Dėl sudėtingų  ir specifinių viešųjų pirkimų  techninių reikalavimų  užsitęsė viešųjų pirkimų procedūros, įsigyjant specializuotas ryšio, informacinių technologinių sistemų ir kitas prekes.</t>
  </si>
  <si>
    <t>Užtruko kompiuterinės programinės įrangos kūrimo ir diegimo etapas , pasirašytas papildomas susitarimas.</t>
  </si>
  <si>
    <t>Diplomatinėse atstovybėse prekių ir paslaugų tiekėjai nespėjo atlikti visų savo įsipareigojimų.</t>
  </si>
  <si>
    <t xml:space="preserve">Dar tebevyksta viešųjų pirkimų procesai nuomojamoms patalpoms ir įrangai. </t>
  </si>
  <si>
    <t>Dalis asignavimų nepanaudota įgyvendinant tęstinės veiklos priemonę "Vykdyti tyrimus, konsultacijas socialinių išmokų srityje" dėl mažesnių, nei planuota pirkimų kainų.</t>
  </si>
  <si>
    <t>Dalis asignavimų nepanaudota įgyvendinant tęstinės veiklos priemonę "Teikti paramą labiausiai skurstantiems asmenims" dėl taupymo politikos.</t>
  </si>
  <si>
    <t>Dalis asignavimų nepanaudota įgyvendinant tęstinės veiklos priemonę "Teikti paramą labiausiai skurstantiems asmenims" dėl mažesnių, nei planuota pirkimų kainų.</t>
  </si>
  <si>
    <t>Dalis asignavimų nepanaudota įgyvendinant tęstinės veiklos priemones "Užtikrinti kompensacijų fiziniams ir juridiniams asmenims, perdavusiems savo būstą ar patalpas neatlygintinai naudotis panaudos pagrindais dėl karinių veiksmų iš Ukrainos pasitraukusiems gyventojams, mokėjimą", nes savivaldybės pateikė didesnį nei faktinės išlaidos lėšų poreikį išlaidoms, susijusioms su kompensacijų mokėjimu fiziniams ir juridiniams asmenims, perdavusiems savo būstą ar patalpas neatlygintinai naudotis panaudos pagrindais užsieniečiams, pasitraukusiems iš Ukrainos dėl Rusijos Federacijos karinių veiksmų Ukrainoje, padengti, "Teikti paramą šeimoms ir asmenims būstui išsinuomoti", nes savivaldybės pateikė didesnį nei faktinės išlaidos lėšų poreikį išlaidoms, susijusioms su būsto nuomos mokesčio dalies kompensacijos mokėjimu užsieniečiams, pasitraukusiems iš Ukrainos dėl Rusijos Federacijos karinių veiksmų Ukrainoje, padengti.</t>
  </si>
  <si>
    <t>Dalis asignavimų nepanaudota įgyvendinant tęstinės veiklos priemones "Plėtoti šeimoje ir bendruomenėje teikiamų paslaugų infrastruktūrą", "Integruoti socialinės rizikos ir socialinės atskirties asmenis į darbo rinką" ir "Vykdyti perėjimą nuo institucinės globos prie šeimoje ir bendruomenėje teikiamų paslaugų ", nes pratęsus 2014-2020 m. laikotarpio projektų įgyvendinimą iki 2023 m. pabaigos, galutinių mokėjimo prašymų apmokėjimas persikėlė į 2024 metus.</t>
  </si>
  <si>
    <t>Dalis asignavimų nepanaudota įgyvendinant pažangos priemones "Plėtoti kompleksinę neįgaliųjų socialinės integracijos sistemą" ir "Plėtoti efektyvios prevencijos ir pagalbos smurto artimoje aplinkoje sistemą, stiprinti tarpinstitucinį bendradarbiavimą", nes sprendimas projektams skirti finansavimą patvirtintas tik 2023 m. pabaigoje, projektai nepradėti įgyvendinti, rengiamos sutartys, "Plėsti socialinės integracijos priemones labiausiai pažeidžiamoms grupėms" sutartis dėl projekto įgyvendinimo pasirašyta 2023 m. kovo pabaigoje, projektas nepradėtas įgyvendinti.</t>
  </si>
  <si>
    <t>Dalis asignavimų nepanaudota įgyvendinant pažangos priemones "Sukurti tvarią nestacionarios ilgalaikės priežiūros sistemą", nes remiantis teisės aktais įgyvendinamam projektui buvo suplanuotos didesnės lėšos avansui, tačiau išmokėta mažesnė CPVA patvirtinta suma, "Plėtoti laiku atliekamo efektyvaus darbo su jaunimu sistemą" planuota, kad projektas JUNGTYS prasidės 2023 m., tačiau projektas neprasidėjo ir lėšos nebuvo panaudotos.</t>
  </si>
  <si>
    <t>Dalis asignavimų nepanaudota įgyvendinant tęstinės veiklos priemonę "Įgyvendinti Prieglobsčio, migracijos ir integracijos fondo programos priemones", nes kofinansavimo lėšos išmokamos PMIF projektams finansuoti ir naudojamos pagal finansavimo sutartyse numatytą santykį (išskyrus perkėlimo projektus, kurie finansuojami 100 proc. PMIF lėšomis).</t>
  </si>
  <si>
    <t>Dalis asignavimų nepanaudota įgyvendinant pažangos priemonę "Plėtoti užsieniečių integracijos sistemą", nes buvo naudojami 2014-2020 m. PMIF programos PMIF projektų lėšų likučiai. Europos komisijos skirtas ir nepanaudotas PMIF 2021-2027 m. programos lėšas galima naudoti iki 2029-12-31 d.</t>
  </si>
  <si>
    <t>Dalis asignavimų nepanaudota įgyvendinant tęstinės veiklos priemones "Integruoti socialinės rizikos ir socialinės atskirties asmenis į darbo rinką", "Plėtoti šeimoje ir bendruomenėje teikiamų paslaugų infrastruktūrą" ir "Plėtoti savivaldybių socialinio būsto fondą", "Vykdyti perėjimą nuo institucinės globos prie šeimoje ir bendruomenėje teikiamų paslaugų ", nes pratęsus 2014-2020 m. laikotarpio projektų įgyvendinimą iki 2023 m. pabaigos, galutinių mokėjimo prašymų apmokėjimas persikėlė į 2024 metus.</t>
  </si>
  <si>
    <t>Dalis asignavimų nepanaudota įgyvendinant pažangos priemones "Plėsti socialinės integracijos priemones labiausiai pažeidžiamoms grupėms", nes sutartis dėl projekto įgyvendinimo pasirašyta 2023 m. kovo mėn., vadovaujantis teisės aktais, pagal šią priemonę įgyvendinamam projektui buvo suplanuotos didesnės lėšos avansui, tačiau išmokėta mažesnė CPVA patvirtinta suma, finansuoti skirtas projektas nepradėtas įgyvendinti, "Plėtoti kompleksinę neįgaliųjų socialinės integracijos sistemą" ir "Plėtoti efektyvios prevencijos ir pagalbos smurto artimoje aplinkoje sistemą, stiprinti tarpinstitucinį bendradarbiavimą" projektai nepradėti įgyvendinti dėl tik gruodžio mėn. patvirtinto sprendimo skirti finansavimą, rengiamos projektų sutartys.</t>
  </si>
  <si>
    <t>Dalis asignavimų nepanaudota įgyvendinant pažangos priemones "Sukurti tvarią nestacionarios ilgalaikės priežiūros sistemą", nes remiantis teisės aktais, įgyvendinamam projektui buvo suplanuotos didesnės lėšos avansui, tačiau išmokėta mažesnė CPVA patvirtinta suma, "Plėtoti laiku atliekamo efektyvaus darbo su jaunimu sistemą", nes planuota, kad projektas JUNGTYS prasidės 2023 m., tačiau neprasidėjo, todėl lėšos nebuvo panaudotos.</t>
  </si>
  <si>
    <t>Dalis asignavimų nepanaudota įgyvendinant tęstinės veiklos priemones "Įgyvendinti Prieglobsčio, migracijos ir integracijos fondo programos priemones" dėl netikslaus projektų vykdytojų būsimų pinigų srautų ir mokėjimo prašymų pateikimo planavimo, "Užtikrinti tinkamą Europos socialinio fondo agentūros, kaip įgaliotosios institucijos, atsakingos už Prieglobsčio, migracijos ir integracijos fondo programos projektų administravimą, finansavimą", nes pagal pasirašytą sutartį PMIF informacinės sistemos vystymui, programos diegėjui gavus sekantį darbų atlikimo užsakymą iš ESFA, nebūtų pilna apimtimi išvystytas  mokėjimo prašymų modulis, viešųjų pirkimų modulis ir ataskaitų formavimo modulis.</t>
  </si>
  <si>
    <t>Dalis asignavimų nepanaudota įgyvendinant pažangos priemonę "Plėtoti užsieniečių integracijos sistemą", nes buvo naudojami 2014-2020 m. PMIF programos PMIF projektų lėšų likučiai. Europos komisijos skirtas ir nepanaudotas PMIF 2021-2027 m. programos lėšas  galima naudoti iki 2029-12-31 d.</t>
  </si>
  <si>
    <t>Dalis asignavimų nepanaudota, nes įgyvendinant pažangos priemonę "Gerinti socialinių paslaugų kokybę ir prieinamumą, didinti socialinės  paramos veiksmingumą kriziniais atvejais šeimoje" projektai pradėti įgyvendinti vėliau, nes užtruko reikalingų dokumentų parengimas.</t>
  </si>
  <si>
    <t>Dalis asignavimų nepanaudota įgyvendinant tęstinės veiklos priemonę "Įgyvendinti 2014-2021 m. Europos ekonominės erdvės finansinio mechanizmo Sveikatos apsaugos programą", nes lėšos buvo suplanuotos pagal CPVA pateiktas prognozes, tačiau projektai deklaravo mažiau išlaidų, nei buvo planavę.</t>
  </si>
  <si>
    <t>Dalis asignavimų nepanaudota įgyvendinant tęstinės veiklos priemonę "Įgyvendinti 2014-2021 m. Europos ekonominės erdvės finansinio mechanizmo Sveikatos apsaugos programą", nes neįsigytos planuotos prekės, nutraukta ekspertų paslaugų pirkimo sutartis.</t>
  </si>
  <si>
    <t xml:space="preserve">Dalis asignavimų nepanaudota, nes įgyvendinant pažangos priemonę "Gerinti socialinių paslaugų kokybę ir prieinamumą, didinti socialinės  paramos veiksmingumą kriziniais atvejais šeimoje" projektai pradėti įgyvendinti vėliau, nes užtruko reikalingų dokumentų parengimas. </t>
  </si>
  <si>
    <t>Dalis asignavimų nepanaudota įgyvendinant tęstinės veiklos priemonę "Užtikrinti asmenų su negalia gyvenamosios aplinkos pritaikymą ir asmenų aprūpinimą techninės pagalbos priemonėmis" organizuojant būsto ir jo aplinkos pritaikymą neįgaliesiems dėl dalinai neįvykusių viešųjų pirkimų savivaldybėse įgyvendinant būsto pritaikymą.</t>
  </si>
  <si>
    <t>Dalis asignavimų nepanaudota įgyvendinant tęstinės veiklos priemonę "Užtikrinti transporto išlaidų bei specialiųjų lengvųjų automobilių įsigijimo išlaidų kompensacijų mokėjimą" dėl mažėjančio transporto išlaidų kompensacijos gavėjų skaičiaus (nuo 2019 m. sausio 1 d. naujai kompensacija nėra skiriama ir mokama, anksčiau paskirtos kompensacijos mokamos iki nustatyto termino pabaigos) - lengvųjų automobilių įsigijimo išlaidų kompensacija skiriama ir mokama kartą per 6 metus, tiek asmenys, tiek šeimos, auginančios neįgalų vaiką, atsižvelgiant į savo finansines galimybes, pasirenka kuriais metais pasinaudoti teise gauti šią kompensaciją, įgyvendinant pažangos priemonę "Užtikrinti fizinės infrastruktūros prieinamumą neįgaliesiems", nes įgyvendinant pažangos priemones vėlavo konsultacinio centro ir mobiliųjų komandų veiklos pradžia, užtruko veiklos "įsibėgėjimo" laikotarpis, todėl nebuvo panaudotos visos planuotos ekspertinio konsultavimo valandos.</t>
  </si>
  <si>
    <t>Dėl mažiau išmokėtų socialinių išmokų.</t>
  </si>
  <si>
    <t>Mažesnė, nei planuota, pirkimų kaina - komunaliniai.</t>
  </si>
  <si>
    <t xml:space="preserve">Aprangos įsigijimui bei priežiūrai numatytos lėšos nepanaudotos dėl užsitęsusių viešųjų pirkimų procedūrų. </t>
  </si>
  <si>
    <t>Netikslus komunalinių paslaugų įsigijimo išlaidų planavimas ketvirčiais.</t>
  </si>
  <si>
    <t>Mažesnis, nei planuotas, kitų prekių bei paslaugų įsigijimo poreikis.</t>
  </si>
  <si>
    <t>Mažesnis, nei planuotas, kitų mašinų ir įrenginių įsigijimo poreikis.</t>
  </si>
  <si>
    <t xml:space="preserve">Nepanaudotos lėšos iš rezervo (lėšos skirtos ekspertų ir konsultantų paslaugų, informacinių technologijų prekių ir paslaugų bei kitų prekių ir paslaugų įsigijimui).  </t>
  </si>
  <si>
    <t>Dalis asignavimų nepanaudota įgyvendinant tęstinės veiklos priemones "Teikti socialinę paramą mokiniams" dėl mažesnio nei planuota nemokamo maitinimo gavėjų skaičiaus, mokinių nemokamo maitinimo teikimo mažesnį dienų skaičių nei planuota, vasaros poilsio stovyklas organizavusių mažiau savivaldybių nei planuota ir mažesnio nei planuota paramos mokinio reikmenims įsigyti gavėjų skaičiaus, "Užtikrinti paramą mirties atveju" dėl mažesnio nei buvo planuotas laidojimo pašalpos gavėjų skaičius sumažėjus mirtingumo rodikliams šalyje, "Sudaryti sąlygas Valstybės vaiko teisių apsaugos ir įvaikinimo tarnybos veiklai" dalis sąskaitų faktūrų už suteiktas paslaugas ir prekes nebuvo gauta laiku, "Užtikrinti kompensacijų mokėjimą Nepriklausomybės gynėjams, nukentėjusiems nuo 1991 m. sausio 11-13 d. ir po to vykdytos SSRS agresijos bei jų šeimoms" nuokrypis atsirado dėl mažesnio kompensacijų gavėjų skaičiaus ir mažesnio nei suplanuotas vidutinio būsto kompensacijos dydžio.</t>
  </si>
  <si>
    <t>Lėšos nepanaudotos dėl užsitęsusių viešųjų pirkimų ir susijusių teisinių ir administracinių procedūrų. Nepanaudota 3220,6 tūkst. Eur dalis, nes dalis pirkimų neįvyko negavus pasiūlymų (17 medikamentų), dalies atsargų tiekėjai nepristatė iki 2023 m. pabaigos (neštuvai, 6 medikamentai, palapinės). Taip pat nebespėta inicijuoti dalies naujai įtrauktų arba padidintų kaupimo normų atsargų pirkimų. Dėl specialistų trūkumų užsitęsė tarptautiniai pirkimai, didžiausias metų pirkimas (pirkimo vertė virš 1 mln. Eur) persikėlė į 2024 m.</t>
  </si>
  <si>
    <t>Dalis darbo užmokesčio ir socialinio draudimo lėšų nepanaudota dėl personalo kaitos ir laikino nedarbingumo.</t>
  </si>
  <si>
    <t>2014-2021 m. Europos ekonominės erdvės finansinio mechanizmo programos "Sveikata"  projektų vykdytojų suplanuotos lėšos nebuvo įsisavintos pagal suplanuotus mokėjimo prašymus dėl užsitęsusių viešųjų pirkimų procedūrų.</t>
  </si>
  <si>
    <t>Dalis darbo užmokesčio ir soc. draudimo lėšų nepanaudota dėl neužimtos etato dalies.</t>
  </si>
  <si>
    <t xml:space="preserve">Dėl mažesne nei planuota kaina įsigytų paslaugų (viešojo pirkimo būdu) bei patirtų mažesnių išlaidų komandiruotėms ir kitoms paslaugoms. </t>
  </si>
  <si>
    <t>Netikslus planavimas,  iki 2023 m. gruodžio mėn. pabaigos nebuvo spėta įsigyti planuotus pagal pasirašytas sutartis reagentų ir priemonių kiekius; tai įtakojo prekių pristatymo terminai, ribotos sandėliavimo galimybės bei įvertintas reagentų galiojimo laikas. Dalis lėšų nepanaudota, nes sąskaitos už paslaugas ir prekės apmokamos po ataskaitinio laikotarpio pabaigos.</t>
  </si>
  <si>
    <t>Nepanaudotos lėšos dėl personalo kaitos ir laikino nedarbingumo.</t>
  </si>
  <si>
    <t>Lėšos nepanaudotos dėl gautų mažesnių, nei planuota, teikiamų paslaugų pajamų.</t>
  </si>
  <si>
    <t>Dalis darbo užmokesčio ir soc. draudimo lėšų nepanaudota, nes faktinis poreikis mažesnis nei planuota.</t>
  </si>
  <si>
    <t>Lėšos nepanaudotos dėl užsitęsusių viešųjų pirkimų ir susijusių teisinių ir administracinių procedūrų.</t>
  </si>
  <si>
    <t>Nepanaudotos pagrindinės lėšos, nes 2023 m. rugpjūčio mėn. pakeitus nomenklatūrą, neliko poreikio šių lėšų panaudojimui atkuriant paramai skirtas atsargas.</t>
  </si>
  <si>
    <t xml:space="preserve">1382,6 tūkst. Eur nepanaudota dėl užsitęsusių viešųjų pirkimų ir susijusių procedūrų (neįvykus pirkimams nes pasiūlyta per didelė kaina ar negauta pasiūlymų). 710 tūkst. Eur nepanaudota, nes  pirkimo sutartys buvo pasirašytos 2023 m. gruodžio 28 ir 29 dienomis. Sutartyse prekių pristatymas numatytas per 1-2 mėn., t .y., vykdant sutartinius įsipareigojimus, prekės bus pristatytos ir atsiskaityta už jas 2024 m. </t>
  </si>
  <si>
    <t>Įgyvendinant priemonę „Įgyvendinti rezidentų praktinio mokymo modelį“ didžioji dalis lėšų nepanaudota, nes gydytojai rezidentai dirbo trumpiau, nei planuota. 
Įgyvendinat priemonę „Tobulinti sveikatos specialistų specifinius gebėjimus ir efektyvesnio sveikatos paslaugų teikimo įgūdžius“ panaudota 52,0 tūkst Eur mažiau, nei planuota, nes nebuvo poreikio. Įgyvendinant Embriono donorystės veiksmų planą nepanaudota 2,9 tūkst. Eur, nes donuotus embrionus priimančių partnerių konsultavimui panaudota mažiau lėšų nei planuota.</t>
  </si>
  <si>
    <t>Vėluojama atlikti darbus (121,3 tūkst. Eur sumai neištaisyti defektai, dėl kurių darbai nebuvo priimti kaip tinkami; 42,3 tūkst. Eur sumai asfaltavimo darbai nebuvo atlikti dėl netinkamų oro sąlygų) ar pristatyti prekes (8,4 tūkst. Eur sumai 2023 m. nepristatytas vienas iš įrenginių).</t>
  </si>
  <si>
    <t>Netikslus planavimas: Pavežėjimo paslaugų tiekimas startavo mažesne apimtimi, kas lėmė lėšų nepanaudojimą.</t>
  </si>
  <si>
    <t>Sutaupyta įvykdžius pirkimus.</t>
  </si>
  <si>
    <t>Lėšos nepanaudotos dėl personalo kaitos ir laikino nedarbingumo.</t>
  </si>
  <si>
    <t xml:space="preserve">Mažesnė, nei planuota pirkimų kaina.          </t>
  </si>
  <si>
    <t>Nepanaudotos 2021-2027 m. ES fondų bendrojo finansavimo lėšos, nes užtruko parengiamieji darbai, vėlavo pažangos priemonių aprašų rengimas, PFSA rengimas, kvietimų skelbimas ir sutarčių sudarymas, kas sąlygojo vėlesnę projektų įgyvendinimo pradžią ir lėšų išmokėjimą.</t>
  </si>
  <si>
    <t>Nepanaudotos lėšos dėl mažesnio, nei planuota, prekių ir paslaugų išlaidų faktinio poreikio.</t>
  </si>
  <si>
    <t>Gautos mažesnės, nei planuota, teikiamų paslaugų pajamos.</t>
  </si>
  <si>
    <t>Nepanaudotos lėšos dėl neužimtų darbuotojų pareigybių.</t>
  </si>
  <si>
    <t>Nesurinktos planuotos pajamų įmokos.</t>
  </si>
  <si>
    <t xml:space="preserve">Mažesnis nei planuotas kvalifikacijos kėlimo išlaidų ir reprezentacinių išlaidų poreikis. </t>
  </si>
  <si>
    <t>Nepanaudotos lėšos, kurios buvo planuotos projektų kofinansavimui.</t>
  </si>
  <si>
    <t>Nepanaudotos 2014–2020 m. ES  fondų bendrojo finansavimo lėšos įgyvendinant priemonę „Vertinti 2014-2020 m. ES techninės paramos veiksmų programą“ dėl pigiau viešųjų pirkimų būdu įsigytų paslaugų ir mažesnio vertinimo paslaugų  poreikio, nei buvo planuota.</t>
  </si>
  <si>
    <t>Nepanaudotos 2014–2020 m. ES  fondų investicijų veiksmų programos lėšos įgyvendinant priemonę „Vertinti 2014-2020 m. ES techninės paramos veiksmų programą“ dėl pigiau viešųjų pirkimų būdu įsigytų paslaugų ir mažesnio vertinimo paslaugų  poreikio, nei buvo planuota.</t>
  </si>
  <si>
    <t>Dėl mažesnių nei planuota  nupirkto  ilgalaikio turto kainų</t>
  </si>
  <si>
    <t>Dėl sąskaitų apmokėjimo už suteiktas ryšių, transporto, komunalines ir kitas paslaugas po ataskaitinio laikotarpio pabaigos</t>
  </si>
  <si>
    <t>Dėl mažesnio, nei planuota, pirkimų poreikio</t>
  </si>
  <si>
    <t>Dėl personalo kaitos ir laikinai neužimtų pareigybių</t>
  </si>
  <si>
    <t>Viešojo administravimo ir valstybės tarnybos tobulinimas</t>
  </si>
  <si>
    <t>Dėl dokumentų derinimo su Europos komisija užtruko pažangos priemonės keitimas ir finansavimo sąlygų rengimo ir derinimo procedūros, todėl vėliau, nei buvo numatyta, buvo paskelbti  kvietimai pareiškėjams rengti projektų įgyvendinimo planus ir teikti administruojančiai institucijai vertinti bei pasirašyti projektų įgyvendinimo sutartis</t>
  </si>
  <si>
    <t>Dėl personalo kaitos ir laikino nedarbingumo</t>
  </si>
  <si>
    <t>Projektų vykdytojai buvo susidūrę su prekių ir paslaugų įsigijimo dėl sulėtėjusios prekių tiekimo grandinės problemomis, todėl projektuose lėčiau vyko kai kurios veiklos arba jos buvo perplanuojamos</t>
  </si>
  <si>
    <t>Dėl užsitęsusių viešųjų pirkimų procedūrų (vėlinami projektų veiklų įgyvendinimo terminai, todėl nusikelia lėšų išmokėjimai projektų vykdytojams)</t>
  </si>
  <si>
    <t>Dalis techninės paramos lėšų liko nepanaudota dėl metų pradžioje numatytų, bet neišmokėtų išeitinių išmokų darbuotojams</t>
  </si>
  <si>
    <t>Dėl mažesnės, nei planuota, pirkimų kainos (kitoms prekės ir paslaugoms)</t>
  </si>
  <si>
    <t>Dėl pratęsto finansinio laikotarpio Europos teritorinio bendradarbiavimo tikslo programų projektų įgyvendinimui 2023 m. buvo gauta mažiau mokėjimo prašymų</t>
  </si>
  <si>
    <t>Dėl mažesnio, nei planuota, pirkimų poreikio (komandiruotėms, kvalifikacijos kėlimui ir kt. išlaidoms)</t>
  </si>
  <si>
    <t>Dėl mažesnio, nei planuota, pirkimų poreikio (kvalifikacijos kėlimui, komandiruotėms, kitoms prekėms ir paslaugoms)</t>
  </si>
  <si>
    <t>Ne visose INTERREG programose 2023 m. įvyko pilnai visų projektų atranka ir/ar nebuvo priimti sprendimai dėl projektų finansavimo bei nebuvo pasirašytos jų finansavimo paramos sutartys</t>
  </si>
  <si>
    <t>Gautose projektų įgyvendinimo ataskaitose pagal Lietuvos – Lenkijos bendradarbiavimo per sieną programą deklaruota mažiau išlaidų nei planuota, todėl mokėjimai atlikti mažesne apimtimi. Pagrindinė to priežastis – projektuose tebevykdomi viešieji pirkimai, tęsiamas veiklų įgyvendinamas, rengiamos ir derinamos ataskaitos, todėl tai sąlygoja lėtesnį lėšų deklaravimą.</t>
  </si>
  <si>
    <t>Dėl mažesnio, nei planuota, pirkimų poreikio (komandiruotėms, kvalifikacijos kėlimui, kitoms prekėms ir paslaugoms)</t>
  </si>
  <si>
    <t>Projektų veiklas vykdantiems Lietuvos ir Latvijos partneriams atlikti mažesni mokėjimai dėl pagrįstų priežasčių prasitęsus projektų įgyvendinimo trukmę, kas sąlygojo projektų veiklų perkėlimą ir mokėjimo prašymų pateikimą vėlesniu nei planuota laikotarpiu</t>
  </si>
  <si>
    <t>Dėl personalo kaitos, laikino nedarbingumo ir laikinai neužimtų pareigybių</t>
  </si>
  <si>
    <t>Mažesnį lėšų pervedimą projektų vykdytojams įtakojo sustabdyti mokėjimai projektų partneriams iš Baltarusijos Respublikos ir Rusijos Federacijos. Projektų veiklas vykdantiems Lietuvos ir Latvijos partneriams atlikti mažesni mokėjimai dėl pagrįstų priežasčių prasitęsus projektų įgyvendinimo trukmę, kas sąlygojo projektų veiklų perkėlimą ir mokėjimo prašymų pateikimą vėlesniu nei planuota laikotarpiu</t>
  </si>
  <si>
    <t xml:space="preserve">Nupirkta pigiau nei planuota. </t>
  </si>
  <si>
    <t>Mažesnis, nei planuotas, poreikis.</t>
  </si>
  <si>
    <t>Nepanaudotos  VIP "Medininkų PKP modernizavimas" įgyvendinimui skirtas finansavimas. Projektas įgyvendintas, lėšos pagal sudarytas sutartis panaudotos pilnai.</t>
  </si>
  <si>
    <t>Lėšos nepanaudotos dėl  atliktų darbų dokumentacijos tvarkymo.</t>
  </si>
  <si>
    <t xml:space="preserve">Lėšos nepanaudotos, kadangi dalis lėšų buvo kompensuota iš Europos Sąjungos lėšų. </t>
  </si>
  <si>
    <t>Lėšos nepanaudotos dėl valstybės pagalbos dokumentų derinimo.</t>
  </si>
  <si>
    <t>Lėšos nepanaudotos dėl to, kad dėl pratęsto 2014–2020 m. ES fondų investicijų veiksmų programos projektų įgyvendinimo laikotarpio 7 projektų galutinių mokėjimo prašymų teikimo terminas nukeltas iki 2024-01-31. Taip pat 4 projektai liko neužbaigti iki 2023-12-31, jų įgyvendinimas persikėlė į 2024 m.</t>
  </si>
  <si>
    <t>Lėšos nepanaudotos dėl to, kad užsitęsė vykdomi darbai, dokumentacijos tvarkymas. Panaudota mažiau nei planuota lėšų įgyvendinant projektą Rail Baltica - dėl poveikio aplinkai vertinimų ataskaitų tikslinimo,  vėluojančios projektinės dokumentacijos ir projektuotojo IDOM teikiamų paslaugų kokybės,  užsitęsusių statybos leidimų gavimo procedūrų, derybų su projektuotoju dėl vėluojančių techninių projektų, ir su tuo susijusiu projektavimo paslaugų sutarties apimčių mažinimu vėluoja geležinkelio linijos statybos darbai įvairiose atkarpose tarp Kauno ir Lietuvos-Latvijos sienos.</t>
  </si>
  <si>
    <t>Lėšos nepanaudotos dėl to, kad  užsitęsė vykdomi darbai, jų dokumentacijos tvarkymas. Panaudota mažiau nei planuota lėšų įgyvendinant projektą Rail Baltica - dėl poveikio aplinkai vertinimų ataskaitų tikslinimo,  vėluojančios projektinės dokumentacijos ir projektuotojo IDOM teikiamų paslaugų kokybės,  užsitęsusių statybos leidimų gavimo procedūrų, derybų su projektuotoju dėl vėluojančių techninių projektų, ir su tuo susijusiu projektavimo paslaugų sutarties apimčių mažinimu vėluoja geležinkelio linijos statybos darbai įvairiose atkarpose tarp Kauno ir Lietuvos-Latvijos sienos.</t>
  </si>
  <si>
    <t xml:space="preserve">Lėšos nepanaudotos dėl to, kad  užsitęsė pažangos priemonių  ir projektų finansavimo sąlygų aprašų patvirtinimas, kas įtakojo kvietimų teikti projektų įgyvendinimo planus (toliau - PĮP) vėlavimą. Dėl didelio vienu metu skelbiamų kvietimų teikti PĮP skaičiaus, dėl ilgų administravimo procedūrų užsitęsė PĮP vertinimas, atitinkamai vėliau pradedamos projektų finansavimo ir sutarčių pasirašymo procedūros bei mokėjimai. </t>
  </si>
  <si>
    <t>Lėšos nepanaudotos dėl nepradėto vykdyti  projekto.</t>
  </si>
  <si>
    <t>Dėl neužimtų pareigybių.</t>
  </si>
  <si>
    <t>Pajamų įmokas sudaro lėšos surinktos hidrografijos skyriaus už jūrlapių platinimą, todėl jos skiriamas laivo „Varūna“ priežiūrai ir naudojamos pagal poreikį.</t>
  </si>
  <si>
    <t>Dėl mažesnės, nei planuota, pirkimų kainos</t>
  </si>
  <si>
    <t>Tiekėjai grąžino lėšas metų pabaigoje</t>
  </si>
  <si>
    <t>Savivaldybės grąžino dotacijas</t>
  </si>
  <si>
    <t>Kitos šalies vėlavimas vykdyti įsipareigojimus (kadangi Europos Komisija iki šiol nepateikė išaiškinimo, kaip nuo 2022 m. rugsėjo 12 d. turėtų būti apskaičiuojami negauti mokesčiai už vizas dėl Europos Parlamento ir Tarybos reglamento (ES) 2019/1155, kuriuo iš dalies keičiamas Reglamentas (EB) Nr. 810/2009, nustatantis Bendrijos vizų kodeksą, 16 straipsnio 1 ir 2 dalies pakeitimų, nebuvo kompensuota dalis negautų tranzito vizų mokesčių)</t>
  </si>
  <si>
    <t>2022 m. lapkričio 7 d. EK sprendimu Nr. C(2022) 8049 final patvirtinus Vidaus saugumo fondo 2021–2027 m. programą buvo sunku prognozuoti 2023 m. lėšų išmokėjimą, nes suplanuotų lėšų panaudojimas tiesiogiai susijęs su projektų vykdytojų įgyvendinamų projektų planavimu, atliekamomis pirkimų procedūromis ir kitomis aplinkybėmis, susijusiomis su projektų įgyvendinimo eiga ir terminais, todėl dalis lėšų liko nepanaudota</t>
  </si>
  <si>
    <t>Dėl ligų ir neužimtų pareigybių.</t>
  </si>
  <si>
    <t xml:space="preserve">Dėl mažesnio lėšų poreikio medikamentams ir medicininėms prekėms bei paslaugoms,  ryšių įrangai ir ryšių paslaugoms, transporto išlaikymui, turto nuomos paslaugoms, kvalifikacijos kėlimui, komunalinėms paslaugoms, reprezentacinėms prekėms ir paslaugoms, darbdavių socialinei paramai ir kt. </t>
  </si>
  <si>
    <t>Dėl sąskaitų už negyvenamųjų pastatų įsigijimą apmokėjimo po ataskaitinio laikotarpio pabaigos.</t>
  </si>
  <si>
    <t>Dėl užsitęsusių viešųjų pirkimų procedūrų įsigyjant kitas prekes ir paslaugas.</t>
  </si>
  <si>
    <t>Dėl užsitęsusių dokumentacijos tvarkymo procedūrų įsigyjant transporto priemones ir karines atsargas.</t>
  </si>
  <si>
    <t>Dėl mažesnio lėšų poreikio ginklams ir karinei įrangai.</t>
  </si>
  <si>
    <t>Dėl mažesnių pirkimų kainų įsigyjant kitas prekes ir paslaugas, ilgalaikį materialųjį ir nematerialųjį turtą.</t>
  </si>
  <si>
    <t>Dėl mažesnio lėšų poreikio medikamentams ir medicininėms prekėms ir paslaugoms, transporto išlaikymo išlaidoms ir transporto paslaugoms, kvalifikacijos kėlimui, ekspertų ir konsultantų paslaugoms, reprezentacijai, išeitinėms pašalpoms ir išmokoms už sveikatos sutrikdymą, ilgalaikiam materialiajam turtui.</t>
  </si>
  <si>
    <t>Dėl sąskaitų už turto nuomą ir remontą, komunalines ir kitas paslaugas, negyvenamųjų pastatų įsigijimą, infrastruktūros ir kitų statinių įsigijimą apmokėjimo po ataskaitinio laikotarpio pabaigos.</t>
  </si>
  <si>
    <t>Dėl užsitęsusių materialiojo turto remonto darbų, radijo stočių remonto darbų ir kt.</t>
  </si>
  <si>
    <t>Dėl tiekėjų laiku nepristatytų atsarginių dalių.</t>
  </si>
  <si>
    <t>Dėl užsienio partnerių atstatytų lėšų už rotacinių pajėgų karių maitinimą, dėl valiutos kurso įtakos, dėl nepanaudoto komandiruotėms skirto avanso grąžinimo ir kt.</t>
  </si>
  <si>
    <t>Dėl mažesnio lėšų poreikio ryšių įrangai ir ryšių paslaugoms, darbdavių socialinei paramai ir kt.</t>
  </si>
  <si>
    <t>FM. Negauta asignavimų valdytojų prašymų dėl pažangos lėšų perskirstymo.</t>
  </si>
  <si>
    <t>FM. Dėl užsitęsusių savivaldybių ES 2014-2020 m. struktūrinių fondų projektų viešųjų pirkimų procedūrų nepanaudota dalis planuotų valstybės biudžeto lėšų asignavimų savivaldybių nuosavų lėšų daliai finansuoti.</t>
  </si>
  <si>
    <t>FM. Dėl mažesnės, nei planuota, pirkimų kainos.</t>
  </si>
  <si>
    <t>FM. Dėl mažesnio, nei planuota, pirkimų poreikio (informacinių technologijų prekių ir paslaugų ir kt.).</t>
  </si>
  <si>
    <t>FM. Mažiau pervesta vidaus ir užsienio kreditoriams valstybės vardu prisiimtų skolinių įsipareigojimų palūkanų.</t>
  </si>
  <si>
    <t>FM. Dėl palankesnių nei buvo planuota valiutų kursų finansų rinkose.</t>
  </si>
  <si>
    <t>FM. Sutaupyta komisinių mokesčių platinant VVP, nes buvo mažiau skolintasi užsienio rinkose, o VVP platintojams buvo sumokėtas mažesnis nei planuota komisinis mokestis.</t>
  </si>
  <si>
    <t>FM. Dėl užsitęsusių vykdomų darbų.</t>
  </si>
  <si>
    <t>FM. Finansų ministro 2023 m. liepos 31 d. įsakymu Nr. 1K-286 valstybės tarnybos reformai įgyvendinti asignavimų valdytojams paskirstyta 12.776,7 tūkst. eurų, t. y. mažiau, nei planuota.</t>
  </si>
  <si>
    <t>MD. Lietuvos muitinė nuo metų pradžios nustato vienkartinių išmokų dydžius už sulaikytą kontrabandą. Atsižvelgiant į faktines sulaikymų apimtis 2023 metais, panaudota asignavimų mažiau, nei planuota.</t>
  </si>
  <si>
    <t>MD. Dėl mažesnės nei planuota pirkimų kainos.</t>
  </si>
  <si>
    <t>MD. Dėl mažesnio nei planuota pirkimų poreikio.</t>
  </si>
  <si>
    <t>MD. Dėl užsitęsusių su viešaisiais pirkimais susijusių teisinių ir administracinių procedūrų.</t>
  </si>
  <si>
    <t>MD. Dėl užsitęsusių vykdomų darbų ir jų dokumentacijos tvarkymo.</t>
  </si>
  <si>
    <t>VMI. Dėl personalo kaitos ir laikino nedarbingumo.</t>
  </si>
  <si>
    <t>VMI. Dėl mažesnių nei planuota pirkimų kainos.</t>
  </si>
  <si>
    <t>VMI. Dėl mažesnio nei planuota pirkimų poreikio.</t>
  </si>
  <si>
    <t>VMI. Dėl užsitęsusių viešųjų pirkimų procedūrų (Mokesčių mokėtojų švietimo paslaugos).</t>
  </si>
  <si>
    <t>VMI. Projekto „Akcizų informacinės sistemos AIS plėtra“ dalis lėšų nepanaudota, nes 2023 m. nepavyko įdiegti, ištestuoti ir priimti planuotų akcizų deklaracijos pakeitimų.</t>
  </si>
  <si>
    <t>VMI. Dėl techninių trikdžių Elektroninės deklaravimo sistemos (EDS) priežiūros vykdytojui perduota mažiau incidentų, atitinkamai už 9 tūkst. eurų aktuota mažiau darbų. Už IT priežiūros paslaugas (14,9 tūkst. eurų), dėl nepakankamo lėšų likučio, kuris padengtų incidentų sprendimo išlaidas, mokėjimas perkeltas į 2024 m., 2,6 tūkst. eurų nepanaudota dėl gruodžio mėn. ženkliai sumažėjusių klientų išankstinių registracijų vizitams.</t>
  </si>
  <si>
    <t>VMI. Dėl palankių teismo sprendimų nebuvo priteistos bylinėjimosi išlaidos.</t>
  </si>
  <si>
    <t>VMI. Mažiau, nei planuota, išmokėta nedarbingumo išmokų už 2 darbo dienas; pratęsta valstybės tarnyba darbuotojams, sulaukusiems 65 metų.</t>
  </si>
  <si>
    <t>VDTAT. Dėl darbuotojų laikino nedarbingumo ir darbuotojų kaitos.</t>
  </si>
  <si>
    <t>VDTAT. Dėl mažesnių nei planuota pirkimų kainos.</t>
  </si>
  <si>
    <t>VDTAT. Dėl mažesnio nei planuota pirkimų poreikio.</t>
  </si>
  <si>
    <t>LPT. Dėl darbuotojų laikino nedarbingumo.</t>
  </si>
  <si>
    <t>LPT. Dėl viešųjų pirkimų panaudota mažiau lėšų, negu buvo numatyta plane.</t>
  </si>
  <si>
    <t>LPT. Dėl galimybės dirbti nuotoliniu būdu mažesnis, nei planuota, laikino nedarbingumo atvejų skaičius.</t>
  </si>
  <si>
    <t>AVNT. Dėl personalo kaitos.</t>
  </si>
  <si>
    <t>AVNT. Dėl galimybės dirbti nuotoliniu būdu mažesnis, nei planuota, laikino nedarbingumo atvejų skaičius.</t>
  </si>
  <si>
    <t>AVNT. Atstatytos projekto „Didinti (gerinti) mokestinių prievolių vykdymą“ Nr. 04-019-P-0001 lėšos.</t>
  </si>
  <si>
    <t>NBFC. Dėl mažesnio, nei planuota, pirkimų poreikio.</t>
  </si>
  <si>
    <t>NBFC. Dėl netikslaus planavimo.</t>
  </si>
  <si>
    <t>NBFC. Dėl užsitęsusių vykdomų darbų, jų dokumentacijos tvarkymo.</t>
  </si>
  <si>
    <t>CPVA. Dėl susidariusios ekonomijos socialinio draudimo išmokų eilutėje.</t>
  </si>
  <si>
    <t>CPVA. Dėl mažesnių nei planuota kainų (pvz., patalpų šildymo išlaidos, nešiojamųjų kompiuterių pirkimai).</t>
  </si>
  <si>
    <t>CPVA. Dėl mažesnio pirkimų poreikio: dėl laiku neįvykusių planuotų mokymų, komandiruočių, mažesnio priemonių poreikio dėl darbo nuotoliniu būdu.</t>
  </si>
  <si>
    <t xml:space="preserve">CPVA. Dalis 2023 m. planuotos pirkti oro kondicionavimo įrangos bus pristatyta tik 2024 m. </t>
  </si>
  <si>
    <t>CPVA. Lėšų sutaupymas remonto eilutėje susidarė dėl prognozuoto lėšų trūkumo kituose finansavimo šaltiniuose, todėl atlikta mažiau pastato remonto darbų nei planuota.</t>
  </si>
  <si>
    <t>FM. Dėl užsitęsusių vykdomų darbų, jų dokumentacijos tvarkymo (pažangos priemonės).</t>
  </si>
  <si>
    <t>FM. Dėl užsitęsusių viešųjų pirkimų ir susijusių teisinių ir administracinių procedūrų (pažangos priemonės).</t>
  </si>
  <si>
    <t>FM. Negauta asignavimų valdytojų prašymų dėl lėšų skyrimo.</t>
  </si>
  <si>
    <t>FM. 2024 m. sausį Zarasų rajono savivaldybės administracija grąžino 15.618,56 eurų 2023 m. nepanaudotų lėšų ir Vilniaus miesto savivaldybės administracija grąžino 21,47 eurų 2023 m. nepanaudotų lėšų.</t>
  </si>
  <si>
    <t>FM. Negauta asignavimų valdytojų prašymų dėl papildomų lėšų ES struktūrinių fondų lėšomis finansuojamiems projektams įgyvendinti.</t>
  </si>
  <si>
    <t>CPVA. 2021-2027 m. ES techninės paramos programai buvo priskirta didesnė nei planuota procentinė darbo laiko dalis, todėl atitinkamai mažesnė darbuotojų darbo laiko dalis teko 2014-2020 m. programai, o tai lėmė, kad vidutinis faktiškai dirbusių etatų skaičius 2014-2020 m. programoje buvo maždaug 9 etatais mažesnis už planinį; Faktinis vidutinis darbo užmokesčio padidėjimas 2023 m. buvo mažesnis nei planuotas, taip pat dėl lėšų trūkumo kituose finansavimo šaltiniuose, buvo atsisakyta suplanuotų sisteminių darbuotojų skatinamųjų priemonių.</t>
  </si>
  <si>
    <t>CPVA. dėl mažesnių nei planuota pirkimų kainų, įgyvendinant viešinimo projektą.</t>
  </si>
  <si>
    <t>CPVA. Dėl mažesnių nei planuota programos finansavimo proporcijų bendroje CPVA metodikoje, programai teko mažesnė CPVA pridėtinių išlaidų dalis. Be to, dėl prognozuoto lėšų trūkumo kituose finansavimo šaltiniuose, atlikta mažiau pastato remonto darbų nei planuota.</t>
  </si>
  <si>
    <t>CPVA. Dėl laikino nedarbingumo ir darbuotojų kaitos.</t>
  </si>
  <si>
    <t>CPVA. Lėšos sutaupytos planuota apimtimi neįvykus pirkimams, komandiruotėms ir renginiams.</t>
  </si>
  <si>
    <t>Dėl mažesnių nei planuota programos finansavimo proporcijų bendroje CPVA metodikoje, programai teko mažesnė CPVA pridėtinių išlaidų dalis. Be to, dėl prognozuoto lėšų trūkumo kituose finansavimo šaltiniuose, atlikta mažiau pastato remonto darbų nei planuota.</t>
  </si>
  <si>
    <t>CPVA. Dėl mažesnio nei planuota darbo užmokesčio didėjimo, taip pat dėl lėšų trūkumo kituose finansavimo šaltiniuose, buvo atsisakyta suplanuotų sisteminių darbuotojų skatinamųjų priemonių.</t>
  </si>
  <si>
    <t>CPVA. Mažiau nei planuota lėšų panaudota ES+U konferencijai (kasmetiniam renginiui, skirtam ES investicijoms).
Svetainei „Esinvesticijos. Lt“ numatyta suma nepanaudota dėl INVESTIS 2-os iteracijos vėlavimo.</t>
  </si>
  <si>
    <t>FM. Dėl mažesnės, nei planuota, pirkimų kainos (SFMIS licencijų).</t>
  </si>
  <si>
    <t>FM. Dėl mažesnio, nei planuota, pirkimų poreikio IT prekių ir paslaugų.</t>
  </si>
  <si>
    <t xml:space="preserve">CPVA. Dalis 2023 m. planuotos pirkti oro kondicionavimo įrangos bus pristatytos tik 2024 m. </t>
  </si>
  <si>
    <t>FM. Asignavimų valdytojai pateikė mažiau nei planuota prašymų kompensuoti kelionių į ES Tarybos darbo struktūrų susitikimus išlaidas.</t>
  </si>
  <si>
    <t>CPVA. Su programa dirbo mažesnis nei planuota skaičius darbuotojų, be to, dalis darbuotojų, dirbusių su programa, buvo finansuojami iš kitų finansavimo šaltinių.</t>
  </si>
  <si>
    <t>CPVA. Programos komitetas patvirtino mažiau paraiškų nei planuota.</t>
  </si>
  <si>
    <t>FM. Negauta asignavimų valdytojų prašymų dėl lėšų skyrimo projektams įgyvendinti iš Lietuvos Respublikai iš Prisitaikymo prie „Brexit’o“ rezervo skirtų lėšų.</t>
  </si>
  <si>
    <t>CPVA. Priskirta mažesnė nei planuota procentinė darbo laiko dalis.</t>
  </si>
  <si>
    <t>CPVA. Dėl mažesnių nei planuota programos finansavimo proporcijų bendroje CPVA metodikoje programai teko mažesnė CPVA pridėtinių išlaidų dalis.</t>
  </si>
  <si>
    <t>1. 3.3.1.66</t>
  </si>
  <si>
    <t xml:space="preserve">CPVA. Vėliau nei planuota ir ne pilnam etatui  įdarbintas IT specialistas informacijos kaupimo įrankio kūrimui. </t>
  </si>
  <si>
    <t>VMI. Suteikta mažiau Akcizų informacinės sistemos (AIS) priežiūros paslaugų dėl mažesnio užregistruotų incidentų skaičiaus.</t>
  </si>
  <si>
    <t>VMI. Mažesnis nei planuota lėšų poreikis dėl darbuotojų laikino nedarbingumo.</t>
  </si>
  <si>
    <t>AVNT. Pajamų įmokų gauta mažiau nei planuota.</t>
  </si>
  <si>
    <t>MD. Pajamų įmokų gauta mažiau nei planuota.</t>
  </si>
  <si>
    <t>MD. Mažesnis nei planuota lėšų poreikis dėl darbuotojų laikino nedarbingumo.</t>
  </si>
  <si>
    <t>FM. 2022 metų atlygis VĮ Turto bankas perskaičiuotas pagal faktiškai 2022 metais patirtas sąnaudas.</t>
  </si>
  <si>
    <t>LPT. Dėl mažesnio nei planuota pirkimų poreikio.</t>
  </si>
  <si>
    <t>FM. LRV rezervo lėšos perskirstytos atsižvelgus į asignavimų valdytojų prašymus.</t>
  </si>
  <si>
    <t>FM. Dėl darbuotojų laikino nedarbingumo.</t>
  </si>
  <si>
    <t>FM. Dėl mažesnio, nei planuota, pirkimų poreikio ir kainos (komunalinių paslaugų, turto remonto, kompiuterinės įrangos ir kt.).</t>
  </si>
  <si>
    <t>FM. Dėl užsitęsusių vykdomų darbai, jų dokumentacijos tvarkymo.</t>
  </si>
  <si>
    <t>FM. Dėl kitos šalies vėlavimo pristatyti prekes.</t>
  </si>
  <si>
    <t>FM. Dėl atšauktų renginių.</t>
  </si>
  <si>
    <t>FM. Dėl darbuotojų kaitos, laikino nedarbingumo.</t>
  </si>
  <si>
    <t>FM. Dėl mažesnio nei planuota pirkimų poreikio.</t>
  </si>
  <si>
    <t>FM. Dėl užsitęsusių viešųjų pirkimų ir susijusių teisinių ir administracinių procedūrų.</t>
  </si>
  <si>
    <t>1. 2.3.1.66</t>
  </si>
  <si>
    <t>FM. Netikslus planavimas (dirbo mažiau nei planuota darbuotojų).</t>
  </si>
  <si>
    <t>FM. Dėl darbuotojų kaitos, laikino nedarbingumo ir atostogų.</t>
  </si>
  <si>
    <t>FM. Įvyko mažiau nei planuota renginių ir komandiruočių.</t>
  </si>
  <si>
    <t>FM. Soc. draudimo įmokoms skirta daugiau negu priskaičiuota.</t>
  </si>
  <si>
    <t>ŽŪM Personalo kaita ir laikinas nedarbingumas, pagal priemones:  užtikrinti žemės ūkio informacinės kontrolės sistemų veiklą -3,3 tūkst. eurų, užtikrinti ūkių apskaitos duomenų tinklo veiklą- 0,7 tūkst. eurų ir Vystyti kontrolinių žemės sklypų duomenų bazę -1,1 tūkst. eurų.</t>
  </si>
  <si>
    <t>ŽŪM Tiekėjai pateikė paslaugas ir prekes mažesnėmis kainomis nei buvo planuota.</t>
  </si>
  <si>
    <t>ŽŪM Pagal papriemonę "Valstybės reikmėms atliekami pieno tyrimai" liko nepanaudota 3 tūkst. eurų, nes lėšos pieno tyrimams planuojamos pagal numatomų atlikti pieno tyrimų skaičių, o apmokama pagal faktiškai atliktų pieno tyrimų skaičių.  Buvo planuota, kad faktiškai pieno gamintojų skaičius bus didesnis ir bus atlikta daugiau tyrimų.</t>
  </si>
  <si>
    <t>ŽŪM mokėjimas pagal  2023 m. birželio 13 d. sutartį Nr.8P-23-88 dėl nuolat saugomų archyvinių dokumentų bylų sutvarkymo nukeltas į 2024 m.</t>
  </si>
  <si>
    <t xml:space="preserve">Kauno rajono savivaldybė nepanaudojo 79694,98 eurų. ŽŪM Gražinamą dotaciją sudaro nepanaudotos lėšos likusios dėl rangos darbų sutartinių įsipareigojimų nevykdymo (nutraukta vienašališku sprendimu). Naujų viešųjų pirkimų procedūrų einamaisiais kalendoriniais metais nespėta įvykdyti. </t>
  </si>
  <si>
    <t>ŽŪM negauta sąskaita sumokėti narystės mokestį Tarptautinei jūrų tyrinėjimų tarybai (ICES).</t>
  </si>
  <si>
    <t>VAT sumažintas pirkimų poreikis, nei buvo planuota.</t>
  </si>
  <si>
    <t>VAT Darbdavio socialinė paramos buvo užplanuota daugiau, dėl galimybės apmokėti darbuotojams už 2 nedarbingumo dienas.</t>
  </si>
  <si>
    <t>VAT pirkimų kaina mažesnė, nei buvo planuota.</t>
  </si>
  <si>
    <t>NMA suplanuoti asignavimai NMA išlaikymui nepanaudoti dėl mažesnių nei planuota ilgalaikio turto pirkimo kainų ir vėliau nei planuota iš tiekėjų gautų sąskaitų faktūrų už suteiktas paslaugas.</t>
  </si>
  <si>
    <t>NMA Parama nepanaudota gavus mažesnį kiekį pažymų/paraiškų paramai gyvulininkystės sektoriui – 113,8 tūkst. eurų bei dėl netinkamų kompensuoti išlaidų, mirusių paramos gavėjų pagal kitas paramos priemones.</t>
  </si>
  <si>
    <t>ŽT pirkimų kaina mažesnė, nei buvo planuota.</t>
  </si>
  <si>
    <t>ŽT 90,2 tūkst. eurų materialiojo turo paprastojo remonto prekių ir paslaugų įsigijimui; 18,5 tūkst. eurų komandiruotėms; 29,0 tūkst. eurų komunalinių paslaugų įsigijimui; 37,2 tūkst. eurų kitų prekių ir paslaugų įsigijimui lėšos nepanaudotos dėl mažesnio, nei planuota, pirkimų poreikio.</t>
  </si>
  <si>
    <t>ŽT  Gauta mažiau darbuotojų prašymų skirti materialinę pašalpą.</t>
  </si>
  <si>
    <t>ŽT  42,4 tūkst. eurų kitų mašinų ir įrenginių įsigijimui, 1,4 tūkst. eurų kompiuterinės techninės ir elektroninių ryšių įrangos įsigijimui, 20 tūkst. eurų kompiuterinės programinės įrangos įsigijimui lėšų nepanaudota dėl mažesnio nei planuota pirkimų poreikio.</t>
  </si>
  <si>
    <t>NMA didžioji dalis skirtų asignavimų - 980.9 tūkst. eurų nepanaudota pagal paramos priemonę "Didinti ŠESD absorbcinius pajėgumus (atkuriant pelkes (durpžemius)" dėl nepatvirtintų  teisės aktų paramai teikti.  Pagal Paramą bitininkystės sektoriui nepanaudotos planuotos PVM lėšos, nes didelė dalis paramos gavėjų pirko įrangą iš pardavėjų, kuriems nekompensuojamas PVM (suma: 132.5 tūkst. eurų).</t>
  </si>
  <si>
    <t>VAT Atlikta mažiau tyrimų dėl pristatytuose mėginiuose mažesnio įtarimų kiekio. Be to esant dideliam mėginių srautui ir siekiant efektyviai panaudoti darbuotojų darbo laiką bei tuo pačiu taupiai naudojant laboratorines priemones, mėginiai buvo tiriami blokais. Dėl to mažiau panaudota darbo laiko, planuojamų mėginių ištyrimui.</t>
  </si>
  <si>
    <t>NMA nepanaudoti asignavimai, nes nepateikti mokėjimo prašymai planuotai sumai pagal maisto produktų skatinimo priemones bei bitininkystės rėmimo priemonę.</t>
  </si>
  <si>
    <t>NMA asignavimai nepanaudoti dėl nutrauktų paramos sutarčių,  taip pat dėl gautų mokėjimo prašymų mažesnei sumai negu planuota.</t>
  </si>
  <si>
    <t>NMA Paramos gavėjų nepanaudoti bei metų pabaigoje  grąžinti avansų likučiai pagal EJRŽF 2014-2020 m. paramos priemones  "Techninė parama".</t>
  </si>
  <si>
    <t>NMA asignavimai nepanaudoti pagal investicines priemones  dėl  nukeltų vėlesniam laikotarpiui mokėjimo prašymų išaugus statybų/energetikos kainoms ir infliacijai, taip pat gauta mažiau paraiškų, negu planuota.</t>
  </si>
  <si>
    <t>NMA asignavimai nepanaudoti pagal plotines paramos priemones dėl mažesnio kiekio surinktų paraiškų, o taip pat dėl paramos gavėjų  nurodytų  klaidingų banko sąskaitų/mirusių paramos gavėjų.</t>
  </si>
  <si>
    <t>NMA  dėl paramos gavėjų nepanaudotų bei metų pabaigoje  grąžintų avansų likučių pagal KPP 2014-2020 m. paramos priemones  "Techninė pagalba".</t>
  </si>
  <si>
    <t>NMA Asignavimai nepanaudoti dėl nepateiktų paraiškų pagal naujas nuo 2023 metų pradėtas teikti EJRŽAF 2021-2027 m. paramos priemones.</t>
  </si>
  <si>
    <t>NMA dėl paramos gavėjų nepanaudotų ir metų pabaigoje  grąžintų avansų likučių pagal EJRŽAF 2021-2027 m. paramos priemones  "Techninė parama".</t>
  </si>
  <si>
    <t>NMA dėl paramos gavėjų nepanaudotų ir metų pabaigoje  grąžintų avansų likučių pagal EJRŽF 2014-2020 m. paramos priemones  "Techninė parama".</t>
  </si>
  <si>
    <t>NMA dėl paramos gavėjų nepanaudotų bei metų pabaigoje  grąžintų avansų likučių pagal KPP 2014-2020 m. paramos priemones  "Techninė pagalba".</t>
  </si>
  <si>
    <t>NMA asignavimai nepanaudoti dėl nepateiktų paraiškų pagal naujas nuo 2023 metų pradėtas teikti EJRŽAF 2021-2027 m. paramos priemones.</t>
  </si>
  <si>
    <t>NMA dėl paramos gavėjų nepanaudotų bei metų pabaigoje  grąžintų avansų likučių pagal EJRŽAF 2021-2027 m. paramos priemones  "Techninė parama".</t>
  </si>
  <si>
    <t>ŽŪM nauja priemonė, kuri kelia didelius įpareigojimus ūkininkams, todėl priemonės populiarumas buvo mažesnis negu buvo planuota politiškai. Pateikta mažiau paraiškų nei planuota.</t>
  </si>
  <si>
    <t>ŽT sumokėta mažiau pajamų įmokų, nei buvo planuota.</t>
  </si>
  <si>
    <t>ŽT mažesnis, nei planuota, pirkimų poreikis.</t>
  </si>
  <si>
    <t>VAT darbdavio socialinė paramos buvo užplanuota daugiau, dėl galimybės apmokėti darbuotojams už 2 nedarbingumo dienas.</t>
  </si>
  <si>
    <t>Užtruko atsiskaitymo už atliktus darbus ir paslaugas procedūros.</t>
  </si>
  <si>
    <t xml:space="preserve">Užsitęsė VšĮ Centrinės projektų valdymo agentūros dokumentacijos tikrinimas VĮ Ignalinos atominės elektrinės ADA.22 ir ADA.23 projektuose. </t>
  </si>
  <si>
    <t>1. 4.3.1. 4</t>
  </si>
  <si>
    <t>1. 2.3.1.63</t>
  </si>
  <si>
    <t>1.1.1.1.5</t>
  </si>
  <si>
    <t>Pasikeitė projektų veiklų  įgyvendinimo grafikai, nusikėlė planuoti darbų terminai, vėlavimai dėl statybų rinkoje susidariusios sudėtingos situacijos, išmokėjimai persikėlė į kitus metus.</t>
  </si>
  <si>
    <t>Užtruko, projektų finansavimo sąlygų aprašų rengimo, derinimo ir tvirtinimo procesai, dėl ko projektų sutartys pasirašytos vėliau nei suplanuota. Tai sąlygojo vėlesnę projektų įgyvendinimo pradžią ir lėšų išmokėjimą.</t>
  </si>
  <si>
    <t>Užtruko pažangos priemonių, projektų finansavimo sąlygų aprašų rengimo, derinimo ir tvirtinimo procesai, dėl ko projektų sutartys pasirašytos vėliau nei suplanuota. Tai sąlygojo vėlesnę projektų įgyvendinimo pradžią ir lėšų išmokėjimą.</t>
  </si>
  <si>
    <t>Valstybinių brandos egzaminų pirmininkai buvo įdarbinti trumpesniam laikui nei planuota.</t>
  </si>
  <si>
    <t xml:space="preserve">Mažesnė, nei planuota, pirkimų kaina. </t>
  </si>
  <si>
    <t xml:space="preserve">Užsitęsusios viešųjų pirkimų ir susijusios teisinės ir administracinės procedūros, neįvyko viešieji pirkimai IS modernizavimui. </t>
  </si>
  <si>
    <t>Užsitęsę vykdomi darbai, jų dokumentacijos tvarkymas, todėl kai kurios įstaigos panaudojo po truputį mažiau, nei buvo skirta.</t>
  </si>
  <si>
    <t>Nutrauktos studijų sutartys, paskirta mažiau stipendijų nei planuota, neįdarbintas dėstytojas baltistikos centre. Valstybinės kalbos ir Lietuvos Respublikos Konstitucijos pagrindų egzaminų vykdymui ir kandidatų darbų vertinimui buvo panaudota mažiau lėšų, nes buvo mažiau kandidatų, nei planuota.</t>
  </si>
  <si>
    <t>Savivaldybės grąžino 3 897,3 tūkst. Eurų ugdymo reikmėms finansuoti,  692,4 tūkst. Eurų regioninių mokyklų ūkio lėšų, nespėjus Tarybose perskirstyti, 64,0 tūkst. Eurų tarpinstitucinio bendradarbiavimo, 394,6 tūkst. Eurų sugrąžino lėšas, nes buvo sudaryta mažiau neformaliojo vaikų švietimo mokymo sutarčių (dalyvavo mažiau mokinių), 25,1 tūkst. Eurų nepanaudotos  lėšos mokytojų skaičiaus optimizavimui, 137,2 tūkst. Eurų socialinę riziką patiriančių vaikų ikimokykliniam ugdymui, 103,3 tūkst. Eurų mokinių įvairovei atvirų grupių (neįdarbinti švietimo pagalbos specialistai), klasių sudarymo ir ugdymo organizavimui, 13,0 tūkst. Eurų savivaldybių mokyklų profesiniam mokymui.</t>
  </si>
  <si>
    <t>Nepanaudota 1,4 tūkst. Eurų kvalifikacijos egzaminams. Pavaldžios įstaigos nepanaudojo  už kvalifikacijos egzaminus (198,3 tūkst. Eurų).</t>
  </si>
  <si>
    <t>Ne visos projekte 09.2.1-ESFA-V-726-03-0001 dalyvavusios mokyklos pasirašė jungtinės veiklos sutartis, taip pat dalis mokyklų įsigydamos vadovėlius pagal atnaujintą bendrojo ugdymo turinį dalį lėšų sutaupė.</t>
  </si>
  <si>
    <t>Savivaldybės grąžino dalį nepanaudotų valstybės vardu pasiskolintų lėšų, skirtų ukrainiečių mokinių ugdymui.</t>
  </si>
  <si>
    <t>Dėl mažesnio ukrainiečių mokinių skaičiaus pokyčio nepaskirstyta 1 259,1 tūkst. eurų. Savivaldybių ir valstybinių mokyklų grąžintos nepanaudotos 469,6 tūkst. eurų valstybės vardu pasiskolintos lėšos ukrainiečių ugdymui ir pavėžėjimui dėl mažesnio nei planuota mokinių skaičiaus.</t>
  </si>
  <si>
    <t>Projektas buvo vykdomas su Ukraina, dėl karo šioje šalyje neįvyko suplanuoti renginiai ir kitos su tuo susijusios veiklos.</t>
  </si>
  <si>
    <t>Mažesnis, nei planuota, pirkimų poreikis. Atlikta mažiau paslaugų negu planuota pagal sutartis.</t>
  </si>
  <si>
    <t>Netikslus planavimas (pvz.,  sąskaitos už suteiktas paslaugas apmokamos po ataskaitinio laikotarpio pabaigos).</t>
  </si>
  <si>
    <t>Per mažas darbo užmokesčio ir socialinio draudimo likutis, kad būtų galima išmokėti.</t>
  </si>
  <si>
    <t xml:space="preserve"> Lietuvos Respublikos valstybės biudžeto vykdymo ataskaitų aiškinamojo rašto 3 priedas</t>
  </si>
  <si>
    <t xml:space="preserve">INFORMACIJA APIE ASIGNAVIMŲ VALDYTOJŲ VYKDOMOMS PROGRAMOMS SKIRTŲ ASIGNAVIMŲ
NEPANAUDOJIMO PRIEŽASTIS PAGAL 2023 M. GRUODŽIO 31 D.  DUOMENIS
</t>
  </si>
  <si>
    <t>tūkst. eurų</t>
  </si>
  <si>
    <t xml:space="preserve">Finansavimo šaltinio kodas </t>
  </si>
  <si>
    <t>I. Lietuvos Respublikos Vyriausioji rinkimų komisija</t>
  </si>
  <si>
    <r>
      <t xml:space="preserve">Mažesnis, nei planuotas, kompiuterinės tech. ir el. ryšių įrangos pirkimų poreikis. </t>
    </r>
    <r>
      <rPr>
        <sz val="10"/>
        <color rgb="FF0070C0"/>
        <rFont val="Times New Roman"/>
        <family val="1"/>
      </rPr>
      <t xml:space="preserve">       </t>
    </r>
    <r>
      <rPr>
        <sz val="10"/>
        <rFont val="Times New Roman"/>
        <family val="1"/>
      </rPr>
      <t xml:space="preserve">        </t>
    </r>
  </si>
  <si>
    <r>
      <t>Nepanaudotos 2014–2020 m. ES  fondų bendrojo finansavimo lėšos</t>
    </r>
    <r>
      <rPr>
        <sz val="10"/>
        <color theme="1"/>
        <rFont val="Times New Roman"/>
        <family val="1"/>
      </rPr>
      <t>, nes projektų vykdytojai pateikė mokėjimų prašymus mažesnei sumai, nei buvo planuota. Įtaką lėšų panaudojimui turėjo projektų vykdytojų netikslus veiklų vykdymo planavimas ir užsitęsusios viešųjų pirkimų procedūros.</t>
    </r>
  </si>
  <si>
    <r>
      <t xml:space="preserve">Nepanaudotos 2021-2027 m. ES fondų bendrojo finansavimo lėšos, </t>
    </r>
    <r>
      <rPr>
        <sz val="10"/>
        <color rgb="FF000000"/>
        <rFont val="Times New Roman"/>
        <family val="1"/>
      </rPr>
      <t>nes buvo keičiamas pažangos priemonės „Stiprinti gyventojų psichikos sveikatą bei plėtoti psichoaktyviųjų medžiagų ir kitų priklausomybę sukeliančių veiksnių kontrolę ir vartojimo prevenciją“ aprašas, užtruko PFSA rengimo, kvietimų skelbimo, su paslaugų reglamentavimu susijusių teisės aktų rengimo/keitimo procesai, kas sąlygojo vėlesnę projektų įgyvendinimo pradžią ir lėšų išmokėjimą.</t>
    </r>
  </si>
  <si>
    <r>
      <t>Nepanaudotos 2014–2020 m. ES  fondų investicijų veiksmų programos lėšos</t>
    </r>
    <r>
      <rPr>
        <sz val="10"/>
        <color theme="1"/>
        <rFont val="Times New Roman"/>
        <family val="1"/>
      </rPr>
      <t>, nes projektų vykdytojai pateikė mokėjimų prašymus mažesnei sumai, nei buvo planuota. Įtaką lėšų panaudojimui turėjo projektų vykdytojų netikslus veiklų vykdymo planavimas ir užsitęsusios viešųjų pirkimų procedūros.</t>
    </r>
  </si>
  <si>
    <r>
      <t xml:space="preserve">Nepanaudotos 2021-2027 m. ES fondų investicijų programos lėšos, </t>
    </r>
    <r>
      <rPr>
        <sz val="10"/>
        <color theme="1"/>
        <rFont val="Times New Roman"/>
        <family val="1"/>
      </rPr>
      <t>nes buvo keičiamas pažangos priemonės „Stiprinti gyventojų psichikos sveikatą bei plėtoti psichoaktyviųjų medžiagų ir kitų priklausomybę sukeliančių veiksnių kontrolę ir vartojimo prevenciją“ aprašas, užtruko PFSA rengimo, kvietimų skelbimo, su paslaugų reglamentavimu susijusių teisės aktų rengimo/keitimo procesai, kas sąlygojo vėlesnę projektų įgyvendinimo pradžią ir lėšų išmokėjimą.</t>
    </r>
  </si>
  <si>
    <r>
      <t xml:space="preserve">Nepanaudotos 2021-2027 m. ES fondų bendrojo finansavimo lėšos, </t>
    </r>
    <r>
      <rPr>
        <sz val="10"/>
        <color theme="1"/>
        <rFont val="Times New Roman"/>
        <family val="1"/>
      </rPr>
      <t>nes užtruko parengiamieji darbai, vėlavo pažangos priemonių aprašų rengimas, PFSA rengimas, kvietimų skelbimas ir sutarčių sudarymas, kas sąlygojo vėlesnę projektų įgyvendinimo pradžią ir lėšų išmokėjimą.</t>
    </r>
  </si>
  <si>
    <r>
      <t xml:space="preserve">Nepanaudotos 2021-2027 m. ES fondų investicijų programos lėšos, </t>
    </r>
    <r>
      <rPr>
        <sz val="10"/>
        <color theme="1"/>
        <rFont val="Times New Roman"/>
        <family val="1"/>
      </rPr>
      <t>nes užtruko parengiamieji darbai, vėlavo pažangos priemonių aprašų rengimas, PFSA rengimas, kvietimų skelbimas ir sutarčių sudarymas, kas sąlygojo vėlesnę projektų įgyvendinimo pradžią ir lėšų išmokėjimą.</t>
    </r>
  </si>
  <si>
    <t>II. Lietuvos Respublikos akademinės etikos ir procedūrų kontrolieriaus tarnyba</t>
  </si>
  <si>
    <t>III. Lietuvos radijo ir televizijos komisija</t>
  </si>
  <si>
    <t>IV. Nacionalinė sveikatos taryba</t>
  </si>
  <si>
    <t>V. Lietuvos Respublikos Vyriausybės kanceliarija</t>
  </si>
  <si>
    <t>VI. Valstybinė energetikos reguliavimo taryba</t>
  </si>
  <si>
    <t>VII. Lietuvos Respublikos specialiųjų tyrimų tarnyba</t>
  </si>
  <si>
    <t>VIII. Aplinkos ministerija</t>
  </si>
  <si>
    <t>IX. Ekonomikos ir inovacijų ministerija</t>
  </si>
  <si>
    <t>X. Energetikos ministerija</t>
  </si>
  <si>
    <t>XI. Finansų ministerija</t>
  </si>
  <si>
    <t>XII. Krašto apsaugos ministerija</t>
  </si>
  <si>
    <t>XIII. Kultūros ministerija</t>
  </si>
  <si>
    <t>XIV. Socialinės apsaugos ir darbo ministerija</t>
  </si>
  <si>
    <t>XV. Susisiekimo ministerija</t>
  </si>
  <si>
    <t>XVI. Sveikatos apsaugos ministerija</t>
  </si>
  <si>
    <t>XVII. Švietimo, mokslo ir sporto ministerija</t>
  </si>
  <si>
    <t>XVIII. Teisingumo ministerija</t>
  </si>
  <si>
    <t>XIX. Užsienio reikalų ministerija</t>
  </si>
  <si>
    <t>XX. Vidaus reikalų ministerija</t>
  </si>
  <si>
    <t>XXI. Žemės ūkio ministerija</t>
  </si>
  <si>
    <t>XXII. Valstybinė maisto ir veterinarijos tarnyba</t>
  </si>
  <si>
    <t>XXIII. Nacionalinė teismų administracija</t>
  </si>
  <si>
    <t xml:space="preserve">XXIV. Lietuvos Respublikos ryšių reguliavimo tarnyba </t>
  </si>
  <si>
    <t>XXV. Vilniaus universitetas</t>
  </si>
  <si>
    <t xml:space="preserve">XXVI. Nacionalinis vėžio institutas </t>
  </si>
  <si>
    <t>XXVII. Valstybinis mokslinių tyrimų institutas Inovatyvios medicinos centras</t>
  </si>
  <si>
    <t>XXVIII. Lietuvos mokslo taryba</t>
  </si>
  <si>
    <t>Dėl neužimtų pareigybių,  motinystės atostogų ir darbuotojų laikino nedarbingumo dėl ligos</t>
  </si>
  <si>
    <t>26 savivaldybėse buvo išrinkti merai pirmame rinkimų ture, šiose savivaldybėse nevyko balsavimas antrame rinkimų ture  ir apylinkių rinkimų komisijų nariams nebuvo mokamas darbo užmokestis</t>
  </si>
  <si>
    <t>Suplanuotoms   išlaidoms pakako mažesnės pinigų sumos</t>
  </si>
  <si>
    <t>Dėl darbuotojų kaitos, neužimtų pareigybių, darbuotojų laikino nedarbingumo.</t>
  </si>
  <si>
    <t>Tarptautinės parodos „Expo 2025“ Osaka organizatoriai pateikė mažesnius įkainius už paviljono ploto nuomą.</t>
  </si>
  <si>
    <t xml:space="preserve">Mažesnis nei planuota prekių ir paslaugų pirkimų poreikis bei mažesnis nei planuota viešinimui skirto turinio parengimas pagal pasirašytas viešinimo sutartis.                                                             </t>
  </si>
  <si>
    <t xml:space="preserve">Kitos šalies iniciatyva buvo nutrauktos pasirašytos valstybės biudžeto lėšų naudojimo sutartys.          </t>
  </si>
  <si>
    <t xml:space="preserve">Dėl neužimtų pareigybių, darbuotojų kaitos bei tikslinių atostogų. </t>
  </si>
  <si>
    <t>Dėl neprognozuojamų ryšių įrangos ir ryšių paslaugų įsigijimo išlaidų.</t>
  </si>
  <si>
    <t>Mažesnės transporto išlaikymo ir transporto paslaugų įsigijimo išlaidos dėl pasikeitusios darbo organizavimo tvarkos (nuotolinis darbas).</t>
  </si>
  <si>
    <t xml:space="preserve">Mažesnės komandiruočių išlaidos dėl pasikeitusios darbo organizavimo tvarkos (nuotolinis darbas). </t>
  </si>
  <si>
    <t>Netikslus materialiojo ir nematerialiojo turto nuomos išlaidų planavimas.</t>
  </si>
  <si>
    <t>Materialiojo turto paprastojo remonto prekių ir paslaugų įsigijimo lėšos nepanaudotos, nes nebuvo poreikio.</t>
  </si>
  <si>
    <t>Netikslus kvalifikacijos kėlimo išlaidų planavimas.</t>
  </si>
  <si>
    <t xml:space="preserve">Atidėti projektai (pvz., „Vidinės komunikacijos strategija”, „Išorinės komunikacijos (krizių valdymo) strategija”, „VERT informacinių sistemų atsparumo vertinimas“ ir pan. ). </t>
  </si>
  <si>
    <t>Netikslus informacinių technologijų prekių ir paslaugų įsigijimo išlaidų planavimas.</t>
  </si>
  <si>
    <t xml:space="preserve">Mažesnės reprezentacinės išlaidos dėl pasikeitusios darbo organizavimo tvarkos (vykdomi nuotoliniu būdu). </t>
  </si>
  <si>
    <t xml:space="preserve">Parama mokama vadovaujantis Lietuvos Respublikos teisės aktais pagal poreikį - nebuvo poreikio. </t>
  </si>
  <si>
    <t>Nepriimti reikiami Lietuvos Respublikos teisės aktų pakeitimai (susiję su leidimu įsigyti transporto priemones).</t>
  </si>
  <si>
    <t>Dėl projektų (pvz., „VERT tinklapio sukūrimas") atidėjimo bei dėl investicinio projekto  „Energetikos darbuotojų atestavimo informacinė sistema" (toliau - Projektas) mokėjimų perkėlimo.</t>
  </si>
  <si>
    <t>AM netikslus planavimas. Grąžintos lėšos.</t>
  </si>
  <si>
    <t>APVA. 02.001.11.05.01 ir 02.001.12.05.01  vykdomi darbai atsilieka nuo grafiko.</t>
  </si>
  <si>
    <t>AM mažesnis, nei planuota, pirkimų poreikis APVA vykdomo projekto veiklos (,,Naujos kartos Lietuva").</t>
  </si>
  <si>
    <t>APVA. 02.001.11.09.02 netikslus planavimas.</t>
  </si>
  <si>
    <t xml:space="preserve">570,4 tūkst. Eur buvo grąžinti į valstybės biudžetą, atlikus užskaitą su Vilniaus miesto savivaldybe. </t>
  </si>
  <si>
    <t>APVA projekto 02.001.11.09.02  netikslus planavimas.</t>
  </si>
  <si>
    <t>APVA 02.001.11.09.03 netikslus planavimas.</t>
  </si>
  <si>
    <t>APVA. 02.001.11.07.03 mažesnė, nei planuota, pirkimų kaina.</t>
  </si>
  <si>
    <t>APVA.  02.001.11.07.02  netikslus planavimas.</t>
  </si>
  <si>
    <t>APVA. 02.001.11.07.04  netikslus planavimas.</t>
  </si>
  <si>
    <t>APVA. 02.001.11.09.01 netikslus planavimas.</t>
  </si>
  <si>
    <t>APVA. 02.001.11.07.01  užsitęsusios viešųjų pirkimų procedūros ir susijusios teisinės procedūros.</t>
  </si>
  <si>
    <t>Užsitęsus Vandentvarkos fondo paskolų lėšomis finansuojamų projektų įgyvendinimui, neišmokėtos paskolos.</t>
  </si>
  <si>
    <t xml:space="preserve">APVA. 02.001.06.04.02 ,,Didinti klimato kaitos politikos veiksmingumą"  paskelbus kvietimą „Finansinė paskata NVO dalyvauti formuojant klimato politiką ir informuojant visuomenę apie klimato kaitą“ nuspręsta komisijos sudarymą derinti su klimato kaitos atrankos komitetu. Tai lėmė vėlesnį nei planuota finansavimo skyrimą ir projektų įgyvendinimą, o lėšų išmokėjimas nusikėlė į 2024 m.). </t>
  </si>
  <si>
    <t>APVA. 02.001.06.04.02 ,,Didinti klimato kaitos politikos veiksmingumą" užsitęsusios saulės parkų pridavimo VERT nebuvo baigti projektai arba vėlavo dokumentacijos pateikimas apmokėjimui pagal priemonę ,,AEI panaudojimas visuomeniniuose pastatuose/poreikiams (saulė/vėjas)".</t>
  </si>
  <si>
    <t xml:space="preserve">Už mažesnę kainą nei planuota suteiktos  paslaugos. </t>
  </si>
  <si>
    <t>APVA. 02.001.11.06.01  dėl vėliau pasirašytų viešojo pirkimo sutarčių bei su tuo susijusio prekių tiekimo.</t>
  </si>
  <si>
    <t>Vykstant reorganizacijai išeitinėms išmokoms liko nepanaudotų lėšų, nes dalis darbuotojų liko dirbti.</t>
  </si>
  <si>
    <t>APVA. 02.001.14.01.02   biudžetas riboja asignavimų naudojimą.</t>
  </si>
  <si>
    <t>APVA  02.001.11.06.03 užsitęsusios viešųjų pirkimų procedūros dėl per didelių siūlomų kainų.</t>
  </si>
  <si>
    <t>APVA. 02.001.11.09.03 ,,Įgyvendinti ES aplinkos ir klimato politikos programos LIFE projektus" neįvykdytas dėl kitos šalies vėlavimo vykdyti įsipareigojimus.</t>
  </si>
  <si>
    <t>APVA. 02.001.06.04.01 ,,Skatinti pastatų renovaciją" dėl užsitęsusio dokumentacijos tvarkymo laiku nepateikta sąskaita apmokėjimui.</t>
  </si>
  <si>
    <t>APVA.  02.0111.06.07.01 ,,Gerinti vandens telkinių būklę" užsitęsusių vykdomų darbų, jų dokumentacijos tvarkymo priežastys : 1. Į sąmatą įkeltas lėšų kiekis buvo maksimalus galimas išmokėti I dalies (60 proc.) dydis visoms 2023 m. kvietimo paraiškoms, su sąlyga, kad Priemonių plane priemonės kvietimui bus padidinta lėšų suma rezervinio sąrašo projektams, pervedant I subsidijos dalį (60 proc.). 2. Priemonių plane nepadidinus priemonei skirtų lėšų, negalėjo būti pasirašytos 3 sutartys ir pagal jas atlikti mokėjimai. Šios sutartys galės būti sudarytos tik pakeitus Priemonių planą ir persikėlė į 2024 m. 3. Iš patvirtinto finansavimo 2 projektai, nepasirašė sutarčių pasirašymas perkeltas į 2024 m., todėl ir mokėjimas planuojamas 2024 m. 4. Pabradės priemonei buvo įkelta visa suma, nors poreikis buvo mažesnis.</t>
  </si>
  <si>
    <t>Joniškio regioninio padalinio objekte rangos darbai buvo sustabdyti  dėl papildomų darbų poreikio bei dėl nepalankių meteorologinių sąlygų.</t>
  </si>
  <si>
    <t>APVA.  02.0111.06.11.01 mokėjimai persikėlė į 2024 m., nes nesuspėta laiku įgyvendinti projektų dėl paskolos gavimo (nustatyti defektai objektuose; per didelis projekto įgyvendinimo optimistinis vertinimas).</t>
  </si>
  <si>
    <t xml:space="preserve">Dėl ilgo ir sudėtingo rengimo ir derinimo proceso, vėlai patvirtinti pažangos priemonių projektų finansavimo sąlygų aprašai ar kita veiklų įgyvendinimui reikalinga dokumentacija, dėl to vėlavo kvietimų skelbimas, finansavimo skyrimas ir sutarčių pasirašymas. </t>
  </si>
  <si>
    <t xml:space="preserve">Vėlavo viešųjų pirkimų procedūros; gauta mažiau paraiškų pagal paskelbtus kvietimus. </t>
  </si>
  <si>
    <t xml:space="preserve"> Projektų įgyvendinimą įtakoja ir projektų vykdytojų gebėjimai ir (ar) turimi žmogiškieji ištekliai.</t>
  </si>
  <si>
    <t xml:space="preserve"> Iš 7 projekto sutarčių, avanso prašė tik 2 projekto vykdytojai, 1 buvo patvirtintas pilna apimtimi, 1 dalinai.</t>
  </si>
  <si>
    <t xml:space="preserve"> Pradėti viešinimo kampanijos kūrimo darbai nebuvo baigti 2023 m. ir nusikėlė į 2024 m. </t>
  </si>
  <si>
    <t xml:space="preserve">Sunkumai vykdant viešuosius pirkimus,  prekių-paslaugų grandinių sutrikimas, kitos nenumatytos aplinkybės, kada atsisakoma atskirų veiklų, jos keičiamos, nutraukiamos arba įgyvendinamos mažesne apimtimi nei planuota. </t>
  </si>
  <si>
    <t>Negauta tiek paraiškų, kiek numatyta kvietimo sumoje, o  paraiškos neatitinka nustatytų reikalavimų.</t>
  </si>
  <si>
    <t>2021-2027 m. ES investicijų programos projektai dar tik prasideda, todėl buvo mažesnis poreikis jų administravimui, viešinimui.</t>
  </si>
  <si>
    <t xml:space="preserve">2023 m. Kroatijoje planuotas dvišalio bendradarbiavimo renginys nusikėlė į 2024 m. Bulgarijoje. </t>
  </si>
  <si>
    <t xml:space="preserve">2024 m. Kroatijoje planuotas dvišalio bendradarbiavimo renginys nusikėlė į 2024 m. Bulgarijoje. </t>
  </si>
  <si>
    <t>Inovacijų agentūra nedeklaravo savo netiesioginių išlaidų dėl per didelės administracinės naštos.</t>
  </si>
  <si>
    <t>Lietuvos standartizacijos departamentas pilnai nepanaudojo asignavimų, skirtų darbuotojų darbo užmokesčiui.</t>
  </si>
  <si>
    <t>Nacionalinis akreditacijos biuro (NAB) pajamų surinkimas nesiekė planuoto.</t>
  </si>
  <si>
    <t>Lėšos skirtos už Kauno LEZ žemės sklypų paėmimą pagal teismo sprendimus ir palūkanoms apmokėti.</t>
  </si>
  <si>
    <t>Informacinės visuomenės plėtros komitete 2023 m. iš 77 pareigybių buvo užimtos 65 pareigybės. Susidurta su sunkumais ieškant tinkamos kvalifikacijos darbuotojų.</t>
  </si>
  <si>
    <t>Lėšos nepanaudotos neįvykus Lietuvos energetikos agentūros skelbtam viešajam tarptautiniam pirkimui.</t>
  </si>
  <si>
    <t xml:space="preserve">Neįvykus tarptautiniam viešajam pirkimui, neįsigytas papildomas strateginių  naftos produktų atsargų kiekis bei atsargų kiekis metų eigoje sumažėjo dėl natūralios netekties, todėl už talpyklų nuomą  sumokėta mažiau. </t>
  </si>
  <si>
    <t xml:space="preserve">Lėšos nepanaudotos dėl suskystintų naftos dujų balionų daugiabučiuose pakeitimo kitais energijos šaltiniais mažesnio paraiškų teikimų kiekio nei buvo suplanuota metų pradžioje. </t>
  </si>
  <si>
    <t>Dėl  nepalankių oro sąlygų jūroje užsitęsė  atliekami  matavimų  darbai.</t>
  </si>
  <si>
    <t>Užsitęsusios viešųjų pirkimų procedūros. Projekto veiklų įgyvendinimo terminų pasikeitimus įtakojo su  Žemės įstatymo pakeitimu susiję papildomi reikalavimai.  Finansų ministro įsakymu pratęstas leidžiamas visų projektų veiklų įgyvendinimo terminas ir nustatytas naujas galutinio mokėjimo prašymo pateikimo terminas – 2024 m. sausio 31 d. ir kuriuo bus prašoma apmokėti išlaidas patirtas iki 2023 m. gruodžio 31 d.</t>
  </si>
  <si>
    <t>Užsitęsusios viešųjų pirkimų procedūros. Projekto vykdytojo  rangovas vėluoja atlikti rangos  darbus.</t>
  </si>
  <si>
    <t>Užsitęsusios planavimo procedūros; vėlesnė nei buvo planuota projektų įgyvendinimo pradžia.</t>
  </si>
  <si>
    <t>Lėšos nepanaudotos dėl mažesnio gautų paraiškų kiekio nei buvo suplanuota metų pradžioje.</t>
  </si>
  <si>
    <t>Lėšos nepanaudotos, nes vėlavo reikalingi ES teisės aktai ir atitinkamai užsitęsė administracinės procedūros.</t>
  </si>
  <si>
    <t>FM. Dėl euroobligacijų emisijų papildymų išleidimo metu gautos sumos, mažinančios palūkanų sąnaudas.</t>
  </si>
  <si>
    <t>MD. Dėl mažesnio lėšų poreikio, dėl darbuotojų laikino nedarbingumo, kitoms socialinėms garantijoms.</t>
  </si>
  <si>
    <t>FM. Negauti prašymai skirti lėšoms dėl netinkamų deklaruoti Europos Komisijai išlaidų apmokėjimo.</t>
  </si>
  <si>
    <t>FM. Lėšų poreikis kompensuoti buitiniams vartotojams dalį išlaidų dėl dujų ir elektros kainų buvo mažesnis.</t>
  </si>
  <si>
    <t>CPVA. 2021-2027 m. ES techninės paramos programai buvo priskirta didesnė nei planuota procentinė darbo laiko dalis, todėl atitinkamai mažesnė darbuotojų darbo laiko dalis teko 2014-2020 m. programai, o tai lėmė, kad vidutinis faktiškai dirbusių etatų skaičius 2014-2020 m. programoje buvo maždaug 9 etatais mažesnis už planinį; Faktinis vidutinis darbo užmokesčio padidėjimas 2023 m. buvo mažesnis nei planuotas.</t>
  </si>
  <si>
    <t>FM. Lėšų poreikis kompensuoti juridiniams asmenims dalį išlaidų dėl dujų ir elektros kainų buvo mažesnis negu planuota .</t>
  </si>
  <si>
    <t>CPVA. Pirmo etapo pasiūlymai buvo rengiami ir derinami ilgiau nei tikėtasi ir pagal darbų apimtis nebuvo poreikio priskirti CPVA darbuotojų.</t>
  </si>
  <si>
    <t>VMI. Sumažėjęs UID kodų poreikis dėl UAB „Philip Morris Lietuva“ cigarečių gamybos eksporto iškėlimo.</t>
  </si>
  <si>
    <t>FM.  VĮ Turto bankas už planuoto nekilnojamojo turto pardavimą ir planuotų akcijų privatizavimą gautas lėšas pervedė gruodžio mėnesį, o 50 proc. šių lėšų į Rezervinį (stabilizavimo) fondą bus pervesta  2024 m. sausį.</t>
  </si>
  <si>
    <t>Dėl mažesnių nei planuota pirkimų kainų įsigyjant prekes,  paslaugas.</t>
  </si>
  <si>
    <t>Dėl neįvykusių komandiruočių, dėl gautų ataskaitinio laikotarpio pabaigoje sąskaitų.</t>
  </si>
  <si>
    <t>Dėl mažesnių pirkimų kainų įsigyjant aprangą ir patalynės įsigijimo bei priežiūros paslaugas, turto nuomos paslaugas, kvalifikacijos kėlimo kursus, informacinių technologijų prekes ir paslaugas.</t>
  </si>
  <si>
    <t>Dėl sąskaitų  apmokėjimo po ataskaitinio laikotarpio pabaigos.</t>
  </si>
  <si>
    <t>Nepaskelbtas konkursinis kvietimas veiklai Nr. 5. „Žiniasklaidos turinys negalią turintiems asmenims“, nes užsitęsė teisės akto priėmimas LR Seime, naujai steigiant „Medijų rėmimo fondą“.</t>
  </si>
  <si>
    <t>20,0 tūkst. eurų pratęstas kvietimų teikti PĮP terminas. CPVA sprendimu pratęstas PĮP vertinimo terminas.</t>
  </si>
  <si>
    <t>Pratęstas kvietimų teikti PĮP terminas. CPVA sprendimu pratęstas PĮP vertinimo terminas.</t>
  </si>
  <si>
    <t>Dėl užtrukusių archeologinių tyrimų laiku neparengti techniniai projektai ir nenupirkti rangos darbai.</t>
  </si>
  <si>
    <t>Sąmata neįvykdyta dėl pastato Pylimo 4A uždarymo rekonstrukcijai.</t>
  </si>
  <si>
    <t>Sumažėjo Sodros įmokų procentas dėl nelaimingų atsitikimų darbe.</t>
  </si>
  <si>
    <t>Asignavimai nepanaudoti dėl to, kad buvo perkeltas į 2023 metų I ketv. 2022 metų BĮ pajamų įmokų lėšų likutis.</t>
  </si>
  <si>
    <t>Užsitęsę vykdomi (remonto) darbai, jų dokumentacijos tvarkymas, išlaidos perkeltos į ateinančius ketvirčius.</t>
  </si>
  <si>
    <t>Kitos priežastys (dar nebaigtas vykdyti  turto paprastasis remontas ir numatytas turto įsigijimas 2024 m).</t>
  </si>
  <si>
    <t>Lietuvos kultūros taryba. 2023 m.  finansavimas  projektams, kurių vykdymas numatytas 2024 ir 2025 metais.</t>
  </si>
  <si>
    <t>Lietuvos kultūros taryba. 2023 metų konkurso metu nebuvo gauta pakankamai tinkamų finansuoti paraiškų.</t>
  </si>
  <si>
    <t>Priemonės "Tobulinti kovos su nelegaliu ir nedeklaruotu darbu priemones" dėl neužimtų pareigybių,"Sudaryti sąlygas Valstybinės darbo inspekcijos veiklai" dėl darbuotojų ligos ir atitinkamai nepanaudotų Sodros įmokų.</t>
  </si>
  <si>
    <t>Priemonės "Sudaryti sąlygas Valstybinės darbo inspekcijos veiklai" ir "Įgyvendinti Įmonių socialinės atsakomybės priemones" organizuojant nacionalinius socialiai atsakingo verslo apdovanojimus dėl mažesnių, nei planuota pirkimų kainų.</t>
  </si>
  <si>
    <t>Priemonės "Sudaryti sąlygas Valstybinės darbo inspekcijos veiklai" dėl mažesnio nei planuota ilgalaikio materialaus turto poreikio.</t>
  </si>
  <si>
    <t>Priemonės "Didinti pažeidžiamų asmenų grupių užimtumą" ir "Efektyvinti Užimtumo tarnybos veiklos procesus ir funkcijas" projektai deklaravo išlaidas, kurioms nebuvo priskaičiuotas PVM.</t>
  </si>
  <si>
    <t>Priemonės "Įgyvendinti savivaldybių patvirtintas užimtumo didinimo programas", lėšos pervedamos pagal SADM potvarkius, "Užtikrinti profesinės reabilitacijos pašalpų mokėjimą" dėl mažesnio nei planuota profesinės reabilitacijos programos dalyvių skaičiaus, "Derinant darbo pasiūlą ir paklausą remti bedarbių integraciją į darbo rinką", nes mokėjimai už gruodžio mėn. persikėlė į 2024 m. I ketv., "Remti negalią turinčių asmenų užimtumą", nes lydimosios pagalbos ir pagalbos įsidarbinant paslaugų mokėjimas persikėlė į 2024 metus.</t>
  </si>
  <si>
    <t>Priemonė "Didinti pažeidžiamų asmenų grupių užimtumą. Įgyvendinant du projektus išmokėta tiek avanso, kiek patvirtino CPVA - patirtas išlaidas deklaravo tik vienas projektas, kito projekto mokėjimo prašymas apmokėtas 2024 metais.</t>
  </si>
  <si>
    <t>Mažesnis, nei planuota pirkimų poreikis. 242,3 tūkst. Eur nepanaudota, nes ataskaitiniu laikotarpiu buvo gauta mažiau Valstybinio visuomenės sveikatos stiprinimo fondo lėšomis vykdomų projektų mokėjimo prašymų, nei planuota.  0,7 tūkst. Eur nepanaudota, nes Centrinei darbo mediacijos komisijai pateiktų nagrinėti skundų skaičius įtakojo komisijos narių darbo užmokestį.</t>
  </si>
  <si>
    <t>Mažesnis nei planuotas išlaidų poreikis, išlaidas pagrindžiantys dokumentai gauti ataskaitiniam laikotarpiui pasibaigus.</t>
  </si>
  <si>
    <t>Gerinantis sveikatos priežiūros paslaugų kokybę ir prieinamumą pacientų pavežėjimo paslaugų teikimas pradėtas vykdyti nepilna (mažesne) apimtimi dėl užsitęsusio pavežėjimo paslaugų informacinės sistemos sukūrimo, kuris finansuojamas iš kitų šaltinių.  Pavežėjimo paslaugų tiekimas startavo mažesne apimtimi, dėl ko susidarė lešų sutaupymas.</t>
  </si>
  <si>
    <t>Dalis darbo užmokesčio ir soc. draudimo lėšų nepanaudota, nes darbuotojų skatinimui ir priemokų mokėjimui dėl nesurinktų pajamų įmokų panaudota mažiau lėšų nei buvo planuota.</t>
  </si>
  <si>
    <t>Nepanaudota 7,1 tūkst. Eur darbo užmokesčio ir socialinio draudimo lėšos įgyvendinant 2021-2027 m. ES fondų investicijų programos priemonę „Administruoti 2014-2020 m. ir 2021-2027 m. ES struktūrinių fondų finansuojamas priemones, stiprinti administravimo gebėjimus“ , dėl neužimtų etatų ir laikino  nedarbingumo.</t>
  </si>
  <si>
    <t>Dalis darbo užmokesčio ir soc. draudimo lėšų nepanaudota, nes darbuotojų skatinimui ir priemokų mokėjimui panaudota mažiau lėšų nei buvo planuota.</t>
  </si>
  <si>
    <t>Užsitęsusios viešųjų pirkimų ir susijusios teisinės ir administracinės procedūros dėl patentų IS aptarnavimo.</t>
  </si>
  <si>
    <t>2014-2021 m. EEE ir (ar) Norvegijos finansinių mechanizmų programos valdymo lėšos nepanaudotos komandiruočių ir kitoms paslaugoms apmokėti.</t>
  </si>
  <si>
    <t>Nuo 2022 m. lapkričio 23 d. institutui tapus viešąja įstaiga, sąmata pajamų įmokoms nebeplanuojama.</t>
  </si>
  <si>
    <t xml:space="preserve">Dėl neužimtos Žvalgybos kontrolieriaus pareigybės (nebuvo paskirtas) </t>
  </si>
  <si>
    <t>Lėšos buvo suplanuotos pagal INVEGA pateiktą prognozę, tačiau projektai patyrė mažiau išlaidų.</t>
  </si>
  <si>
    <t>Neatrinktas finansinis tarpininkas - priemonės įgyvendinimas prasidės po to, kai atsiras potencialių naudos gavėjų, įmonių paėmusių ir panaudojusių paskolas.</t>
  </si>
  <si>
    <t>Patirtas išlaidas deklaravo tik vienas projektas, kito projekto mokėjimo prašymas apmokėtas 2024 metais.</t>
  </si>
  <si>
    <t>CPVA nepateikė reikalingų dokumentų, todėl tinkamomis deklaruoti buvo pripažinta tik labai maža dalis išlaidų.</t>
  </si>
  <si>
    <t>Sumažėjo ekspertų paslaugų pirkimo poreikis, nereikėjo vykdyti maisto produktų ir higienos prekių pirkimo 2024 m.</t>
  </si>
  <si>
    <t>Priemonės įgyvendinimas prasidės po to, kai atsiras potencialių naudos gavėjų, įmonių paėmusių ir panaudojusių paskolas.</t>
  </si>
  <si>
    <t>Užsitęsė kompiuterinės įrangos pirkimo procedūros, iki metų pabaigos nepavyko atrinkti tiekėjo ir pasirašyti pirkimo sutarties.</t>
  </si>
  <si>
    <t xml:space="preserve">Dalis asignavimų nepanaudota įgyvendinant tęstinės veiklos priemones dėl sumažėjusio išmokų gavėjų skaičiaus, iš jų: išmokų vaikams, motinų (tėvų, įtėvių, globėjų), auginančių vaikus iki 3 m., neįgalių asmenų, kuriems nustatytas specialusis nuolatinės slaugos ir priežiūros (pagalbos) poreikis, dvasininkų išmokų, skatinamųjų įmokų į pensijų kaupimo fondus, pareigūnų valstybinių pensijų, vaikų išlaikymo išmokų, pensijų priemokų gavėjų.  Vienišo asmens išmokos pradėtos skirti visiems senatvės pensijos amžių sukakusiems asmenims ir neįgaliesiems tik 2022 m., todėl gavėjų skaičius nebuvo tinkamai įvertintas. </t>
  </si>
  <si>
    <t>Stabilizuojantis energijos išteklių kainoms ir grįžus prie turto vertinimo, sumažėjo būsto šildymo ir vandens išlaidų kompensacijų gavėjų skaičius bei vidutinis kompensacijos dydis.</t>
  </si>
  <si>
    <t>Savivaldybės pateikė didesnį nei faktinės išlaidos lėšų poreikį išlaidoms, susijusioms su išmokų vaikams užsieniečiams, pasitraukusiems iš Ukrainos dėl Rusijos Federacijos karinių veiksmų Ukrainoje, teikimu, padengti.</t>
  </si>
  <si>
    <t>Priemonė "Teikti paramą labiausiai skurstantiems asmenims". Paramą gavo mažiau gavėjų nei buvo planuota, taip pat Europos pagalbos labiausiai skurstantiems asmenims fondo informacinės sistemos plėtros (vystymo) ir priežiūros paslaugos bus baigtos vykdyti 2024 m. I ketv.</t>
  </si>
  <si>
    <t>Paramą gavo mažiau gavėjų ,taip pat Europos pagalbos labiausiai skurstantiems asmenims fondo informacinės sistemos plėtros (vystymo) ir priežiūros paslaugos bus baigtos vykdyti ir apmokėtos 2024 m. I ketv.</t>
  </si>
  <si>
    <t>Dėl laikino nedarbingumo, darbuotojų išėjusių vaiko priežiūros atostogų, dėl neužimtų pareigybių.</t>
  </si>
  <si>
    <t>Plėtojant Naują negalios nustatymo modelį, atitinkantį asmens individualius poreikius, nes pagalbos koordinavimo funkcija bus vykdoma nuo 2024 m. pradžios.</t>
  </si>
  <si>
    <t xml:space="preserve">Dėl mažesnių nei planuota pirkimų kainų. </t>
  </si>
  <si>
    <t>Veiklos įgyvendintos efektyviau ir su mažesniais resursais nei planuota, vieno konkurso paraiškų vertinimo procesas, kuriam buvo numatyta dalis lėšų, persikėlė į 2024 m.</t>
  </si>
  <si>
    <t>Dėl užsitęsusio kreditų davėjų padarytų klaidų SPIS sistemoje taisymo, daliai jaunų šeimų subsidijų išmokėjimas persikėlė į 2024 m. - jaunos šeimos, kurioms būsto statybos užbaigimo data buvo suplanuota 2023 m., statybų nebaigė ir joms nebuvo išmokėtos subsidijos.</t>
  </si>
  <si>
    <t>Tik vienas iš dviejų pareiškėjų (užsienyje gyvenančių jaunų profesionalų), turėjusių gauti stipendijas, praėjo pirminį tikrinimą ir gavo stipendiją.</t>
  </si>
  <si>
    <t xml:space="preserve">Įgyvendinant pažangos priemonę "Plėtoti kompleksinę neįgaliųjų socialinės integracijos sistemą" suplanuotos lėšos laikino atokvėpio paslaugai buvo nepanaudotos, kadangi LR Socialinių paslaugų įstatymo Nr. X-493 pakeitimo įstatymo projektas priimtas tik 2023-12-14 (planuota, kad bus priimtas ir įsigalios nuo 2023-07-01, todėl ir lėšos laikino atokvėpio paslaugai finansuoti suplanuotos nuo 2023-07-01); įgyvendinant tęstinės veiklos priemones "Užtikrinti socialinių paslaugų finansavimą" lėšos buvo pervedamos pagal SADM potvarkius, "Teikti paramą neįgaliųjų socialinei integracijai" buvo mažesnis nei planuota asmeninės pagalbos teikimo valandų poreikis ir mažesnis socialinės reabilitacijos neįgaliesiems bendruomenėje gavėjų skaičius, "Teikti paramą šeimoms ir asmenims būstui įsigyti" keletas asmenų (šeimų), kuriems išduotos pažymos, patvirtinančios jų teisę į paramą būstui įsigyti, nesudarė būsto kreditavimo sutarčių, "Įgyvendinti Nevyriausybinių organizacijų ir bendruomeninės veiklos stiprinimo priemones" stiprinant bendruomeninę veiklą savivaldybėse priemonės įgyvendinime nedalyvavo viena savivaldybė, su ja nebuvo pasirašyta sutartis, todėl lėšos nepanaudotos, "Įgyvendinti NVO fondo veiklą", nes konkurso būdu atrenkant finansuoti NVO fondo lėšomis projektus, nepanaudotos konkurso lėšos buvo nebepakankamos pirmajam rezervinių projektų sąraše esančiam projektui finansuoti. </t>
  </si>
  <si>
    <t>Netinkamas deklaruoti PVM kompensuojamas tik tada, kai CPVA patvirtina mokėjimo prašymą, pratęsus 2014-2020 m. projektų įgyvendinimą iki 2023 m. pabaigos, galutinių mokėjimo prašymų apmokėjimas persikėlė į 2024 metus.</t>
  </si>
  <si>
    <t>Dėl darbuotojų susirgimų, naujai priimto valstybės tarnautojo mažesnio nei planuota darbo stažo valstybės tarnyboje bei taikomos lėšų taupymo politikos.</t>
  </si>
  <si>
    <t>Dėl darbuotojų kaitos, neužimtų pareigybių.</t>
  </si>
  <si>
    <t>Nebuvo naudojami PMIF 2014-2020 m. programos techninės pagalbos lėšų likučiai.</t>
  </si>
  <si>
    <t>Nebuvo faktinio pirkimų poreikio. Europos komisijos skirtas ir nepanaudotas PMIF 2021-2027 m. programos lėšas galima naudoti iki 2029-12-31 d.</t>
  </si>
  <si>
    <t xml:space="preserve"> Šveicarijos institucijoms nusprendus pavėlinti priemonės įgyvendinimo pradžią į 2024 m., nuspręsta perkelti ir pasiruošimui skirtus renginius.</t>
  </si>
  <si>
    <t>Keletas asmenų (šeimų), kuriems išduotos pažymos, patvirtinančios jų teisę į paramą būstui įsigyti, nesudarė būsto kreditavimo sutarčių.</t>
  </si>
  <si>
    <t>Dėl mažesnių nei planuota pirkimų kainų.</t>
  </si>
  <si>
    <t>Savivaldybės pateikė didesnį nei faktinės išlaidos lėšų poreikį išlaidoms, susijusioms su pagalbos Ukrainos gyventojams, nukentėjusiems dėl Rusijos Federacijos karinių veiksmų Ukrainoje, teikimu, padengti.</t>
  </si>
  <si>
    <t>Galutinių mokėjimo prašymų apmokėjimas persikėlė į 2024 metus, "Sudaryti sąlygas teikti kompleksines paslaugas šeimoms ir vaikams" 2014-2020 m. veiksmų programos lėšos buvo suplanuotos pagal projektų vykdytojų pateiktas prognozes, projektai baigti, sąmatose lėšos planuojamos tūkstančiais eurų, todėl lieka nepanaudotas likutis.</t>
  </si>
  <si>
    <t>Projektas pradėtas įgyvendinti tik 2023 m. II pusmetį, o CPVA patvirtintas ir išmokėtas avansas mažesnis, nei buvo suplanuotas pagal galiojančius teisės aktus.</t>
  </si>
  <si>
    <t>Lėšos buvo suplanuotos pagal CPVA pateiktas prognozes, tačiau projektai deklaravo mažiau išlaidų, nei buvo planavę.</t>
  </si>
  <si>
    <t>Nepanaudota darbo užmokesčio, soc. draudimo ir darbdavio socialinės paramos lėšų dalis.</t>
  </si>
  <si>
    <t>Neįsigytos planuotos prekės, nutraukta ekspertų paslaugų pirkimo sutartis.</t>
  </si>
  <si>
    <t>Pratęsus 2014-2020 m. projektų įgyvendinimą iki 2023 m. pabaigos, galutinių mokėjimo prašymų apmokėjimas persikėlė į 2024 metus.</t>
  </si>
  <si>
    <t>"Plėtoti įrodymais pagrįstas programas ir trūkstamas specializuotas paslaugas, skirtas šeimoms, vaikams ir jauniems žmonėms". Projektas pradėtas įgyvendinti tik 2023 m. II pusmetį, o CPVA patvirtintas ir išmokėtas avansas mažesnis, nei buvo suplanuotas pagal galiojančius teisės aktus.</t>
  </si>
  <si>
    <t>Nepanaudota dalis darbo užmokesčio, soc. draudimo ir darbdavio socialinės paramos lėšų.</t>
  </si>
  <si>
    <t>Dėl personalo kaitos, laikino nedarbingumo ir neužimtų pareigybių.</t>
  </si>
  <si>
    <t>Užtikrinant fizinės infrastruktūros prieinamumą neįgaliesiems dėl mažesnių, nei planuota, pasiūlytų viešojo pirkimo kainų.</t>
  </si>
  <si>
    <t>Asmenų prašymai pateikti metų pabaigoje, išnagrinėti bei priimti sprendimai dėl kompensacijų mokėjimo pasibaigus ataskaitiniam laikotarpiui.</t>
  </si>
  <si>
    <t>Finansavimas buvo gautas tik lapkričio mėn., todėl neįmanoma buvo iš anksto suplanuot panaudojimo.</t>
  </si>
  <si>
    <t>Projektų galutinių mokėjimo prašymų teikimo terminas nukeltas iki 2024-01-31,  dalis projektų buvo neužbaigti iki 2023-12-31 ir persikėlė į 2024 m.</t>
  </si>
  <si>
    <t xml:space="preserve">Rangovų vykdomų darbų, planuotų apmokėti ES lėšomis iš naujojo ES finansavimo laikotarpio persikėlė  į vėlesnius 2024 m.  laikotarpius.  </t>
  </si>
  <si>
    <t>Lėšos nepanaudotos dėl mažesnės, nei planuota, pirkimų kainos, iš jų pažangos priemonės lėšos 1,2 tūkst.Eur. Įgyvendinant priemonę 8,6 tūkst. Eur nepanaudota, nes ekspertų ir konsultantų paslaugos įsigytos mažesne kaina, nei planuota. 1 tūkst. Eur nepanaudota, nes logotipų pirkimo objektas įsigytas mažesne kaina.</t>
  </si>
  <si>
    <t>Dalis lėšų nepanaudota dėl pasikeitusios Covid-19 situacijos, buvo nutraukta pirkimo sutartis 679,0 tūkst. Eur. Taip pat iki 2023 m. gruodžio mėn. pabaigos nebuvo spėta įsigyti planuotus pagal pasirašytas sutartis reagentų ir priemonių kiekius. Tai įtakojo prekių pristatymo terminai, ribotos sandėliavimo galimybės bei įvertintas reagentų galiojimo laikas. Dalis lėšų nepanaudota dėl to, kad metų pabaigoje  gautos sąskaitos bus apmokamos 2024 m.</t>
  </si>
  <si>
    <t>Nepanaudotos netinkamam PVM finansuoti lėšos „Naujos kartos Lietuva“ plano įgyvendinimui, nes buvo keičiamas pažangos priemonės „Visuomenės sveikatos paslaugų gerinimas‘ aprašas, užtruko PFSA rengimo, derinimo, tvirtinimo, kvietimų skelbimo, su paslaugų reglamentavimu susijusių teisės aktų keitimo procesai.</t>
  </si>
  <si>
    <t xml:space="preserve"> Dėl prekių ir rangos darbų išbrangimo užsitęsė projektavimo darbai,  viešųjų pirkimų procedūros, t. y. projektų vykdytojai pirkimo procedūras atliko kelis kartus arba projektams užbaigti įgyvendinti  buvo skiriamas papildomas finansavimas.  </t>
  </si>
  <si>
    <t>Projektų vykdytojai pateikė mokėjimų prašymus mažesnei sumai, nei buvo planuota. Tam įtakos turėjo dėl šiuo metu Lietuvoje esamos ekonominės situacijos prekių ir rangos darbų išbrangimas. Dėl prekių ir rangos darbų išbrangimo užsitęsė projektavimo darbai,  viešųjų pirkimų procedūros.</t>
  </si>
  <si>
    <t>Nepanaudotos Ekonomikos gaivinimo ir atsparumo didinimo priemonės lėšos (RRF) „Naujos kartos Lietuva“ plano įgyvendinimui, nes buvo keičiamas pažangos priemonės „Visuomenės sveikatos paslaugų gerinimas‘ aprašas, užtruko PFSA rengimo, derinimo, tvirtinimo, kvietimų skelbimo procesai, užtruko su paslaugų reglamentavimu susijusių teisės aktų keitimas.</t>
  </si>
  <si>
    <t xml:space="preserve">Mažesnį nei buvo planuota asignavimų panaudojimą lėmė metų pabaigoje priemonių vykdytojų grąžintos nepanaudotos lėšos. </t>
  </si>
  <si>
    <t>Personalo kaita ir laikinas nedarbingumas. Taip pat lėšos tarpinstitucinio bendradarbiavimo koordinatorių darbo užmokesčiui nepanaudotos dėl darbuotojų ligos, išėjimo iš darbo ir darbuotojų nebuvimo.</t>
  </si>
  <si>
    <t xml:space="preserve">Mažesnį nei buvo planuota asignavimų panaudojimą lėmė metų pabaigoje priemonių vykdytojų grąžintos nepanaudotos lėšos. Įvykdžius viešuosius pirkimus, buvo sutaupyta dalis lėšų. Metų pabaigoje dėl reikalavimų taikyti tam tikrus pirkimo būdus ir pristatymo terminų nebuvo galima nupirkti kokybiškos įrangos už priimtiną kainą. </t>
  </si>
  <si>
    <t xml:space="preserve">Užtruko pažangos priemonių, projektų finansavimo sąlygų aprašų rengimo, derinimo ir tvirtinimo procesai, dėl ko projektų sutartys pasirašytos vėliau nei suplanuota. </t>
  </si>
  <si>
    <t xml:space="preserve">Buvo gautas I ir II ketv. visiems metams papildomas finansavimas naujai vykdomai priemonei, skirtai Ukrainos piliečiams, pasitraukusiems iš Ukrainos dėl karo veiksmų, kurie neatsiradus poreikiui nepanaudoti IV ketv. </t>
  </si>
  <si>
    <t>Užtruko pažangos priemonių, projektų finansavimo sąlygų aprašų rengimo, derinimo ir tvirtinimo procesai, dėl ko projektų sutartys pasirašytos vėliau nei suplanuota.</t>
  </si>
  <si>
    <t xml:space="preserve">Mažesnė, nei planuota, pirkimų kaina Ilgalaikiam turtui  ir  paslaugoms. </t>
  </si>
  <si>
    <t>ES kompensuotos komandiruočių išlaidos bei grąžintos įstaigų nepanaudotos lėšos.</t>
  </si>
  <si>
    <t>Dalis verslo subjektų  kompensavo Tarnybai  už atliktų bandymų ekspertizę tik metų pabaigoje.</t>
  </si>
  <si>
    <t xml:space="preserve"> Dėl apskaičiuoto darbo užmokesčio ir atostoginių išmokėjimo kitą mėnesį nei buvo suplanuota.</t>
  </si>
  <si>
    <t>Į Nukentėjusių nuo nusikaltimų asmenų fondą surinkta daugiau įmokų, nei gauta asmenų prašymų kompensuoti smurtiniais nusikaltimais padarytą žalą ir išmokėta kompensacijų. Lėšos gaunamos pagal Lietuvos Respublikos Vyriausybės 2020 m. spalio 14 d. nutarimą Nr. 1136 „Dėl lėšų, gaunamų pagal 2017 m. birželio 14 d. Europos Parlamento ir Tarybos reglamentą (ES) Nr. 2017/1001 dėl Europos Sąjungos prekių ženklo, naudojimo“.</t>
  </si>
  <si>
    <t xml:space="preserve">Neužteko finansavimo darbo užmokesčiui 2 kituose (1.2.3.1.49 ir 1.3.3.1.48) šios priemonės finansavimo šaltiniuose.  </t>
  </si>
  <si>
    <t>Projektų vykdytojai buvo susidūrę su prekių ir paslaugų įsigijimo dėl sulėtėjusios prekių tiekimo grandinės problemomis.</t>
  </si>
  <si>
    <t>Vėliau, nei numatyta, buvo pradėti teikti prašymai vietos plėtros strategijų rengimo finansavimui.</t>
  </si>
  <si>
    <t xml:space="preserve">Vėliau, nei numatyta, buvo pradėti teikti prašymai vietos plėtros strategijų rengimo finansavimui. 
</t>
  </si>
  <si>
    <t>52</t>
  </si>
  <si>
    <t>Dalis suplanuotų lėšų liko nepanaudota, kadangi Europos Komisija pratęsė projektų įgyvendinimo  laikotarpį, atitinkamai vėlesniam laikotarpiui buvo nukeliamas kai kurių veiklų įgyvendinimo terminas projektuose, todėl nusikėlė tam tikrų veiklų apmokėjimas</t>
  </si>
  <si>
    <t>Didžioji projekto vykdytojų dalis keičia projektų įgyvendinimo terminus, nes projektuose ilgai trunka viešųjų pirkimų procedūros, atsiranda kitų nenumatytų aplinkybių, susijusių su prekių / įrangos gamyba, pristatymu</t>
  </si>
  <si>
    <t>ŽŪM 20,4 tūkst. eurų priemonė parama asmenims studijuojantiems aukštosiose mokyklose - nedarbingumas, akademinės atostogos, studijų nutraukimas. Tikslinių skatinamųjų stipendijų 2023 m. rudenį buvo skirta mažesniam skaičiui studentų nei planuota. Priemonė finansuoti savivaldybėms perduotą žemės ūkio funkciją-33,0 tūkst. eurų . personalo kaita ir laikinas nedarbingumas.</t>
  </si>
  <si>
    <t xml:space="preserve">VšĮ Kaimo verslo ir rinkų plėtros agentūra pertvarkyta į biudžetinę įstaigą Žemės ūkio agentūrą prie Žemės ūkio ministerijos. Dirbti sutiko daugiau darbuotojų , mažiau panaudota darbdavių socialinės paramos pinigais lėšų. </t>
  </si>
  <si>
    <t>ŽŪM pagal papriemonę "Parama garantinei įmokai kompensuoti" parama išmokama atsižvelgiant į tai, kiek paramos gavėjų ima paskolas su garantija ar lizingu perkantiems ir kreipiasi dėl garantinės įmokos kompensacijų. Neįmanoma suplanuoti kiek paramos gavėjų ir kokiu dažnumu kreipsis dėl garantinės įmokos kompensacijų.</t>
  </si>
  <si>
    <t>NMA asignavimai nepanaudoti dėl sumažėjusio poreikio ekologinio ūkininkavimo tęstinėms priemonėms,  nes administravimo metu buvo patikslinti pareiškėjų deklaruoti duomenys perskiriant iš vienos ekologinės priemonės į Ekoschemų ekologinę veiklą (arba atvirkščiai) atsižvelgiant į ankstesnių metų prisiimtus įsipareigojimus.</t>
  </si>
  <si>
    <t>NMA Asignavimai  nepanaudoti dėl didesnės nei buvo planuota mokėjimų dalies nukėlimo į 2024 m., nes daugiau paraiškų gauta pagal Ekoschemas, už kurias mokama 2024 m.</t>
  </si>
  <si>
    <t>NMA asignavimai nepanaudoti  dėl sumažėjusio poreikio ekologinio ūkininkavimo tęstinėms priemonėms,  nes administravimo metu buvo patikslinti pareiškėjų deklaruoti duomenys perskiriant iš vienos ekologinės priemonės į Ekoschemų ekologinę veiklą (arba atvirkščiai) atsižvelgiant į ankstesnių metų prisiimtus įsipareigojimus, taip pat dėl nepateiktų paraiškų arba jų neatitikimo reikalavimams pagal naujo programavimo laikotarpio priemones.</t>
  </si>
  <si>
    <t>Dėl netikslaus planavimo ir pasikeitusio poreikio nebuvo organizuotos komandiruotės į užsienio šalis.</t>
  </si>
  <si>
    <t>Dėl darbo užmokesčio ir soc. draudimo įmokų lėšų ekonomijos, susidariusios dėl neužimtų pareigybių, darbuotojų laikino nedarbingumo.</t>
  </si>
  <si>
    <t>Investicinis projektas tęsiasi 2019-2024 m. Pastato su elektromagnetinio suderinamumo laboratorija statyba baigta ir pastatas įregistruotas 2023-12-29 . 2023 m. RRT laboratoriją Europos Komisija paskyrė pirmąja ir vienintele bandymų įstaiga visoje ES.  2023 m. įvyko tarptautinis viešasis  pirkimas, 2023-11-13 pasirašyta sutartis su UAB „Satela“, kuri  sumontuos pusiau-beaidę kamerą (SAC) su valdymo kambariu iki 2024 m. pabaigos.</t>
  </si>
  <si>
    <t>1.119,5 tūkst. eurų keliasi į 2024 m. Baigiantis 2014–2020 m. ES fondų IP periodui, po PAFT pakeitimo (PAFT 403 punktas), kai projektams buvo pratęstas išlaidų patyrimo ir apmokėjimo terminas iki 2023-12-31 d., atsiradus galimybei MP bus pateikti iki 2024-01-31 d. Todėl dalis lėšų išmokėjimams nusikėlė į 2024 m. Likusi dalis 1.529,3 tūkst. eurų  susidarė dėl projektų vykdytojų pigiau įvykdytų pirkimų nei planavo, dėl pirkimų pažeidimų.</t>
  </si>
  <si>
    <t xml:space="preserve">XXIX. Žvalgybos kontrolierių įstaiga </t>
  </si>
  <si>
    <t xml:space="preserve">AM. LRV 2023-07-31 nutarimu Nr. 612 "2021–2027 metų Europos Sąjungos fondų investicijų programos lėšų paskirstymo plane" neskirtos bendrojo finansavimo lėšos. </t>
  </si>
  <si>
    <t>Kultūra ir kūrybingumas</t>
  </si>
  <si>
    <t xml:space="preserve">Bausmių sistema </t>
  </si>
  <si>
    <t xml:space="preserve">Nepanaudotos 2021-2027 m. ES fondų investicijų programos lėšos -kitų prekių ir paslaugų išlaidos, nes faktinis  paslaugų įsigijimo poreikis buvo mažesnis, nei planuota bei viešųjų pirkimų būdu prekių ir paslaugų buvo įsigyta pigiau, nei planuota.
</t>
  </si>
  <si>
    <t xml:space="preserve">Nacionalinis vėžio institutas vadovaujantis Lietuvos Respublikos nutarimu 2023 m. sausio 5 d. iš Biudžetinės įstaigos tapo Viešąja įstaiga, todėl nebeturi pajamų įmokų. </t>
  </si>
  <si>
    <t xml:space="preserve">(Informacijos apie asignavimų valdytojų vykdomoms programoms skirtų asignavimų nepanaudojimo priežastis pagal 2023 m. gruodžio 31 d. duomenis forma)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</si>
</sst>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L_t_-;\-* #,##0.00\ _L_t_-;_-* &quot;-&quot;??\ _L_t_-;_-@_-"/>
    <numFmt numFmtId="165" formatCode="#,##0.0"/>
    <numFmt numFmtId="166" formatCode="0.0"/>
    <numFmt numFmtId="167" formatCode="_-* #,##0.0\ _€_-;\-* #,##0.0\ _€_-;_-* &quot;-&quot;\ _€_-;_-@_-"/>
    <numFmt numFmtId="168" formatCode="#,##0.0_ ;\-#,##0.0\ "/>
    <numFmt numFmtId="169" formatCode="#,##0.00_ ;\-#,##0.00\ "/>
    <numFmt numFmtId="170" formatCode="0.0_ ;\-0.0\ "/>
    <numFmt numFmtId="171" formatCode="#0.0"/>
  </numFmts>
  <fonts count="44">
    <font>
      <sz val="11"/>
      <color theme="1"/>
      <name val="Calibri"/>
      <family val="2"/>
      <charset val="186"/>
      <scheme val="minor"/>
    </font>
    <font>
      <sz val="11"/>
      <color theme="1"/>
      <name val="Calibri"/>
      <family val="2"/>
      <charset val="186"/>
      <scheme val="minor"/>
    </font>
    <font>
      <b/>
      <sz val="10"/>
      <name val="Times New Roman"/>
      <family val="1"/>
      <charset val="186"/>
    </font>
    <font>
      <sz val="10"/>
      <color theme="1"/>
      <name val="Times New Roman"/>
      <family val="1"/>
      <charset val="186"/>
    </font>
    <font>
      <sz val="10"/>
      <name val="Times New Roman"/>
      <family val="1"/>
      <charset val="186"/>
    </font>
    <font>
      <sz val="11"/>
      <color rgb="FF000000"/>
      <name val="Liberation Sans2"/>
      <charset val="186"/>
    </font>
    <font>
      <sz val="11"/>
      <color rgb="FF000000"/>
      <name val="Calibri"/>
      <family val="2"/>
      <charset val="186"/>
    </font>
    <font>
      <sz val="11"/>
      <color indexed="8"/>
      <name val="Calibri"/>
      <family val="2"/>
      <charset val="186"/>
    </font>
    <font>
      <sz val="11"/>
      <color rgb="FF000000"/>
      <name val="Calibri"/>
      <family val="2"/>
      <scheme val="minor"/>
    </font>
    <font>
      <b/>
      <sz val="12"/>
      <name val="Times New Roman"/>
      <family val="1"/>
      <charset val="186"/>
    </font>
    <font>
      <sz val="11"/>
      <color theme="1"/>
      <name val="Calibri"/>
      <family val="2"/>
      <scheme val="minor"/>
    </font>
    <font>
      <sz val="10"/>
      <name val="Times New Roman Baltic"/>
      <charset val="186"/>
    </font>
    <font>
      <sz val="10"/>
      <name val="Arial"/>
      <family val="2"/>
      <charset val="186"/>
    </font>
    <font>
      <sz val="9"/>
      <color theme="1"/>
      <name val="Times New Roman"/>
      <family val="1"/>
      <charset val="186"/>
    </font>
    <font>
      <sz val="9"/>
      <name val="Times New Roman"/>
      <family val="1"/>
      <charset val="186"/>
    </font>
    <font>
      <sz val="8"/>
      <color theme="1"/>
      <name val="Times New Roman"/>
      <family val="1"/>
      <charset val="186"/>
    </font>
    <font>
      <sz val="8"/>
      <name val="Times New Roman"/>
      <family val="1"/>
      <charset val="186"/>
    </font>
    <font>
      <b/>
      <sz val="9"/>
      <name val="Times New Roman"/>
      <family val="1"/>
      <charset val="186"/>
    </font>
    <font>
      <sz val="9"/>
      <color rgb="FFFF0000"/>
      <name val="Times New Roman"/>
      <family val="1"/>
      <charset val="186"/>
    </font>
    <font>
      <sz val="11"/>
      <color theme="1"/>
      <name val="Times New Roman"/>
      <family val="1"/>
      <charset val="186"/>
    </font>
    <font>
      <sz val="10"/>
      <name val="Times New Roman"/>
      <family val="1"/>
      <charset val="186"/>
    </font>
    <font>
      <sz val="10"/>
      <color rgb="FF000000"/>
      <name val="Times New Roman"/>
      <family val="1"/>
      <charset val="186"/>
    </font>
    <font>
      <sz val="9"/>
      <color rgb="FF000000"/>
      <name val="Times New Roman"/>
      <family val="1"/>
      <charset val="186"/>
    </font>
    <font>
      <sz val="10"/>
      <color theme="1"/>
      <name val="Calibri"/>
      <family val="2"/>
      <charset val="186"/>
      <scheme val="minor"/>
    </font>
    <font>
      <b/>
      <sz val="10"/>
      <name val="Times New Roman"/>
      <family val="1"/>
      <charset val="186"/>
    </font>
    <font>
      <sz val="10"/>
      <name val="Times New Roman"/>
      <family val="1"/>
      <charset val="186"/>
    </font>
    <font>
      <sz val="10"/>
      <name val="Times New Roman Baltic"/>
    </font>
    <font>
      <sz val="8"/>
      <name val="Times New Roman Baltic"/>
    </font>
    <font>
      <sz val="9"/>
      <name val="Times New Roman Baltic"/>
    </font>
    <font>
      <sz val="9"/>
      <name val="Times New Roman"/>
      <family val="1"/>
    </font>
    <font>
      <sz val="9"/>
      <color theme="1"/>
      <name val="Times New Roman"/>
      <family val="1"/>
    </font>
    <font>
      <sz val="9"/>
      <color rgb="FF000000"/>
      <name val="Times New Roman"/>
      <family val="1"/>
    </font>
    <font>
      <sz val="9"/>
      <color theme="1"/>
      <name val="Calibri"/>
      <family val="2"/>
      <scheme val="minor"/>
    </font>
    <font>
      <sz val="8"/>
      <name val="Calibri"/>
      <family val="2"/>
      <charset val="186"/>
      <scheme val="minor"/>
    </font>
    <font>
      <b/>
      <sz val="11"/>
      <name val="Times New Roman"/>
      <family val="1"/>
      <charset val="186"/>
    </font>
    <font>
      <b/>
      <sz val="10"/>
      <name val="Times New Roman"/>
      <family val="1"/>
    </font>
    <font>
      <sz val="10"/>
      <name val="Times New Roman"/>
      <family val="1"/>
    </font>
    <font>
      <sz val="10"/>
      <color theme="1"/>
      <name val="Times New Roman"/>
      <family val="1"/>
    </font>
    <font>
      <sz val="10"/>
      <color rgb="FF0070C0"/>
      <name val="Times New Roman"/>
      <family val="1"/>
    </font>
    <font>
      <sz val="10"/>
      <color rgb="FF000000"/>
      <name val="Times New Roman"/>
      <family val="1"/>
    </font>
    <font>
      <sz val="10"/>
      <color rgb="FFFF0000"/>
      <name val="Times New Roman"/>
      <family val="1"/>
    </font>
    <font>
      <b/>
      <sz val="12"/>
      <name val="Times New Roman"/>
      <family val="1"/>
    </font>
    <font>
      <sz val="12"/>
      <name val="Times New Roman"/>
      <family val="1"/>
    </font>
    <font>
      <b/>
      <sz val="12"/>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7">
    <xf numFmtId="0" fontId="0" fillId="0" borderId="0"/>
    <xf numFmtId="0" fontId="1" fillId="0" borderId="0"/>
    <xf numFmtId="0" fontId="1" fillId="0" borderId="0"/>
    <xf numFmtId="0" fontId="5" fillId="0" borderId="0"/>
    <xf numFmtId="0" fontId="1" fillId="0" borderId="0"/>
    <xf numFmtId="0" fontId="1" fillId="0" borderId="0"/>
    <xf numFmtId="0" fontId="1" fillId="0" borderId="0"/>
    <xf numFmtId="0" fontId="6" fillId="0" borderId="0"/>
    <xf numFmtId="0" fontId="7" fillId="0" borderId="0"/>
    <xf numFmtId="0" fontId="1" fillId="0" borderId="0"/>
    <xf numFmtId="0" fontId="8" fillId="0" borderId="0"/>
    <xf numFmtId="0" fontId="10" fillId="0" borderId="0"/>
    <xf numFmtId="0" fontId="11" fillId="0" borderId="0"/>
    <xf numFmtId="0" fontId="7" fillId="0" borderId="0"/>
    <xf numFmtId="0" fontId="1" fillId="0" borderId="0"/>
    <xf numFmtId="0" fontId="10" fillId="0" borderId="0"/>
    <xf numFmtId="164" fontId="7" fillId="0" borderId="0" applyFont="0" applyFill="0" applyBorder="0" applyAlignment="0" applyProtection="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ont="0" applyBorder="0" applyProtection="0"/>
    <xf numFmtId="0" fontId="6" fillId="0" borderId="0"/>
    <xf numFmtId="0" fontId="1" fillId="0" borderId="0"/>
    <xf numFmtId="0" fontId="1" fillId="0" borderId="0"/>
    <xf numFmtId="0" fontId="1" fillId="0" borderId="0"/>
    <xf numFmtId="0" fontId="1" fillId="0" borderId="0"/>
    <xf numFmtId="0" fontId="6" fillId="0" borderId="0"/>
    <xf numFmtId="0" fontId="8" fillId="0" borderId="0"/>
    <xf numFmtId="0" fontId="8" fillId="0" borderId="0"/>
    <xf numFmtId="0" fontId="12" fillId="0" borderId="0"/>
    <xf numFmtId="0" fontId="13" fillId="0" borderId="15">
      <alignment vertical="center"/>
    </xf>
    <xf numFmtId="0" fontId="1" fillId="0" borderId="0"/>
  </cellStyleXfs>
  <cellXfs count="1018">
    <xf numFmtId="0" fontId="0" fillId="0" borderId="0" xfId="0"/>
    <xf numFmtId="49" fontId="2" fillId="0" borderId="0" xfId="0" applyNumberFormat="1" applyFont="1" applyAlignment="1">
      <alignment vertical="center"/>
    </xf>
    <xf numFmtId="49" fontId="2"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 fontId="2" fillId="0" borderId="0" xfId="0" quotePrefix="1" applyNumberFormat="1" applyFont="1" applyAlignment="1">
      <alignment horizontal="center" vertical="center"/>
    </xf>
    <xf numFmtId="4" fontId="2" fillId="0" borderId="0" xfId="0" applyNumberFormat="1" applyFont="1" applyAlignment="1">
      <alignment horizontal="right" vertical="center" wrapText="1"/>
    </xf>
    <xf numFmtId="4" fontId="4" fillId="0" borderId="0" xfId="0" applyNumberFormat="1" applyFont="1" applyAlignment="1">
      <alignment horizontal="right" vertical="center" wrapText="1"/>
    </xf>
    <xf numFmtId="0" fontId="2" fillId="0" borderId="0" xfId="0" applyFont="1" applyAlignment="1">
      <alignment vertical="center" wrapText="1"/>
    </xf>
    <xf numFmtId="0" fontId="4" fillId="0" borderId="0" xfId="0" applyFont="1" applyAlignment="1">
      <alignment horizontal="left" vertical="center" wrapText="1"/>
    </xf>
    <xf numFmtId="4" fontId="4" fillId="0" borderId="15" xfId="1" applyNumberFormat="1" applyFont="1" applyBorder="1" applyAlignment="1">
      <alignment horizontal="right" vertical="center"/>
    </xf>
    <xf numFmtId="0" fontId="4" fillId="4" borderId="15" xfId="1" applyFont="1" applyFill="1" applyBorder="1" applyAlignment="1">
      <alignment vertical="center" wrapText="1"/>
    </xf>
    <xf numFmtId="49" fontId="4" fillId="0" borderId="15" xfId="1" applyNumberFormat="1" applyFont="1" applyBorder="1" applyAlignment="1">
      <alignment horizontal="center" vertical="center"/>
    </xf>
    <xf numFmtId="49" fontId="4" fillId="0" borderId="15" xfId="1" applyNumberFormat="1" applyFont="1" applyBorder="1" applyAlignment="1">
      <alignment horizontal="center" vertical="center" wrapText="1"/>
    </xf>
    <xf numFmtId="1" fontId="4" fillId="0" borderId="15" xfId="1" quotePrefix="1" applyNumberFormat="1" applyFont="1" applyBorder="1" applyAlignment="1">
      <alignment horizontal="center" vertical="center"/>
    </xf>
    <xf numFmtId="0" fontId="4" fillId="0" borderId="15" xfId="1" applyFont="1" applyBorder="1" applyAlignment="1">
      <alignment horizontal="left" vertical="center" wrapText="1"/>
    </xf>
    <xf numFmtId="49" fontId="4" fillId="0" borderId="15" xfId="1" applyNumberFormat="1" applyFont="1" applyBorder="1" applyAlignment="1">
      <alignment horizontal="left" vertical="center" wrapText="1"/>
    </xf>
    <xf numFmtId="4" fontId="4" fillId="0" borderId="15" xfId="1" applyNumberFormat="1" applyFont="1" applyBorder="1" applyAlignment="1">
      <alignment horizontal="center" vertical="center"/>
    </xf>
    <xf numFmtId="4" fontId="2" fillId="0" borderId="15" xfId="1" applyNumberFormat="1" applyFont="1" applyBorder="1" applyAlignment="1">
      <alignment horizontal="right" vertical="center"/>
    </xf>
    <xf numFmtId="4" fontId="4" fillId="0" borderId="15" xfId="0" applyNumberFormat="1" applyFont="1" applyBorder="1" applyAlignment="1">
      <alignment horizontal="right" vertical="center"/>
    </xf>
    <xf numFmtId="165" fontId="4" fillId="0" borderId="15" xfId="0" applyNumberFormat="1" applyFont="1" applyBorder="1" applyAlignment="1">
      <alignment horizontal="right" vertical="center"/>
    </xf>
    <xf numFmtId="4" fontId="2" fillId="4" borderId="15" xfId="1" applyNumberFormat="1" applyFont="1" applyFill="1" applyBorder="1" applyAlignment="1">
      <alignment horizontal="right" vertical="center"/>
    </xf>
    <xf numFmtId="4" fontId="4" fillId="0" borderId="15" xfId="1" applyNumberFormat="1" applyFont="1" applyBorder="1" applyAlignment="1">
      <alignment horizontal="right" vertical="center" wrapText="1"/>
    </xf>
    <xf numFmtId="2" fontId="4" fillId="0" borderId="15" xfId="1" applyNumberFormat="1" applyFont="1" applyBorder="1" applyAlignment="1">
      <alignment horizontal="center" vertical="center" wrapText="1"/>
    </xf>
    <xf numFmtId="1" fontId="4" fillId="0" borderId="15" xfId="1" applyNumberFormat="1" applyFont="1" applyBorder="1" applyAlignment="1">
      <alignment horizontal="center" vertical="center"/>
    </xf>
    <xf numFmtId="49" fontId="4" fillId="0" borderId="15" xfId="1" applyNumberFormat="1" applyFont="1" applyBorder="1" applyAlignment="1">
      <alignment vertical="center" wrapText="1"/>
    </xf>
    <xf numFmtId="0" fontId="4" fillId="0" borderId="15" xfId="1" applyFont="1" applyBorder="1" applyAlignment="1">
      <alignment vertical="center" wrapText="1"/>
    </xf>
    <xf numFmtId="49" fontId="4" fillId="0" borderId="15" xfId="1" applyNumberFormat="1" applyFont="1" applyBorder="1" applyAlignment="1">
      <alignment horizontal="left" vertical="center"/>
    </xf>
    <xf numFmtId="4" fontId="2" fillId="3" borderId="15" xfId="1" applyNumberFormat="1" applyFont="1" applyFill="1" applyBorder="1" applyAlignment="1">
      <alignment horizontal="right" vertical="center"/>
    </xf>
    <xf numFmtId="4" fontId="2" fillId="0" borderId="15" xfId="1" applyNumberFormat="1" applyFont="1" applyBorder="1" applyAlignment="1">
      <alignment horizontal="right" vertical="center" wrapText="1"/>
    </xf>
    <xf numFmtId="4" fontId="4" fillId="0" borderId="15" xfId="0" applyNumberFormat="1" applyFont="1" applyBorder="1" applyAlignment="1">
      <alignment horizontal="right" vertical="center" wrapText="1"/>
    </xf>
    <xf numFmtId="1" fontId="4" fillId="4" borderId="15" xfId="1" applyNumberFormat="1" applyFont="1" applyFill="1" applyBorder="1" applyAlignment="1">
      <alignment horizontal="center" vertical="center"/>
    </xf>
    <xf numFmtId="0" fontId="4" fillId="4" borderId="15" xfId="1" applyFont="1" applyFill="1" applyBorder="1" applyAlignment="1">
      <alignment horizontal="center" vertical="center"/>
    </xf>
    <xf numFmtId="49" fontId="4" fillId="4" borderId="15" xfId="1" applyNumberFormat="1" applyFont="1" applyFill="1" applyBorder="1" applyAlignment="1">
      <alignment vertical="center" wrapText="1"/>
    </xf>
    <xf numFmtId="49" fontId="4" fillId="4" borderId="15" xfId="1" applyNumberFormat="1" applyFont="1" applyFill="1" applyBorder="1" applyAlignment="1">
      <alignment horizontal="center" vertical="center" wrapText="1"/>
    </xf>
    <xf numFmtId="4" fontId="4" fillId="4" borderId="15" xfId="1" applyNumberFormat="1" applyFont="1" applyFill="1" applyBorder="1" applyAlignment="1">
      <alignment horizontal="right" vertical="center"/>
    </xf>
    <xf numFmtId="0" fontId="4" fillId="0" borderId="15" xfId="0" applyFont="1" applyBorder="1" applyAlignment="1">
      <alignment horizontal="center" vertical="center"/>
    </xf>
    <xf numFmtId="0" fontId="4" fillId="4" borderId="15" xfId="0" applyFont="1" applyFill="1" applyBorder="1" applyAlignment="1">
      <alignment horizontal="center" vertical="center" wrapText="1"/>
    </xf>
    <xf numFmtId="0" fontId="4" fillId="0" borderId="15" xfId="1" quotePrefix="1" applyFont="1" applyBorder="1" applyAlignment="1">
      <alignment horizontal="center" vertical="center"/>
    </xf>
    <xf numFmtId="0" fontId="4" fillId="0" borderId="15" xfId="1" applyFont="1" applyBorder="1" applyAlignment="1">
      <alignment vertical="center"/>
    </xf>
    <xf numFmtId="49" fontId="4" fillId="0" borderId="15" xfId="0" applyNumberFormat="1" applyFont="1" applyBorder="1" applyAlignment="1">
      <alignment horizontal="center" vertical="center"/>
    </xf>
    <xf numFmtId="0" fontId="4" fillId="0" borderId="15" xfId="0" applyFont="1" applyBorder="1" applyAlignment="1">
      <alignment horizontal="center" vertical="center" wrapText="1"/>
    </xf>
    <xf numFmtId="49" fontId="4" fillId="0" borderId="15" xfId="25" applyNumberFormat="1" applyFont="1" applyBorder="1" applyAlignment="1" applyProtection="1">
      <alignment horizontal="center" vertical="center"/>
    </xf>
    <xf numFmtId="0" fontId="4" fillId="0" borderId="15" xfId="25" applyFont="1" applyBorder="1" applyAlignment="1" applyProtection="1">
      <alignment horizontal="left" vertical="center" wrapText="1"/>
    </xf>
    <xf numFmtId="4" fontId="4" fillId="0" borderId="15" xfId="25" applyNumberFormat="1" applyFont="1" applyBorder="1" applyAlignment="1" applyProtection="1">
      <alignment horizontal="right" vertical="center"/>
    </xf>
    <xf numFmtId="49" fontId="4" fillId="0" borderId="15" xfId="0" applyNumberFormat="1" applyFont="1" applyBorder="1" applyAlignment="1">
      <alignment vertical="center" wrapText="1"/>
    </xf>
    <xf numFmtId="0" fontId="4" fillId="0" borderId="15" xfId="0" applyFont="1" applyBorder="1" applyAlignment="1">
      <alignment vertical="center" wrapText="1"/>
    </xf>
    <xf numFmtId="4" fontId="4" fillId="0" borderId="15" xfId="24" applyNumberFormat="1" applyFont="1" applyBorder="1" applyAlignment="1">
      <alignment horizontal="right" vertical="center" wrapText="1"/>
    </xf>
    <xf numFmtId="4" fontId="4" fillId="0" borderId="15" xfId="24" applyNumberFormat="1" applyFont="1" applyBorder="1" applyAlignment="1">
      <alignment horizontal="right" vertical="center"/>
    </xf>
    <xf numFmtId="0" fontId="4" fillId="0" borderId="15" xfId="0" applyFont="1" applyBorder="1" applyAlignment="1">
      <alignment horizontal="left" vertical="center" wrapText="1"/>
    </xf>
    <xf numFmtId="0" fontId="2" fillId="3" borderId="15" xfId="0" applyFont="1" applyFill="1" applyBorder="1" applyAlignment="1">
      <alignment horizontal="center" vertical="center"/>
    </xf>
    <xf numFmtId="0" fontId="2" fillId="3" borderId="15" xfId="1" applyFont="1" applyFill="1" applyBorder="1" applyAlignment="1">
      <alignment horizontal="center" vertical="center" wrapText="1"/>
    </xf>
    <xf numFmtId="4" fontId="2" fillId="3" borderId="15" xfId="1" applyNumberFormat="1" applyFont="1" applyFill="1" applyBorder="1" applyAlignment="1">
      <alignment horizontal="right" vertical="center" wrapText="1"/>
    </xf>
    <xf numFmtId="0" fontId="2" fillId="3" borderId="15" xfId="1" applyFont="1" applyFill="1" applyBorder="1" applyAlignment="1">
      <alignment horizontal="left" vertical="center" wrapText="1"/>
    </xf>
    <xf numFmtId="0" fontId="4" fillId="0" borderId="15" xfId="1" applyFont="1" applyBorder="1" applyAlignment="1">
      <alignment horizontal="center" vertical="center" wrapText="1"/>
    </xf>
    <xf numFmtId="0" fontId="4" fillId="3" borderId="15" xfId="1" applyFont="1" applyFill="1" applyBorder="1" applyAlignment="1">
      <alignment vertical="center" wrapText="1"/>
    </xf>
    <xf numFmtId="0" fontId="2" fillId="3" borderId="15" xfId="0" applyFont="1" applyFill="1" applyBorder="1" applyAlignment="1">
      <alignment vertical="center" wrapText="1"/>
    </xf>
    <xf numFmtId="2" fontId="4" fillId="0" borderId="15" xfId="1" applyNumberFormat="1" applyFont="1" applyBorder="1" applyAlignment="1">
      <alignment horizontal="right" vertical="center" wrapText="1"/>
    </xf>
    <xf numFmtId="49" fontId="4" fillId="4" borderId="15" xfId="1" applyNumberFormat="1" applyFont="1" applyFill="1" applyBorder="1" applyAlignment="1">
      <alignment horizontal="center" vertical="center"/>
    </xf>
    <xf numFmtId="165" fontId="4" fillId="0" borderId="15" xfId="1" applyNumberFormat="1" applyFont="1" applyBorder="1" applyAlignment="1">
      <alignment horizontal="left" vertical="center" wrapText="1"/>
    </xf>
    <xf numFmtId="1" fontId="4" fillId="0" borderId="15" xfId="1" applyNumberFormat="1" applyFont="1" applyBorder="1" applyAlignment="1">
      <alignment horizontal="center" vertical="center" wrapText="1"/>
    </xf>
    <xf numFmtId="4" fontId="4" fillId="0" borderId="15" xfId="1" applyNumberFormat="1" applyFont="1" applyBorder="1" applyAlignment="1">
      <alignment horizontal="center" vertical="center" wrapText="1"/>
    </xf>
    <xf numFmtId="165" fontId="4" fillId="0" borderId="15" xfId="1" applyNumberFormat="1" applyFont="1" applyBorder="1" applyAlignment="1">
      <alignment horizontal="right" vertical="center"/>
    </xf>
    <xf numFmtId="168" fontId="4" fillId="0" borderId="15" xfId="1" applyNumberFormat="1" applyFont="1" applyBorder="1" applyAlignment="1">
      <alignment horizontal="right" vertical="center"/>
    </xf>
    <xf numFmtId="0" fontId="2" fillId="3" borderId="15" xfId="1" applyFont="1" applyFill="1" applyBorder="1" applyAlignment="1">
      <alignment vertical="center" wrapText="1"/>
    </xf>
    <xf numFmtId="49" fontId="2" fillId="3" borderId="15" xfId="1" applyNumberFormat="1" applyFont="1" applyFill="1" applyBorder="1" applyAlignment="1">
      <alignment horizontal="center" vertical="center" wrapText="1"/>
    </xf>
    <xf numFmtId="49" fontId="4" fillId="0" borderId="15" xfId="1" applyNumberFormat="1" applyFont="1" applyBorder="1" applyAlignment="1">
      <alignment vertical="center"/>
    </xf>
    <xf numFmtId="4" fontId="2" fillId="0" borderId="15" xfId="0" applyNumberFormat="1" applyFont="1" applyBorder="1" applyAlignment="1">
      <alignment horizontal="right" vertical="center"/>
    </xf>
    <xf numFmtId="0" fontId="4" fillId="0" borderId="15" xfId="0" quotePrefix="1" applyFont="1" applyBorder="1" applyAlignment="1">
      <alignment horizontal="center" vertical="center"/>
    </xf>
    <xf numFmtId="0" fontId="4" fillId="0" borderId="15" xfId="0" applyFont="1" applyBorder="1" applyAlignment="1">
      <alignment vertical="center"/>
    </xf>
    <xf numFmtId="0" fontId="4" fillId="0" borderId="15" xfId="0" applyFont="1" applyBorder="1" applyAlignment="1">
      <alignment horizontal="justify" vertical="center" wrapText="1"/>
    </xf>
    <xf numFmtId="4" fontId="2" fillId="2" borderId="15" xfId="0" applyNumberFormat="1" applyFont="1" applyFill="1" applyBorder="1" applyAlignment="1">
      <alignment horizontal="right" vertical="center"/>
    </xf>
    <xf numFmtId="4" fontId="2" fillId="2" borderId="15" xfId="1" applyNumberFormat="1" applyFont="1" applyFill="1" applyBorder="1" applyAlignment="1">
      <alignment horizontal="right" vertical="center"/>
    </xf>
    <xf numFmtId="2" fontId="4" fillId="0" borderId="15" xfId="1" applyNumberFormat="1" applyFont="1" applyBorder="1" applyAlignment="1">
      <alignment horizontal="right" vertical="center"/>
    </xf>
    <xf numFmtId="0" fontId="4" fillId="0" borderId="15" xfId="1" applyFont="1" applyBorder="1" applyAlignment="1">
      <alignment horizontal="right" vertical="center"/>
    </xf>
    <xf numFmtId="166" fontId="4" fillId="0" borderId="15" xfId="1" applyNumberFormat="1" applyFont="1" applyBorder="1" applyAlignment="1">
      <alignment horizontal="right" vertical="center"/>
    </xf>
    <xf numFmtId="0" fontId="4" fillId="0" borderId="15" xfId="1"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170" fontId="4" fillId="0" borderId="15" xfId="1" applyNumberFormat="1" applyFont="1" applyBorder="1" applyAlignment="1">
      <alignment horizontal="right" vertical="center"/>
    </xf>
    <xf numFmtId="166" fontId="4" fillId="0" borderId="15" xfId="1" applyNumberFormat="1" applyFont="1" applyBorder="1" applyAlignment="1">
      <alignment horizontal="right" vertical="center" wrapText="1"/>
    </xf>
    <xf numFmtId="49" fontId="2" fillId="3" borderId="15" xfId="1" applyNumberFormat="1" applyFont="1" applyFill="1" applyBorder="1" applyAlignment="1">
      <alignment horizontal="left" vertical="center"/>
    </xf>
    <xf numFmtId="49" fontId="2" fillId="2" borderId="15" xfId="1" applyNumberFormat="1" applyFont="1" applyFill="1" applyBorder="1" applyAlignment="1">
      <alignment horizontal="left" vertical="center"/>
    </xf>
    <xf numFmtId="1" fontId="2" fillId="0" borderId="15" xfId="1" applyNumberFormat="1" applyFont="1" applyBorder="1" applyAlignment="1">
      <alignment horizontal="center" vertical="center" wrapText="1"/>
    </xf>
    <xf numFmtId="0" fontId="2" fillId="0" borderId="15" xfId="1" applyFont="1" applyBorder="1" applyAlignment="1">
      <alignment horizontal="center" vertical="center" wrapText="1"/>
    </xf>
    <xf numFmtId="165" fontId="2" fillId="0" borderId="15" xfId="1" applyNumberFormat="1" applyFont="1" applyBorder="1" applyAlignment="1">
      <alignment horizontal="center" vertical="center" wrapText="1"/>
    </xf>
    <xf numFmtId="49" fontId="2" fillId="3" borderId="15" xfId="1" applyNumberFormat="1" applyFont="1" applyFill="1" applyBorder="1" applyAlignment="1">
      <alignment horizontal="center" vertical="center"/>
    </xf>
    <xf numFmtId="49" fontId="2" fillId="3" borderId="15" xfId="1" applyNumberFormat="1" applyFont="1" applyFill="1" applyBorder="1" applyAlignment="1">
      <alignment vertical="center" wrapText="1"/>
    </xf>
    <xf numFmtId="1" fontId="2" fillId="2" borderId="15" xfId="1" quotePrefix="1" applyNumberFormat="1" applyFont="1" applyFill="1" applyBorder="1" applyAlignment="1">
      <alignment horizontal="center" vertical="center"/>
    </xf>
    <xf numFmtId="0" fontId="2" fillId="2" borderId="15" xfId="1" applyFont="1" applyFill="1" applyBorder="1" applyAlignment="1">
      <alignment vertical="center" wrapText="1"/>
    </xf>
    <xf numFmtId="49" fontId="2" fillId="2" borderId="15" xfId="1" applyNumberFormat="1" applyFont="1" applyFill="1" applyBorder="1" applyAlignment="1">
      <alignment horizontal="center" vertical="center"/>
    </xf>
    <xf numFmtId="49" fontId="2" fillId="2" borderId="15" xfId="1" applyNumberFormat="1" applyFont="1" applyFill="1" applyBorder="1" applyAlignment="1">
      <alignment vertical="center" wrapText="1"/>
    </xf>
    <xf numFmtId="49" fontId="2" fillId="2" borderId="15" xfId="1" applyNumberFormat="1" applyFont="1" applyFill="1" applyBorder="1" applyAlignment="1">
      <alignment horizontal="center" vertical="center" wrapText="1"/>
    </xf>
    <xf numFmtId="0" fontId="2" fillId="3" borderId="15" xfId="0" applyFont="1" applyFill="1" applyBorder="1" applyAlignment="1">
      <alignment horizontal="left" vertical="center" wrapText="1"/>
    </xf>
    <xf numFmtId="49" fontId="2" fillId="2" borderId="15" xfId="1" applyNumberFormat="1" applyFont="1" applyFill="1" applyBorder="1" applyAlignment="1">
      <alignment vertical="center"/>
    </xf>
    <xf numFmtId="165" fontId="2" fillId="2" borderId="15" xfId="1" applyNumberFormat="1" applyFont="1" applyFill="1" applyBorder="1" applyAlignment="1">
      <alignment vertical="center" wrapText="1"/>
    </xf>
    <xf numFmtId="49" fontId="2" fillId="3" borderId="15" xfId="1" applyNumberFormat="1" applyFont="1" applyFill="1" applyBorder="1" applyAlignment="1">
      <alignment horizontal="left" vertical="center" wrapText="1"/>
    </xf>
    <xf numFmtId="49" fontId="4" fillId="2" borderId="15" xfId="1" applyNumberFormat="1" applyFont="1" applyFill="1" applyBorder="1" applyAlignment="1">
      <alignment vertical="center"/>
    </xf>
    <xf numFmtId="49" fontId="4" fillId="0" borderId="15" xfId="1" applyNumberFormat="1" applyFont="1" applyBorder="1" applyAlignment="1">
      <alignment horizontal="left" vertical="center" wrapText="1" shrinkToFit="1"/>
    </xf>
    <xf numFmtId="0" fontId="4" fillId="3" borderId="15" xfId="0" applyFont="1" applyFill="1" applyBorder="1" applyAlignment="1">
      <alignment horizontal="left" vertical="center" wrapText="1"/>
    </xf>
    <xf numFmtId="0" fontId="2" fillId="2" borderId="15" xfId="0" applyFont="1" applyFill="1" applyBorder="1" applyAlignment="1">
      <alignment horizontal="left" vertical="center" wrapText="1"/>
    </xf>
    <xf numFmtId="49" fontId="4" fillId="3" borderId="15" xfId="1" applyNumberFormat="1" applyFont="1" applyFill="1" applyBorder="1" applyAlignment="1">
      <alignment horizontal="left" vertical="center" wrapText="1"/>
    </xf>
    <xf numFmtId="0" fontId="2" fillId="2" borderId="15" xfId="1" applyFont="1" applyFill="1" applyBorder="1" applyAlignment="1">
      <alignment horizontal="left" vertical="center" wrapText="1"/>
    </xf>
    <xf numFmtId="1" fontId="2" fillId="3" borderId="15" xfId="1" applyNumberFormat="1" applyFont="1" applyFill="1" applyBorder="1" applyAlignment="1">
      <alignment horizontal="center" vertical="center"/>
    </xf>
    <xf numFmtId="0" fontId="2" fillId="2" borderId="15" xfId="1" applyFont="1" applyFill="1" applyBorder="1" applyAlignment="1">
      <alignment horizontal="center" vertical="center" wrapText="1"/>
    </xf>
    <xf numFmtId="1" fontId="2" fillId="3" borderId="15" xfId="1" quotePrefix="1" applyNumberFormat="1" applyFont="1" applyFill="1" applyBorder="1" applyAlignment="1">
      <alignment horizontal="center" vertical="center"/>
    </xf>
    <xf numFmtId="0" fontId="2" fillId="2" borderId="15" xfId="0" applyFont="1" applyFill="1" applyBorder="1" applyAlignment="1">
      <alignment vertical="center" wrapText="1"/>
    </xf>
    <xf numFmtId="0" fontId="2" fillId="3" borderId="15" xfId="0" applyFont="1" applyFill="1" applyBorder="1" applyAlignment="1">
      <alignment horizontal="justify" vertical="center" wrapText="1"/>
    </xf>
    <xf numFmtId="49" fontId="4" fillId="2" borderId="15" xfId="1" applyNumberFormat="1" applyFont="1" applyFill="1" applyBorder="1" applyAlignment="1">
      <alignment horizontal="center" vertical="center"/>
    </xf>
    <xf numFmtId="165" fontId="4" fillId="2" borderId="15" xfId="1" applyNumberFormat="1" applyFont="1" applyFill="1" applyBorder="1" applyAlignment="1">
      <alignment vertical="center" wrapText="1"/>
    </xf>
    <xf numFmtId="49" fontId="2" fillId="2" borderId="15" xfId="2" applyNumberFormat="1" applyFont="1" applyFill="1" applyBorder="1" applyAlignment="1">
      <alignment horizontal="center" vertical="center" wrapText="1"/>
    </xf>
    <xf numFmtId="165" fontId="4" fillId="0" borderId="15" xfId="1" applyNumberFormat="1" applyFont="1" applyBorder="1" applyAlignment="1">
      <alignment vertical="center" wrapText="1"/>
    </xf>
    <xf numFmtId="165" fontId="2" fillId="3" borderId="15" xfId="1" applyNumberFormat="1" applyFont="1" applyFill="1" applyBorder="1" applyAlignment="1">
      <alignment vertical="center" wrapText="1"/>
    </xf>
    <xf numFmtId="49" fontId="4" fillId="0" borderId="15" xfId="1" applyNumberFormat="1" applyFont="1" applyBorder="1" applyAlignment="1">
      <alignment horizontal="justify" vertical="center" wrapText="1"/>
    </xf>
    <xf numFmtId="49" fontId="2" fillId="3" borderId="15" xfId="1" applyNumberFormat="1" applyFont="1" applyFill="1" applyBorder="1" applyAlignment="1">
      <alignment horizontal="justify" vertical="center" wrapText="1"/>
    </xf>
    <xf numFmtId="4" fontId="2" fillId="3" borderId="15" xfId="1" applyNumberFormat="1" applyFont="1" applyFill="1" applyBorder="1" applyAlignment="1">
      <alignment horizontal="center" vertical="center" wrapText="1"/>
    </xf>
    <xf numFmtId="0" fontId="2" fillId="2" borderId="15" xfId="1" applyFont="1" applyFill="1" applyBorder="1" applyAlignment="1">
      <alignment vertical="center"/>
    </xf>
    <xf numFmtId="0" fontId="2" fillId="3" borderId="15" xfId="1" applyFont="1" applyFill="1" applyBorder="1" applyAlignment="1">
      <alignment vertical="center"/>
    </xf>
    <xf numFmtId="0" fontId="4" fillId="0" borderId="15" xfId="1" applyFont="1" applyBorder="1" applyAlignment="1">
      <alignment horizontal="left" vertical="center"/>
    </xf>
    <xf numFmtId="49" fontId="4" fillId="0" borderId="15" xfId="6" applyNumberFormat="1" applyFont="1" applyBorder="1" applyAlignment="1">
      <alignment horizontal="center" vertical="center" wrapText="1"/>
    </xf>
    <xf numFmtId="4" fontId="4" fillId="0" borderId="15" xfId="6" applyNumberFormat="1" applyFont="1" applyBorder="1" applyAlignment="1">
      <alignment horizontal="right" vertical="center" wrapText="1"/>
    </xf>
    <xf numFmtId="4" fontId="4" fillId="0" borderId="15" xfId="6" applyNumberFormat="1" applyFont="1" applyBorder="1" applyAlignment="1">
      <alignment horizontal="right" vertical="center"/>
    </xf>
    <xf numFmtId="0" fontId="4" fillId="0" borderId="15" xfId="8" applyFont="1" applyBorder="1" applyAlignment="1">
      <alignment horizontal="center" vertical="center" wrapText="1"/>
    </xf>
    <xf numFmtId="0" fontId="2" fillId="3" borderId="15" xfId="1" applyFont="1" applyFill="1" applyBorder="1" applyAlignment="1">
      <alignment horizontal="left" vertical="center"/>
    </xf>
    <xf numFmtId="4" fontId="4" fillId="3" borderId="15" xfId="1" applyNumberFormat="1" applyFont="1" applyFill="1" applyBorder="1" applyAlignment="1">
      <alignment horizontal="right" vertical="center"/>
    </xf>
    <xf numFmtId="0" fontId="2" fillId="2" borderId="15" xfId="1" applyFont="1" applyFill="1" applyBorder="1" applyAlignment="1">
      <alignment horizontal="left" vertical="center"/>
    </xf>
    <xf numFmtId="49" fontId="2" fillId="3" borderId="15" xfId="1" applyNumberFormat="1" applyFont="1" applyFill="1" applyBorder="1" applyAlignment="1">
      <alignment vertical="center"/>
    </xf>
    <xf numFmtId="4" fontId="2" fillId="3" borderId="15" xfId="0" applyNumberFormat="1" applyFont="1" applyFill="1" applyBorder="1" applyAlignment="1">
      <alignment horizontal="right" vertical="center" wrapText="1"/>
    </xf>
    <xf numFmtId="0" fontId="2" fillId="3" borderId="15" xfId="0" quotePrefix="1" applyFont="1" applyFill="1" applyBorder="1" applyAlignment="1">
      <alignment horizontal="center" vertical="center"/>
    </xf>
    <xf numFmtId="0" fontId="2" fillId="3" borderId="15" xfId="0" applyFont="1" applyFill="1" applyBorder="1" applyAlignment="1">
      <alignment vertical="center"/>
    </xf>
    <xf numFmtId="0" fontId="2" fillId="2" borderId="15" xfId="0" quotePrefix="1" applyFont="1" applyFill="1" applyBorder="1" applyAlignment="1">
      <alignment horizontal="center" vertical="center"/>
    </xf>
    <xf numFmtId="0" fontId="2" fillId="2" borderId="15" xfId="0" applyFont="1" applyFill="1" applyBorder="1" applyAlignment="1">
      <alignment vertical="center"/>
    </xf>
    <xf numFmtId="49" fontId="2" fillId="2" borderId="15" xfId="0" applyNumberFormat="1" applyFont="1" applyFill="1" applyBorder="1" applyAlignment="1">
      <alignment vertical="center"/>
    </xf>
    <xf numFmtId="49" fontId="2" fillId="2" borderId="15" xfId="0" applyNumberFormat="1" applyFont="1" applyFill="1" applyBorder="1" applyAlignment="1">
      <alignment horizontal="center" vertical="center" wrapText="1"/>
    </xf>
    <xf numFmtId="0" fontId="4" fillId="3" borderId="15" xfId="1" applyFont="1" applyFill="1" applyBorder="1" applyAlignment="1">
      <alignment horizontal="left" vertical="center" wrapText="1"/>
    </xf>
    <xf numFmtId="165" fontId="4" fillId="0" borderId="15" xfId="1" applyNumberFormat="1" applyFont="1" applyBorder="1" applyAlignment="1">
      <alignment horizontal="right" vertical="center" wrapText="1"/>
    </xf>
    <xf numFmtId="4" fontId="2" fillId="2" borderId="15" xfId="1" applyNumberFormat="1" applyFont="1" applyFill="1" applyBorder="1" applyAlignment="1">
      <alignment horizontal="right" vertical="center" wrapText="1"/>
    </xf>
    <xf numFmtId="0" fontId="2" fillId="3" borderId="15" xfId="1" quotePrefix="1" applyFont="1" applyFill="1" applyBorder="1" applyAlignment="1">
      <alignment horizontal="center" vertical="center"/>
    </xf>
    <xf numFmtId="0" fontId="2" fillId="2" borderId="15" xfId="1" quotePrefix="1" applyFont="1" applyFill="1" applyBorder="1" applyAlignment="1">
      <alignment horizontal="center" vertical="center"/>
    </xf>
    <xf numFmtId="49" fontId="2" fillId="2" borderId="15" xfId="1" applyNumberFormat="1" applyFont="1" applyFill="1" applyBorder="1" applyAlignment="1">
      <alignment horizontal="right" vertical="center"/>
    </xf>
    <xf numFmtId="49" fontId="4" fillId="0" borderId="15" xfId="1" quotePrefix="1" applyNumberFormat="1" applyFont="1" applyBorder="1" applyAlignment="1">
      <alignment horizontal="center" vertical="center"/>
    </xf>
    <xf numFmtId="49" fontId="2" fillId="3" borderId="15" xfId="1" quotePrefix="1" applyNumberFormat="1" applyFont="1" applyFill="1" applyBorder="1" applyAlignment="1">
      <alignment horizontal="center" vertical="center"/>
    </xf>
    <xf numFmtId="49" fontId="4" fillId="3" borderId="15" xfId="1" applyNumberFormat="1" applyFont="1" applyFill="1" applyBorder="1" applyAlignment="1">
      <alignment vertical="center" wrapText="1"/>
    </xf>
    <xf numFmtId="49" fontId="4" fillId="0" borderId="15" xfId="0" quotePrefix="1" applyNumberFormat="1" applyFont="1" applyBorder="1" applyAlignment="1">
      <alignment horizontal="center" vertical="center"/>
    </xf>
    <xf numFmtId="4" fontId="4" fillId="0" borderId="15" xfId="25" applyNumberFormat="1" applyFont="1" applyBorder="1" applyAlignment="1" applyProtection="1">
      <alignment horizontal="right" vertical="center" wrapText="1"/>
    </xf>
    <xf numFmtId="4" fontId="4" fillId="4" borderId="15" xfId="1" applyNumberFormat="1" applyFont="1" applyFill="1" applyBorder="1" applyAlignment="1">
      <alignment horizontal="right" vertical="center" wrapText="1"/>
    </xf>
    <xf numFmtId="49" fontId="2" fillId="3" borderId="15" xfId="25" applyNumberFormat="1" applyFont="1" applyFill="1" applyBorder="1" applyAlignment="1" applyProtection="1">
      <alignment horizontal="center" vertical="center"/>
    </xf>
    <xf numFmtId="0" fontId="2" fillId="3" borderId="15" xfId="25" applyFont="1" applyFill="1" applyBorder="1" applyAlignment="1" applyProtection="1">
      <alignment horizontal="left" vertical="center" wrapText="1"/>
    </xf>
    <xf numFmtId="4" fontId="4" fillId="0" borderId="15" xfId="21" applyNumberFormat="1" applyFont="1" applyBorder="1" applyAlignment="1">
      <alignment horizontal="right" vertical="center" wrapText="1"/>
    </xf>
    <xf numFmtId="0" fontId="4" fillId="4" borderId="15" xfId="0" applyFont="1" applyFill="1" applyBorder="1" applyAlignment="1">
      <alignment horizontal="center" vertical="center"/>
    </xf>
    <xf numFmtId="49" fontId="2" fillId="3" borderId="15" xfId="0" applyNumberFormat="1" applyFont="1" applyFill="1" applyBorder="1" applyAlignment="1">
      <alignment horizontal="center" vertical="center"/>
    </xf>
    <xf numFmtId="1" fontId="2" fillId="3" borderId="15" xfId="1"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1" fontId="2" fillId="2" borderId="15" xfId="1" quotePrefix="1" applyNumberFormat="1" applyFont="1" applyFill="1" applyBorder="1" applyAlignment="1">
      <alignment horizontal="center" vertical="center" wrapText="1"/>
    </xf>
    <xf numFmtId="0" fontId="4" fillId="2" borderId="15" xfId="1" applyFont="1" applyFill="1" applyBorder="1" applyAlignment="1">
      <alignment horizontal="left" vertical="center" wrapText="1"/>
    </xf>
    <xf numFmtId="0" fontId="4" fillId="0" borderId="15" xfId="1" quotePrefix="1" applyFont="1" applyBorder="1" applyAlignment="1">
      <alignment horizontal="left" vertical="center"/>
    </xf>
    <xf numFmtId="0" fontId="2" fillId="3" borderId="15" xfId="1" quotePrefix="1" applyFont="1" applyFill="1" applyBorder="1" applyAlignment="1">
      <alignment horizontal="left" vertical="center"/>
    </xf>
    <xf numFmtId="0" fontId="2" fillId="2" borderId="15" xfId="1" quotePrefix="1" applyFont="1" applyFill="1" applyBorder="1" applyAlignment="1">
      <alignment horizontal="left" vertical="center"/>
    </xf>
    <xf numFmtId="1" fontId="2" fillId="0" borderId="15" xfId="1" quotePrefix="1" applyNumberFormat="1" applyFont="1" applyBorder="1" applyAlignment="1">
      <alignment horizontal="center" vertical="center"/>
    </xf>
    <xf numFmtId="1" fontId="2" fillId="2" borderId="15" xfId="1" applyNumberFormat="1" applyFont="1" applyFill="1" applyBorder="1" applyAlignment="1">
      <alignment horizontal="center" vertical="center"/>
    </xf>
    <xf numFmtId="165" fontId="2" fillId="2" borderId="15" xfId="1" applyNumberFormat="1" applyFont="1" applyFill="1" applyBorder="1" applyAlignment="1">
      <alignment horizontal="right" vertical="center" wrapText="1"/>
    </xf>
    <xf numFmtId="0" fontId="2" fillId="2" borderId="15" xfId="0" applyFont="1" applyFill="1" applyBorder="1" applyAlignment="1">
      <alignment horizontal="center" vertical="center"/>
    </xf>
    <xf numFmtId="165" fontId="2" fillId="2" borderId="15" xfId="1" applyNumberFormat="1" applyFont="1" applyFill="1" applyBorder="1" applyAlignment="1">
      <alignment horizontal="center" vertical="center" wrapText="1"/>
    </xf>
    <xf numFmtId="49" fontId="4" fillId="2" borderId="15" xfId="1" applyNumberFormat="1" applyFont="1" applyFill="1" applyBorder="1" applyAlignment="1">
      <alignment horizontal="left" vertical="center"/>
    </xf>
    <xf numFmtId="49" fontId="2" fillId="3" borderId="15" xfId="0" applyNumberFormat="1" applyFont="1" applyFill="1" applyBorder="1" applyAlignment="1">
      <alignment vertical="center" wrapText="1"/>
    </xf>
    <xf numFmtId="49" fontId="2" fillId="2" borderId="15" xfId="0" applyNumberFormat="1" applyFont="1" applyFill="1" applyBorder="1" applyAlignment="1">
      <alignment horizontal="center" vertical="center"/>
    </xf>
    <xf numFmtId="165" fontId="2" fillId="2" borderId="15" xfId="0" applyNumberFormat="1" applyFont="1" applyFill="1" applyBorder="1" applyAlignment="1">
      <alignment vertical="center" wrapText="1"/>
    </xf>
    <xf numFmtId="0" fontId="2" fillId="2" borderId="15" xfId="1" applyFont="1" applyFill="1" applyBorder="1" applyAlignment="1">
      <alignment horizontal="center" vertical="center"/>
    </xf>
    <xf numFmtId="1" fontId="4" fillId="0" borderId="15" xfId="0" applyNumberFormat="1" applyFont="1" applyBorder="1" applyAlignment="1">
      <alignment horizontal="center" vertical="center"/>
    </xf>
    <xf numFmtId="1" fontId="2" fillId="3" borderId="15" xfId="0" applyNumberFormat="1" applyFont="1" applyFill="1" applyBorder="1" applyAlignment="1">
      <alignment horizontal="center" vertical="center"/>
    </xf>
    <xf numFmtId="1" fontId="2" fillId="2" borderId="15" xfId="0" applyNumberFormat="1" applyFont="1" applyFill="1" applyBorder="1" applyAlignment="1">
      <alignment horizontal="center" vertical="center"/>
    </xf>
    <xf numFmtId="49" fontId="4" fillId="0" borderId="15" xfId="0" applyNumberFormat="1" applyFont="1" applyBorder="1" applyAlignment="1">
      <alignment horizontal="left" vertical="center"/>
    </xf>
    <xf numFmtId="49" fontId="2" fillId="3" borderId="15" xfId="0" applyNumberFormat="1" applyFont="1" applyFill="1" applyBorder="1" applyAlignment="1">
      <alignment horizontal="left" vertical="center"/>
    </xf>
    <xf numFmtId="49" fontId="4" fillId="0" borderId="15" xfId="0" applyNumberFormat="1" applyFont="1" applyBorder="1" applyAlignment="1">
      <alignment vertical="center"/>
    </xf>
    <xf numFmtId="2" fontId="4" fillId="0" borderId="15" xfId="0" applyNumberFormat="1" applyFont="1" applyBorder="1" applyAlignment="1">
      <alignment horizontal="right" vertical="center" wrapText="1"/>
    </xf>
    <xf numFmtId="2" fontId="2" fillId="2" borderId="15" xfId="0" applyNumberFormat="1" applyFont="1" applyFill="1" applyBorder="1" applyAlignment="1">
      <alignment horizontal="center" vertical="center" wrapText="1"/>
    </xf>
    <xf numFmtId="49" fontId="2" fillId="3" borderId="15" xfId="0" applyNumberFormat="1" applyFont="1" applyFill="1" applyBorder="1" applyAlignment="1">
      <alignment vertical="center"/>
    </xf>
    <xf numFmtId="0" fontId="2" fillId="3" borderId="15" xfId="1" applyFont="1" applyFill="1" applyBorder="1" applyAlignment="1">
      <alignment horizontal="center" vertical="center"/>
    </xf>
    <xf numFmtId="49" fontId="2" fillId="3" borderId="15" xfId="0" quotePrefix="1" applyNumberFormat="1" applyFont="1" applyFill="1" applyBorder="1" applyAlignment="1">
      <alignment horizontal="center" vertical="center"/>
    </xf>
    <xf numFmtId="49" fontId="2" fillId="2" borderId="15" xfId="0" applyNumberFormat="1" applyFont="1" applyFill="1" applyBorder="1" applyAlignment="1">
      <alignment vertical="center" wrapText="1"/>
    </xf>
    <xf numFmtId="169" fontId="4" fillId="0" borderId="15" xfId="1" applyNumberFormat="1" applyFont="1" applyBorder="1" applyAlignment="1">
      <alignment horizontal="right" vertical="center"/>
    </xf>
    <xf numFmtId="49" fontId="2" fillId="2" borderId="15" xfId="1" applyNumberFormat="1" applyFont="1" applyFill="1" applyBorder="1" applyAlignment="1">
      <alignment horizontal="left" vertical="center" wrapText="1"/>
    </xf>
    <xf numFmtId="2" fontId="4" fillId="0" borderId="15" xfId="1" applyNumberFormat="1" applyFont="1" applyBorder="1" applyAlignment="1">
      <alignment horizontal="center" vertical="center"/>
    </xf>
    <xf numFmtId="49" fontId="4" fillId="0" borderId="15" xfId="31" applyNumberFormat="1" applyFont="1" applyBorder="1" applyAlignment="1">
      <alignment horizontal="center" vertical="center"/>
    </xf>
    <xf numFmtId="171" fontId="4" fillId="0" borderId="15" xfId="0" applyNumberFormat="1" applyFont="1" applyBorder="1" applyAlignment="1">
      <alignment horizontal="center" vertical="center"/>
    </xf>
    <xf numFmtId="3" fontId="2" fillId="0" borderId="15" xfId="1" applyNumberFormat="1" applyFont="1" applyBorder="1" applyAlignment="1">
      <alignment horizontal="center" vertical="center" wrapText="1"/>
    </xf>
    <xf numFmtId="4" fontId="2" fillId="3" borderId="15" xfId="1" applyNumberFormat="1" applyFont="1" applyFill="1" applyBorder="1" applyAlignment="1">
      <alignment horizontal="center" vertical="center"/>
    </xf>
    <xf numFmtId="4" fontId="2" fillId="2" borderId="15" xfId="1" applyNumberFormat="1" applyFont="1" applyFill="1" applyBorder="1" applyAlignment="1">
      <alignment horizontal="center" vertical="center"/>
    </xf>
    <xf numFmtId="2" fontId="2" fillId="3" borderId="15" xfId="1" applyNumberFormat="1" applyFont="1" applyFill="1" applyBorder="1" applyAlignment="1">
      <alignment horizontal="center" vertical="center"/>
    </xf>
    <xf numFmtId="4" fontId="2" fillId="3" borderId="15" xfId="0" applyNumberFormat="1" applyFont="1" applyFill="1" applyBorder="1" applyAlignment="1">
      <alignment horizontal="center" vertical="center" wrapText="1"/>
    </xf>
    <xf numFmtId="4" fontId="2" fillId="3" borderId="15" xfId="0" applyNumberFormat="1" applyFont="1" applyFill="1" applyBorder="1" applyAlignment="1">
      <alignment horizontal="center" vertical="center"/>
    </xf>
    <xf numFmtId="2" fontId="4" fillId="0" borderId="15" xfId="0" applyNumberFormat="1" applyFont="1" applyBorder="1" applyAlignment="1">
      <alignment horizontal="center" vertical="center" wrapText="1"/>
    </xf>
    <xf numFmtId="2" fontId="4" fillId="0" borderId="15"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2" fillId="0" borderId="15" xfId="1" applyNumberFormat="1" applyFont="1" applyBorder="1" applyAlignment="1">
      <alignment horizontal="center" vertical="center" wrapText="1"/>
    </xf>
    <xf numFmtId="4" fontId="4" fillId="0" borderId="15" xfId="2" applyNumberFormat="1" applyFont="1" applyBorder="1" applyAlignment="1">
      <alignment horizontal="center" vertical="center"/>
    </xf>
    <xf numFmtId="4" fontId="4" fillId="0" borderId="15" xfId="25" applyNumberFormat="1" applyFont="1" applyBorder="1" applyAlignment="1" applyProtection="1">
      <alignment horizontal="center" vertical="center"/>
    </xf>
    <xf numFmtId="4" fontId="2" fillId="3" borderId="15" xfId="25" applyNumberFormat="1" applyFont="1" applyFill="1" applyBorder="1" applyAlignment="1" applyProtection="1">
      <alignment horizontal="center" vertical="center"/>
    </xf>
    <xf numFmtId="4" fontId="4" fillId="0" borderId="15" xfId="0" applyNumberFormat="1" applyFont="1" applyBorder="1" applyAlignment="1">
      <alignment horizontal="center" vertical="center"/>
    </xf>
    <xf numFmtId="165" fontId="2" fillId="3" borderId="15" xfId="1" applyNumberFormat="1" applyFont="1" applyFill="1" applyBorder="1" applyAlignment="1">
      <alignment horizontal="center" vertical="center"/>
    </xf>
    <xf numFmtId="4" fontId="4" fillId="4" borderId="15" xfId="1" applyNumberFormat="1" applyFont="1" applyFill="1" applyBorder="1" applyAlignment="1">
      <alignment horizontal="center" vertical="center"/>
    </xf>
    <xf numFmtId="168" fontId="4" fillId="0" borderId="15" xfId="1" applyNumberFormat="1" applyFont="1" applyBorder="1" applyAlignment="1">
      <alignment horizontal="center" vertical="center"/>
    </xf>
    <xf numFmtId="4" fontId="4" fillId="3" borderId="15" xfId="1"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4" fontId="2" fillId="0" borderId="15" xfId="1" applyNumberFormat="1" applyFont="1" applyBorder="1" applyAlignment="1">
      <alignment horizontal="center" vertical="center"/>
    </xf>
    <xf numFmtId="4" fontId="2"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4" fillId="0" borderId="0" xfId="0" applyFont="1" applyAlignment="1">
      <alignment horizontal="center" vertical="center"/>
    </xf>
    <xf numFmtId="165" fontId="4" fillId="0" borderId="15" xfId="31" applyNumberFormat="1" applyFont="1" applyBorder="1" applyAlignment="1">
      <alignment horizontal="right" vertical="center"/>
    </xf>
    <xf numFmtId="4" fontId="2" fillId="0" borderId="0" xfId="0" applyNumberFormat="1" applyFont="1" applyAlignment="1">
      <alignment horizontal="right" vertical="center"/>
    </xf>
    <xf numFmtId="4" fontId="4" fillId="0" borderId="0" xfId="0" applyNumberFormat="1" applyFont="1" applyAlignment="1">
      <alignment horizontal="right" vertical="center"/>
    </xf>
    <xf numFmtId="4" fontId="4" fillId="4" borderId="15" xfId="2" applyNumberFormat="1" applyFont="1" applyFill="1" applyBorder="1" applyAlignment="1">
      <alignment horizontal="right" vertical="center"/>
    </xf>
    <xf numFmtId="2" fontId="4" fillId="0" borderId="15" xfId="0" applyNumberFormat="1" applyFont="1" applyBorder="1" applyAlignment="1">
      <alignment horizontal="right" vertical="center"/>
    </xf>
    <xf numFmtId="4" fontId="4" fillId="5" borderId="0" xfId="0" applyNumberFormat="1" applyFont="1" applyFill="1" applyAlignment="1">
      <alignment horizontal="right" vertical="center"/>
    </xf>
    <xf numFmtId="49" fontId="4" fillId="0" borderId="15" xfId="0" applyNumberFormat="1" applyFont="1" applyBorder="1" applyAlignment="1">
      <alignment horizontal="center" vertical="center" wrapText="1"/>
    </xf>
    <xf numFmtId="165" fontId="4" fillId="0" borderId="15" xfId="1" applyNumberFormat="1" applyFont="1" applyBorder="1" applyAlignment="1">
      <alignment horizontal="center" vertical="center"/>
    </xf>
    <xf numFmtId="16" fontId="4" fillId="4" borderId="15" xfId="2" applyNumberFormat="1" applyFont="1" applyFill="1" applyBorder="1" applyAlignment="1">
      <alignment horizontal="center" vertical="center" wrapText="1"/>
    </xf>
    <xf numFmtId="49" fontId="4" fillId="4" borderId="15" xfId="2" applyNumberFormat="1" applyFont="1" applyFill="1" applyBorder="1" applyAlignment="1">
      <alignment horizontal="center" vertical="center"/>
    </xf>
    <xf numFmtId="49" fontId="4" fillId="0" borderId="15" xfId="31" applyNumberFormat="1" applyFont="1" applyBorder="1" applyAlignment="1">
      <alignment horizontal="center" vertical="center" wrapText="1"/>
    </xf>
    <xf numFmtId="49" fontId="4" fillId="0" borderId="15" xfId="18" applyNumberFormat="1" applyFont="1" applyBorder="1" applyAlignment="1">
      <alignment horizontal="center" vertical="center"/>
    </xf>
    <xf numFmtId="168" fontId="4" fillId="0" borderId="15" xfId="31" applyNumberFormat="1" applyFont="1" applyBorder="1" applyAlignment="1">
      <alignment horizontal="center" vertical="center"/>
    </xf>
    <xf numFmtId="4" fontId="4" fillId="4" borderId="15" xfId="17" applyNumberFormat="1" applyFont="1" applyFill="1" applyBorder="1" applyAlignment="1">
      <alignment horizontal="center" vertical="center"/>
    </xf>
    <xf numFmtId="0" fontId="4" fillId="0" borderId="15" xfId="31" applyFont="1" applyBorder="1" applyAlignment="1">
      <alignment horizontal="center" vertical="center"/>
    </xf>
    <xf numFmtId="165" fontId="4" fillId="0" borderId="15" xfId="0" applyNumberFormat="1" applyFont="1" applyBorder="1" applyAlignment="1">
      <alignment horizontal="right" vertical="center" wrapText="1"/>
    </xf>
    <xf numFmtId="166" fontId="4" fillId="4" borderId="15" xfId="2" applyNumberFormat="1" applyFont="1" applyFill="1" applyBorder="1" applyAlignment="1">
      <alignment horizontal="right" vertical="center" wrapText="1"/>
    </xf>
    <xf numFmtId="0" fontId="4" fillId="4" borderId="15" xfId="2" applyFont="1" applyFill="1" applyBorder="1" applyAlignment="1">
      <alignment horizontal="center" vertical="center" wrapText="1"/>
    </xf>
    <xf numFmtId="0" fontId="4" fillId="4" borderId="15" xfId="2" applyFont="1" applyFill="1" applyBorder="1" applyAlignment="1">
      <alignment horizontal="right" vertical="center" wrapText="1"/>
    </xf>
    <xf numFmtId="49" fontId="3" fillId="0" borderId="15" xfId="1" applyNumberFormat="1" applyFont="1" applyBorder="1" applyAlignment="1">
      <alignment horizontal="center" vertical="center" wrapText="1"/>
    </xf>
    <xf numFmtId="0" fontId="3" fillId="0" borderId="7" xfId="1" applyFont="1" applyBorder="1" applyAlignment="1">
      <alignment horizontal="center" vertical="center"/>
    </xf>
    <xf numFmtId="49" fontId="3" fillId="0" borderId="15" xfId="1" applyNumberFormat="1" applyFont="1" applyBorder="1" applyAlignment="1">
      <alignment horizontal="center" vertical="center"/>
    </xf>
    <xf numFmtId="0" fontId="3" fillId="0" borderId="15" xfId="1" applyFont="1" applyBorder="1" applyAlignment="1">
      <alignment vertical="center"/>
    </xf>
    <xf numFmtId="49" fontId="4" fillId="0" borderId="15" xfId="2" applyNumberFormat="1" applyFont="1" applyBorder="1" applyAlignment="1">
      <alignment horizontal="center" vertical="center"/>
    </xf>
    <xf numFmtId="1" fontId="4" fillId="0" borderId="7" xfId="1" quotePrefix="1" applyNumberFormat="1" applyFont="1" applyBorder="1" applyAlignment="1">
      <alignment horizontal="center" vertical="center"/>
    </xf>
    <xf numFmtId="2" fontId="2" fillId="0" borderId="0" xfId="0" applyNumberFormat="1" applyFont="1" applyAlignment="1">
      <alignment horizontal="left" vertical="center" wrapText="1"/>
    </xf>
    <xf numFmtId="2" fontId="4" fillId="0" borderId="0" xfId="0" applyNumberFormat="1" applyFont="1" applyAlignment="1">
      <alignment horizontal="left" vertical="center"/>
    </xf>
    <xf numFmtId="0" fontId="3" fillId="0" borderId="15" xfId="1" applyFont="1" applyBorder="1" applyAlignment="1">
      <alignment vertical="center" wrapText="1" shrinkToFit="1"/>
    </xf>
    <xf numFmtId="0" fontId="4" fillId="0" borderId="7" xfId="1" applyFont="1" applyBorder="1" applyAlignment="1">
      <alignment vertical="center" wrapText="1"/>
    </xf>
    <xf numFmtId="4" fontId="3" fillId="0" borderId="15" xfId="1" applyNumberFormat="1" applyFont="1" applyBorder="1" applyAlignment="1">
      <alignment horizontal="right" vertical="center"/>
    </xf>
    <xf numFmtId="0" fontId="3" fillId="0" borderId="15" xfId="1" applyFont="1" applyBorder="1" applyAlignment="1">
      <alignment horizontal="left" vertical="center" wrapText="1"/>
    </xf>
    <xf numFmtId="4" fontId="3" fillId="0" borderId="7" xfId="1" applyNumberFormat="1" applyFont="1" applyBorder="1" applyAlignment="1">
      <alignment horizontal="center" vertical="center" wrapText="1"/>
    </xf>
    <xf numFmtId="0" fontId="3" fillId="0" borderId="7" xfId="1" applyFont="1" applyBorder="1" applyAlignment="1">
      <alignment horizontal="center" vertical="center" wrapText="1"/>
    </xf>
    <xf numFmtId="4" fontId="3" fillId="0" borderId="15" xfId="1" applyNumberFormat="1" applyFont="1" applyBorder="1" applyAlignment="1">
      <alignment horizontal="center" vertical="center"/>
    </xf>
    <xf numFmtId="2" fontId="2" fillId="3" borderId="15" xfId="1" applyNumberFormat="1" applyFont="1" applyFill="1" applyBorder="1" applyAlignment="1">
      <alignment horizontal="right" vertical="center"/>
    </xf>
    <xf numFmtId="2" fontId="2" fillId="2" borderId="15" xfId="1" applyNumberFormat="1" applyFont="1" applyFill="1" applyBorder="1" applyAlignment="1">
      <alignment horizontal="right" vertical="center"/>
    </xf>
    <xf numFmtId="4" fontId="4" fillId="0" borderId="6" xfId="1" applyNumberFormat="1" applyFont="1" applyBorder="1" applyAlignment="1">
      <alignment horizontal="right" vertical="center"/>
    </xf>
    <xf numFmtId="4" fontId="2" fillId="2" borderId="7" xfId="1" applyNumberFormat="1" applyFont="1" applyFill="1" applyBorder="1" applyAlignment="1">
      <alignment horizontal="right" vertical="center"/>
    </xf>
    <xf numFmtId="4" fontId="2" fillId="3" borderId="2" xfId="1" applyNumberFormat="1" applyFont="1" applyFill="1" applyBorder="1" applyAlignment="1">
      <alignment horizontal="right" vertical="center"/>
    </xf>
    <xf numFmtId="49" fontId="2" fillId="2" borderId="7" xfId="1" applyNumberFormat="1" applyFont="1" applyFill="1" applyBorder="1" applyAlignment="1">
      <alignment horizontal="center" vertical="center" wrapText="1"/>
    </xf>
    <xf numFmtId="0" fontId="2" fillId="3" borderId="2" xfId="1" applyFont="1" applyFill="1" applyBorder="1" applyAlignment="1">
      <alignment horizontal="center" vertical="center" wrapText="1"/>
    </xf>
    <xf numFmtId="4" fontId="4" fillId="0" borderId="0" xfId="1" applyNumberFormat="1" applyFont="1" applyAlignment="1">
      <alignment horizontal="right" vertical="center"/>
    </xf>
    <xf numFmtId="4" fontId="2" fillId="0" borderId="2" xfId="1" applyNumberFormat="1" applyFont="1" applyBorder="1" applyAlignment="1">
      <alignment horizontal="right" vertical="center"/>
    </xf>
    <xf numFmtId="49" fontId="4" fillId="0" borderId="11" xfId="1" applyNumberFormat="1" applyFont="1" applyBorder="1" applyAlignment="1">
      <alignment horizontal="center" vertical="center" wrapText="1"/>
    </xf>
    <xf numFmtId="49" fontId="4" fillId="0" borderId="4" xfId="1" applyNumberFormat="1" applyFont="1" applyBorder="1" applyAlignment="1">
      <alignment horizontal="center" vertical="center" wrapText="1"/>
    </xf>
    <xf numFmtId="49" fontId="4" fillId="0" borderId="14" xfId="1" applyNumberFormat="1" applyFont="1" applyBorder="1" applyAlignment="1">
      <alignment horizontal="center" vertical="center" wrapText="1"/>
    </xf>
    <xf numFmtId="49" fontId="2" fillId="2" borderId="7" xfId="1" applyNumberFormat="1" applyFont="1" applyFill="1" applyBorder="1" applyAlignment="1">
      <alignment vertical="center" wrapText="1"/>
    </xf>
    <xf numFmtId="49" fontId="2" fillId="3" borderId="2" xfId="1" applyNumberFormat="1" applyFont="1" applyFill="1" applyBorder="1" applyAlignment="1">
      <alignment vertical="center" wrapText="1"/>
    </xf>
    <xf numFmtId="0" fontId="2" fillId="2" borderId="7" xfId="1" applyFont="1" applyFill="1" applyBorder="1" applyAlignment="1">
      <alignment vertical="center" wrapText="1"/>
    </xf>
    <xf numFmtId="4" fontId="2" fillId="2" borderId="7" xfId="1" applyNumberFormat="1" applyFont="1" applyFill="1" applyBorder="1" applyAlignment="1">
      <alignment horizontal="center" vertical="center"/>
    </xf>
    <xf numFmtId="0" fontId="2" fillId="3" borderId="2" xfId="1" applyFont="1" applyFill="1" applyBorder="1" applyAlignment="1">
      <alignment vertical="center" wrapText="1"/>
    </xf>
    <xf numFmtId="49" fontId="2" fillId="3" borderId="2"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xf>
    <xf numFmtId="4" fontId="4" fillId="0" borderId="8" xfId="1" applyNumberFormat="1" applyFont="1" applyBorder="1" applyAlignment="1">
      <alignment horizontal="right" vertical="center"/>
    </xf>
    <xf numFmtId="4" fontId="2" fillId="0" borderId="13" xfId="1" applyNumberFormat="1" applyFont="1" applyBorder="1" applyAlignment="1">
      <alignment horizontal="right" vertical="center"/>
    </xf>
    <xf numFmtId="1" fontId="4" fillId="0" borderId="1" xfId="1" applyNumberFormat="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4" fillId="0" borderId="5" xfId="1" applyFont="1" applyBorder="1" applyAlignment="1">
      <alignment vertical="center" wrapText="1"/>
    </xf>
    <xf numFmtId="49" fontId="4" fillId="0" borderId="11" xfId="1" applyNumberFormat="1" applyFont="1" applyBorder="1" applyAlignment="1">
      <alignment vertical="center" wrapText="1"/>
    </xf>
    <xf numFmtId="49" fontId="4" fillId="0" borderId="4" xfId="1" applyNumberFormat="1" applyFont="1" applyBorder="1" applyAlignment="1">
      <alignment vertical="center" wrapText="1"/>
    </xf>
    <xf numFmtId="49" fontId="4" fillId="0" borderId="14" xfId="1" applyNumberFormat="1" applyFont="1" applyBorder="1" applyAlignment="1">
      <alignment vertical="center" wrapText="1"/>
    </xf>
    <xf numFmtId="0" fontId="21" fillId="0" borderId="16" xfId="0" applyFont="1" applyBorder="1" applyAlignment="1">
      <alignment horizontal="left" vertical="center" wrapText="1"/>
    </xf>
    <xf numFmtId="4" fontId="3" fillId="0" borderId="10" xfId="1" applyNumberFormat="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2"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165" fontId="21" fillId="0" borderId="15" xfId="0" applyNumberFormat="1" applyFont="1" applyBorder="1" applyAlignment="1">
      <alignment horizontal="right" vertical="center" wrapText="1"/>
    </xf>
    <xf numFmtId="49" fontId="21" fillId="0" borderId="15" xfId="0" applyNumberFormat="1" applyFont="1" applyBorder="1" applyAlignment="1">
      <alignment horizontal="center" vertical="center" wrapText="1"/>
    </xf>
    <xf numFmtId="4" fontId="21" fillId="0" borderId="15" xfId="0" applyNumberFormat="1" applyFont="1" applyBorder="1" applyAlignment="1">
      <alignment horizontal="right" vertical="center" wrapText="1"/>
    </xf>
    <xf numFmtId="0" fontId="2" fillId="0" borderId="0" xfId="0" applyFont="1" applyAlignment="1">
      <alignment horizontal="center" vertical="center"/>
    </xf>
    <xf numFmtId="1" fontId="0" fillId="0" borderId="15" xfId="0" applyNumberFormat="1" applyBorder="1" applyAlignment="1">
      <alignment horizontal="center" vertical="center"/>
    </xf>
    <xf numFmtId="4" fontId="2" fillId="3" borderId="15" xfId="0" applyNumberFormat="1" applyFont="1" applyFill="1" applyBorder="1" applyAlignment="1">
      <alignment horizontal="right" vertical="center"/>
    </xf>
    <xf numFmtId="0" fontId="0" fillId="0" borderId="0" xfId="0" applyAlignment="1">
      <alignment vertical="center"/>
    </xf>
    <xf numFmtId="4" fontId="4" fillId="0" borderId="7" xfId="1" applyNumberFormat="1" applyFont="1" applyBorder="1" applyAlignment="1">
      <alignment horizontal="center" vertical="center" wrapText="1"/>
    </xf>
    <xf numFmtId="165" fontId="3" fillId="0" borderId="7" xfId="1" applyNumberFormat="1" applyFont="1" applyBorder="1" applyAlignment="1">
      <alignment horizontal="center" vertical="center"/>
    </xf>
    <xf numFmtId="0" fontId="4" fillId="2" borderId="15" xfId="0" applyFont="1" applyFill="1" applyBorder="1" applyAlignment="1">
      <alignment horizontal="center" vertical="center"/>
    </xf>
    <xf numFmtId="49" fontId="2" fillId="0" borderId="0" xfId="0" applyNumberFormat="1" applyFont="1" applyAlignment="1">
      <alignment horizontal="center" vertical="center"/>
    </xf>
    <xf numFmtId="0" fontId="3" fillId="0" borderId="15" xfId="0" applyFont="1" applyBorder="1" applyAlignment="1">
      <alignment horizontal="left" vertical="center" wrapText="1"/>
    </xf>
    <xf numFmtId="1" fontId="3" fillId="0" borderId="15" xfId="0" applyNumberFormat="1" applyFont="1" applyBorder="1" applyAlignment="1">
      <alignment horizontal="left" vertical="center" wrapText="1"/>
    </xf>
    <xf numFmtId="2" fontId="3" fillId="0" borderId="15" xfId="0" applyNumberFormat="1" applyFont="1" applyBorder="1" applyAlignment="1">
      <alignment horizontal="right" vertical="center"/>
    </xf>
    <xf numFmtId="0" fontId="3" fillId="0" borderId="15" xfId="1" applyFont="1" applyBorder="1" applyAlignment="1">
      <alignment vertical="center" wrapText="1"/>
    </xf>
    <xf numFmtId="1" fontId="23" fillId="0" borderId="15" xfId="0" applyNumberFormat="1" applyFont="1" applyBorder="1" applyAlignment="1">
      <alignment horizontal="center" vertical="center"/>
    </xf>
    <xf numFmtId="1" fontId="3" fillId="0" borderId="15" xfId="0" applyNumberFormat="1" applyFont="1" applyBorder="1" applyAlignment="1">
      <alignment horizontal="center" vertical="center"/>
    </xf>
    <xf numFmtId="49" fontId="15" fillId="0" borderId="7" xfId="1" applyNumberFormat="1" applyFont="1" applyBorder="1" applyAlignment="1">
      <alignment horizontal="center" vertical="center" wrapText="1"/>
    </xf>
    <xf numFmtId="169" fontId="3" fillId="0" borderId="15" xfId="1" applyNumberFormat="1" applyFont="1" applyBorder="1" applyAlignment="1">
      <alignment horizontal="right" vertical="center"/>
    </xf>
    <xf numFmtId="49" fontId="4" fillId="2" borderId="15" xfId="1" applyNumberFormat="1" applyFont="1" applyFill="1" applyBorder="1" applyAlignment="1">
      <alignment horizontal="left" vertical="center" wrapText="1"/>
    </xf>
    <xf numFmtId="4" fontId="2" fillId="3" borderId="15" xfId="1" applyNumberFormat="1" applyFont="1" applyFill="1" applyBorder="1" applyAlignment="1">
      <alignment horizontal="left" vertical="center"/>
    </xf>
    <xf numFmtId="0" fontId="4" fillId="4" borderId="15" xfId="1" applyFont="1" applyFill="1" applyBorder="1" applyAlignment="1">
      <alignment horizontal="left" vertical="center" wrapText="1"/>
    </xf>
    <xf numFmtId="0" fontId="4" fillId="2" borderId="15" xfId="0" applyFont="1" applyFill="1" applyBorder="1" applyAlignment="1">
      <alignment horizontal="left" vertical="center" wrapText="1"/>
    </xf>
    <xf numFmtId="49" fontId="21" fillId="0" borderId="15" xfId="0" applyNumberFormat="1" applyFont="1" applyBorder="1" applyAlignment="1">
      <alignment horizontal="center" vertical="center"/>
    </xf>
    <xf numFmtId="4" fontId="21" fillId="0" borderId="15" xfId="0" applyNumberFormat="1" applyFont="1" applyBorder="1" applyAlignment="1">
      <alignment horizontal="right" vertical="center"/>
    </xf>
    <xf numFmtId="0" fontId="2" fillId="0" borderId="0" xfId="0" applyFont="1" applyAlignment="1">
      <alignment vertical="center"/>
    </xf>
    <xf numFmtId="165" fontId="4" fillId="3" borderId="15" xfId="1" applyNumberFormat="1" applyFont="1" applyFill="1" applyBorder="1" applyAlignment="1">
      <alignment horizontal="left" vertical="center" wrapText="1"/>
    </xf>
    <xf numFmtId="165" fontId="2" fillId="3" borderId="15" xfId="1" applyNumberFormat="1" applyFont="1" applyFill="1" applyBorder="1" applyAlignment="1">
      <alignment horizontal="left" vertical="center" wrapText="1"/>
    </xf>
    <xf numFmtId="49" fontId="4" fillId="4" borderId="15" xfId="1" applyNumberFormat="1" applyFont="1" applyFill="1" applyBorder="1" applyAlignment="1">
      <alignment horizontal="left" vertical="center" wrapText="1"/>
    </xf>
    <xf numFmtId="0" fontId="4" fillId="0" borderId="15" xfId="8" applyFont="1" applyBorder="1" applyAlignment="1">
      <alignment horizontal="left" vertical="center" wrapText="1"/>
    </xf>
    <xf numFmtId="0" fontId="4" fillId="3" borderId="15" xfId="1" applyFont="1" applyFill="1" applyBorder="1" applyAlignment="1">
      <alignment horizontal="left" vertical="center"/>
    </xf>
    <xf numFmtId="0" fontId="4" fillId="3" borderId="15" xfId="0" applyFont="1" applyFill="1" applyBorder="1" applyAlignment="1">
      <alignment horizontal="left" vertical="center"/>
    </xf>
    <xf numFmtId="0" fontId="4" fillId="0" borderId="15" xfId="25" applyFont="1" applyBorder="1" applyAlignment="1">
      <alignment horizontal="left" vertical="center" wrapText="1"/>
    </xf>
    <xf numFmtId="3" fontId="4" fillId="0" borderId="15" xfId="1" applyNumberFormat="1" applyFont="1" applyBorder="1" applyAlignment="1">
      <alignment horizontal="center" vertical="center"/>
    </xf>
    <xf numFmtId="3" fontId="2" fillId="3" borderId="15" xfId="1" applyNumberFormat="1" applyFont="1" applyFill="1" applyBorder="1" applyAlignment="1">
      <alignment horizontal="center" vertical="center"/>
    </xf>
    <xf numFmtId="3" fontId="2" fillId="2" borderId="15" xfId="1" applyNumberFormat="1" applyFont="1" applyFill="1" applyBorder="1" applyAlignment="1">
      <alignment horizontal="center" vertical="center"/>
    </xf>
    <xf numFmtId="4" fontId="4" fillId="0" borderId="15" xfId="1" applyNumberFormat="1" applyFont="1" applyBorder="1" applyAlignment="1">
      <alignment vertical="center" wrapText="1"/>
    </xf>
    <xf numFmtId="4" fontId="13" fillId="0" borderId="7" xfId="1" applyNumberFormat="1" applyFont="1" applyBorder="1" applyAlignment="1">
      <alignment vertical="center"/>
    </xf>
    <xf numFmtId="169" fontId="3" fillId="0" borderId="15" xfId="1" applyNumberFormat="1" applyFont="1" applyBorder="1" applyAlignment="1">
      <alignment horizontal="right" vertical="center" wrapText="1"/>
    </xf>
    <xf numFmtId="4" fontId="4" fillId="0" borderId="15" xfId="1" applyNumberFormat="1" applyFont="1" applyBorder="1" applyAlignment="1">
      <alignment vertical="center"/>
    </xf>
    <xf numFmtId="0" fontId="3" fillId="0" borderId="7" xfId="1" applyFont="1" applyBorder="1" applyAlignment="1">
      <alignment vertical="center"/>
    </xf>
    <xf numFmtId="49" fontId="3" fillId="0" borderId="15" xfId="2" applyNumberFormat="1" applyFont="1" applyBorder="1" applyAlignment="1">
      <alignment horizontal="center" vertical="center" wrapText="1"/>
    </xf>
    <xf numFmtId="0" fontId="4" fillId="0" borderId="15" xfId="2" applyFont="1" applyBorder="1" applyAlignment="1">
      <alignment horizontal="center" vertical="center" wrapText="1"/>
    </xf>
    <xf numFmtId="0" fontId="4" fillId="0" borderId="12" xfId="2" applyFont="1" applyBorder="1" applyAlignment="1">
      <alignment horizontal="center" vertical="center" wrapText="1"/>
    </xf>
    <xf numFmtId="169" fontId="3" fillId="0" borderId="15" xfId="2" applyNumberFormat="1" applyFont="1" applyBorder="1" applyAlignment="1">
      <alignment horizontal="right" vertical="center" wrapText="1"/>
    </xf>
    <xf numFmtId="2" fontId="3" fillId="0" borderId="15" xfId="1" applyNumberFormat="1" applyFont="1" applyBorder="1" applyAlignment="1">
      <alignment horizontal="right" vertical="center" wrapText="1"/>
    </xf>
    <xf numFmtId="49" fontId="4" fillId="0" borderId="7" xfId="0" applyNumberFormat="1" applyFont="1" applyBorder="1" applyAlignment="1">
      <alignment horizontal="left" vertical="center" wrapText="1"/>
    </xf>
    <xf numFmtId="49" fontId="2" fillId="3" borderId="7" xfId="0" applyNumberFormat="1" applyFont="1" applyFill="1" applyBorder="1" applyAlignment="1">
      <alignment horizontal="left" vertical="center" wrapText="1"/>
    </xf>
    <xf numFmtId="49" fontId="16" fillId="0" borderId="15" xfId="1" applyNumberFormat="1" applyFont="1" applyBorder="1" applyAlignment="1">
      <alignment horizontal="center" vertical="center"/>
    </xf>
    <xf numFmtId="0" fontId="14" fillId="0" borderId="15" xfId="1" applyFont="1" applyBorder="1" applyAlignment="1">
      <alignment vertical="center" wrapText="1"/>
    </xf>
    <xf numFmtId="49" fontId="3" fillId="4" borderId="15" xfId="1" applyNumberFormat="1" applyFont="1" applyFill="1" applyBorder="1" applyAlignment="1">
      <alignment horizontal="center" vertical="center" wrapText="1"/>
    </xf>
    <xf numFmtId="49" fontId="24" fillId="3" borderId="15" xfId="0" applyNumberFormat="1" applyFont="1" applyFill="1" applyBorder="1" applyAlignment="1">
      <alignment horizontal="center" vertical="center"/>
    </xf>
    <xf numFmtId="0" fontId="24" fillId="3" borderId="15" xfId="1" applyFont="1" applyFill="1" applyBorder="1" applyAlignment="1">
      <alignment vertical="center" wrapText="1"/>
    </xf>
    <xf numFmtId="49" fontId="24" fillId="3" borderId="15" xfId="1" applyNumberFormat="1" applyFont="1" applyFill="1" applyBorder="1" applyAlignment="1">
      <alignment horizontal="center" vertical="center"/>
    </xf>
    <xf numFmtId="0" fontId="24" fillId="3" borderId="15" xfId="1" applyFont="1" applyFill="1" applyBorder="1" applyAlignment="1">
      <alignment horizontal="center" vertical="center" wrapText="1"/>
    </xf>
    <xf numFmtId="4" fontId="24" fillId="3" borderId="15" xfId="1" applyNumberFormat="1" applyFont="1" applyFill="1" applyBorder="1" applyAlignment="1">
      <alignment horizontal="right" vertical="center"/>
    </xf>
    <xf numFmtId="4" fontId="24" fillId="3" borderId="15" xfId="1" applyNumberFormat="1" applyFont="1" applyFill="1" applyBorder="1" applyAlignment="1">
      <alignment horizontal="center" vertical="center"/>
    </xf>
    <xf numFmtId="49" fontId="24" fillId="3" borderId="15" xfId="1" applyNumberFormat="1" applyFont="1" applyFill="1" applyBorder="1" applyAlignment="1">
      <alignment horizontal="left" vertical="center" wrapText="1"/>
    </xf>
    <xf numFmtId="4" fontId="4" fillId="0" borderId="2" xfId="1" applyNumberFormat="1" applyFont="1" applyBorder="1" applyAlignment="1">
      <alignment horizontal="right" vertical="center"/>
    </xf>
    <xf numFmtId="4" fontId="4" fillId="0" borderId="2" xfId="1" applyNumberFormat="1" applyFont="1" applyBorder="1" applyAlignment="1">
      <alignment horizontal="right" vertical="center" wrapText="1"/>
    </xf>
    <xf numFmtId="49" fontId="4" fillId="0" borderId="15" xfId="0" applyNumberFormat="1" applyFont="1" applyBorder="1" applyAlignment="1">
      <alignment horizontal="left" vertical="center" wrapText="1"/>
    </xf>
    <xf numFmtId="4" fontId="2" fillId="3" borderId="7" xfId="1" applyNumberFormat="1" applyFont="1" applyFill="1" applyBorder="1" applyAlignment="1">
      <alignment horizontal="right" vertical="center"/>
    </xf>
    <xf numFmtId="1" fontId="2" fillId="0" borderId="15" xfId="1" applyNumberFormat="1" applyFont="1" applyBorder="1" applyAlignment="1">
      <alignment horizontal="center" vertical="center"/>
    </xf>
    <xf numFmtId="1" fontId="2" fillId="0" borderId="0" xfId="0" applyNumberFormat="1" applyFont="1" applyAlignment="1">
      <alignment vertical="center"/>
    </xf>
    <xf numFmtId="1" fontId="17" fillId="0" borderId="15" xfId="1" applyNumberFormat="1" applyFont="1" applyBorder="1" applyAlignment="1">
      <alignment horizontal="center" vertical="center" wrapText="1"/>
    </xf>
    <xf numFmtId="0" fontId="20" fillId="2" borderId="15" xfId="1" applyFont="1" applyFill="1" applyBorder="1" applyAlignment="1">
      <alignment horizontal="left" vertical="center" wrapText="1"/>
    </xf>
    <xf numFmtId="4" fontId="2" fillId="2" borderId="15" xfId="1" applyNumberFormat="1" applyFont="1" applyFill="1" applyBorder="1" applyAlignment="1">
      <alignment horizontal="left" vertical="center"/>
    </xf>
    <xf numFmtId="2" fontId="4" fillId="3" borderId="15" xfId="0" applyNumberFormat="1" applyFont="1" applyFill="1" applyBorder="1" applyAlignment="1">
      <alignment horizontal="left" vertical="center" wrapText="1"/>
    </xf>
    <xf numFmtId="2" fontId="2" fillId="2" borderId="15" xfId="1" applyNumberFormat="1" applyFont="1" applyFill="1" applyBorder="1" applyAlignment="1">
      <alignment horizontal="left" vertical="center" wrapText="1"/>
    </xf>
    <xf numFmtId="167" fontId="2" fillId="3" borderId="15" xfId="1" applyNumberFormat="1" applyFont="1" applyFill="1" applyBorder="1" applyAlignment="1">
      <alignment horizontal="left" vertical="center" wrapText="1"/>
    </xf>
    <xf numFmtId="4" fontId="4" fillId="3" borderId="15" xfId="1" applyNumberFormat="1" applyFont="1" applyFill="1" applyBorder="1" applyAlignment="1">
      <alignment horizontal="left" vertical="center" wrapText="1"/>
    </xf>
    <xf numFmtId="165" fontId="3" fillId="4" borderId="15" xfId="1" applyNumberFormat="1" applyFont="1" applyFill="1" applyBorder="1" applyAlignment="1">
      <alignment vertical="center" wrapText="1"/>
    </xf>
    <xf numFmtId="165" fontId="3" fillId="0" borderId="15" xfId="1" applyNumberFormat="1" applyFont="1" applyBorder="1" applyAlignment="1">
      <alignment vertical="center"/>
    </xf>
    <xf numFmtId="4" fontId="4" fillId="2" borderId="15" xfId="1" applyNumberFormat="1" applyFont="1" applyFill="1" applyBorder="1" applyAlignment="1">
      <alignment horizontal="left" vertical="center" wrapText="1"/>
    </xf>
    <xf numFmtId="0" fontId="20" fillId="0" borderId="15" xfId="1" applyFont="1" applyBorder="1" applyAlignment="1">
      <alignment horizontal="left" vertical="center" wrapText="1"/>
    </xf>
    <xf numFmtId="4" fontId="15" fillId="0" borderId="3" xfId="1" applyNumberFormat="1" applyFont="1" applyBorder="1" applyAlignment="1">
      <alignment horizontal="right" vertical="center"/>
    </xf>
    <xf numFmtId="165" fontId="3" fillId="0" borderId="7" xfId="1" applyNumberFormat="1" applyFont="1" applyBorder="1" applyAlignment="1">
      <alignment vertical="center"/>
    </xf>
    <xf numFmtId="49" fontId="4" fillId="2" borderId="15" xfId="0" applyNumberFormat="1" applyFont="1" applyFill="1" applyBorder="1" applyAlignment="1">
      <alignment vertical="center"/>
    </xf>
    <xf numFmtId="49" fontId="15" fillId="0" borderId="15" xfId="1" applyNumberFormat="1" applyFont="1" applyBorder="1" applyAlignment="1">
      <alignment horizontal="center" vertical="center"/>
    </xf>
    <xf numFmtId="0" fontId="3" fillId="0" borderId="15" xfId="0" applyFont="1" applyBorder="1" applyAlignment="1">
      <alignment vertical="center" wrapText="1"/>
    </xf>
    <xf numFmtId="0" fontId="21" fillId="0" borderId="15" xfId="0" applyFont="1" applyBorder="1" applyAlignment="1">
      <alignment vertical="center"/>
    </xf>
    <xf numFmtId="0" fontId="13" fillId="0" borderId="14" xfId="0" applyFont="1" applyBorder="1" applyAlignment="1">
      <alignment vertical="center"/>
    </xf>
    <xf numFmtId="0" fontId="22" fillId="0" borderId="6" xfId="0" applyFont="1" applyBorder="1" applyAlignment="1">
      <alignment vertical="center"/>
    </xf>
    <xf numFmtId="0" fontId="22" fillId="0" borderId="11" xfId="0" applyFont="1" applyBorder="1" applyAlignment="1">
      <alignment vertical="center"/>
    </xf>
    <xf numFmtId="4" fontId="4" fillId="0" borderId="15" xfId="1" applyNumberFormat="1" applyFont="1" applyBorder="1" applyAlignment="1">
      <alignment horizontal="left" vertical="center" wrapText="1"/>
    </xf>
    <xf numFmtId="4" fontId="3" fillId="4" borderId="6" xfId="1" applyNumberFormat="1" applyFont="1" applyFill="1" applyBorder="1" applyAlignment="1">
      <alignment horizontal="right" vertical="center"/>
    </xf>
    <xf numFmtId="4" fontId="3" fillId="4" borderId="9" xfId="1" applyNumberFormat="1" applyFont="1" applyFill="1" applyBorder="1" applyAlignment="1">
      <alignment horizontal="right" vertical="center"/>
    </xf>
    <xf numFmtId="4" fontId="3" fillId="4" borderId="15" xfId="1" applyNumberFormat="1" applyFont="1" applyFill="1" applyBorder="1" applyAlignment="1">
      <alignment horizontal="right" vertical="center" wrapText="1"/>
    </xf>
    <xf numFmtId="4" fontId="3" fillId="0" borderId="6" xfId="1" applyNumberFormat="1" applyFont="1" applyBorder="1" applyAlignment="1">
      <alignment horizontal="right" vertical="center"/>
    </xf>
    <xf numFmtId="4" fontId="3" fillId="0" borderId="15" xfId="2" applyNumberFormat="1" applyFont="1" applyBorder="1" applyAlignment="1">
      <alignment horizontal="right" vertical="center" wrapText="1"/>
    </xf>
    <xf numFmtId="4" fontId="4" fillId="0" borderId="7" xfId="2" applyNumberFormat="1" applyFont="1" applyBorder="1" applyAlignment="1">
      <alignment horizontal="right" vertical="center" wrapText="1"/>
    </xf>
    <xf numFmtId="166" fontId="3" fillId="0" borderId="15" xfId="1" applyNumberFormat="1" applyFont="1" applyBorder="1" applyAlignment="1">
      <alignment horizontal="right" vertical="center"/>
    </xf>
    <xf numFmtId="4" fontId="3" fillId="0" borderId="15" xfId="1" applyNumberFormat="1" applyFont="1" applyBorder="1" applyAlignment="1">
      <alignment horizontal="right" vertical="center" wrapText="1" shrinkToFit="1"/>
    </xf>
    <xf numFmtId="167" fontId="3" fillId="0" borderId="15" xfId="1" applyNumberFormat="1" applyFont="1" applyBorder="1" applyAlignment="1">
      <alignment horizontal="right" vertical="center"/>
    </xf>
    <xf numFmtId="169" fontId="4" fillId="0" borderId="15" xfId="1" applyNumberFormat="1" applyFont="1" applyBorder="1" applyAlignment="1">
      <alignment vertical="center"/>
    </xf>
    <xf numFmtId="0" fontId="4" fillId="0" borderId="15" xfId="1" applyFont="1" applyBorder="1" applyAlignment="1">
      <alignment horizontal="left" wrapText="1"/>
    </xf>
    <xf numFmtId="169" fontId="4" fillId="0" borderId="15" xfId="1" applyNumberFormat="1" applyFont="1" applyBorder="1" applyAlignment="1">
      <alignment vertical="center" wrapText="1"/>
    </xf>
    <xf numFmtId="169" fontId="3" fillId="0" borderId="15" xfId="1" applyNumberFormat="1" applyFont="1" applyBorder="1" applyAlignment="1">
      <alignment vertical="center"/>
    </xf>
    <xf numFmtId="4" fontId="3" fillId="0" borderId="7" xfId="1" applyNumberFormat="1" applyFont="1" applyBorder="1" applyAlignment="1">
      <alignment horizontal="center" vertical="center"/>
    </xf>
    <xf numFmtId="49" fontId="4" fillId="0" borderId="1" xfId="1" applyNumberFormat="1" applyFont="1" applyBorder="1" applyAlignment="1">
      <alignment horizontal="left" vertical="center" wrapText="1"/>
    </xf>
    <xf numFmtId="3" fontId="2" fillId="3" borderId="15" xfId="1" applyNumberFormat="1" applyFont="1" applyFill="1" applyBorder="1" applyAlignment="1">
      <alignment horizontal="center" vertical="center" wrapText="1"/>
    </xf>
    <xf numFmtId="49" fontId="25" fillId="0" borderId="15" xfId="1" applyNumberFormat="1" applyFont="1" applyBorder="1" applyAlignment="1">
      <alignment horizontal="center" vertical="center"/>
    </xf>
    <xf numFmtId="165" fontId="25" fillId="0" borderId="15" xfId="1" applyNumberFormat="1" applyFont="1" applyBorder="1" applyAlignment="1">
      <alignment horizontal="right" vertical="center"/>
    </xf>
    <xf numFmtId="49" fontId="15" fillId="0" borderId="15" xfId="1" applyNumberFormat="1" applyFont="1" applyBorder="1" applyAlignment="1">
      <alignment horizontal="center" vertical="top"/>
    </xf>
    <xf numFmtId="4" fontId="2" fillId="0" borderId="15" xfId="0" applyNumberFormat="1" applyFont="1" applyBorder="1" applyAlignment="1">
      <alignment horizontal="center" vertical="center" wrapText="1"/>
    </xf>
    <xf numFmtId="49" fontId="3" fillId="0" borderId="15" xfId="0" applyNumberFormat="1" applyFont="1" applyBorder="1" applyAlignment="1">
      <alignment horizontal="center" vertical="center"/>
    </xf>
    <xf numFmtId="4" fontId="2" fillId="0" borderId="15" xfId="1" applyNumberFormat="1" applyFont="1" applyBorder="1" applyAlignment="1">
      <alignment vertical="center" wrapText="1"/>
    </xf>
    <xf numFmtId="4" fontId="4" fillId="0" borderId="15" xfId="2" applyNumberFormat="1" applyFont="1" applyBorder="1" applyAlignment="1">
      <alignment vertical="center"/>
    </xf>
    <xf numFmtId="4" fontId="2" fillId="3" borderId="15" xfId="1" applyNumberFormat="1" applyFont="1" applyFill="1" applyBorder="1" applyAlignment="1">
      <alignment vertical="center"/>
    </xf>
    <xf numFmtId="4" fontId="2" fillId="2" borderId="1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4" fontId="4" fillId="0" borderId="0" xfId="0" applyNumberFormat="1" applyFont="1" applyAlignment="1">
      <alignment vertical="center" wrapText="1"/>
    </xf>
    <xf numFmtId="4" fontId="4" fillId="0" borderId="0" xfId="0" applyNumberFormat="1" applyFont="1" applyAlignment="1">
      <alignment vertical="center"/>
    </xf>
    <xf numFmtId="4" fontId="4" fillId="5" borderId="0" xfId="0" applyNumberFormat="1" applyFont="1" applyFill="1" applyAlignment="1">
      <alignment vertical="center"/>
    </xf>
    <xf numFmtId="166" fontId="4" fillId="0" borderId="15" xfId="0" applyNumberFormat="1" applyFont="1" applyBorder="1" applyAlignment="1">
      <alignment horizontal="right" vertical="center"/>
    </xf>
    <xf numFmtId="4" fontId="3" fillId="0" borderId="15" xfId="2" applyNumberFormat="1" applyFont="1" applyBorder="1" applyAlignment="1">
      <alignment vertical="center"/>
    </xf>
    <xf numFmtId="4" fontId="3" fillId="0" borderId="15" xfId="2" applyNumberFormat="1" applyFont="1" applyBorder="1" applyAlignment="1">
      <alignment vertical="top"/>
    </xf>
    <xf numFmtId="2" fontId="3" fillId="0" borderId="15" xfId="2"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0" fontId="4" fillId="0" borderId="15" xfId="0" applyFont="1" applyBorder="1"/>
    <xf numFmtId="49" fontId="4" fillId="0" borderId="15" xfId="0" applyNumberFormat="1" applyFont="1" applyBorder="1" applyAlignment="1">
      <alignment horizontal="center" vertical="center" wrapText="1" shrinkToFit="1"/>
    </xf>
    <xf numFmtId="49" fontId="14" fillId="0" borderId="15" xfId="31" applyNumberFormat="1" applyFont="1" applyBorder="1" applyAlignment="1">
      <alignment horizontal="center" vertical="center" wrapText="1"/>
    </xf>
    <xf numFmtId="49" fontId="13" fillId="0" borderId="15" xfId="1" applyNumberFormat="1" applyFont="1" applyBorder="1" applyAlignment="1">
      <alignment horizontal="center" vertical="center" wrapText="1"/>
    </xf>
    <xf numFmtId="4" fontId="14" fillId="0" borderId="15" xfId="17" applyNumberFormat="1" applyFont="1" applyBorder="1" applyAlignment="1">
      <alignment horizontal="center" vertical="center"/>
    </xf>
    <xf numFmtId="4" fontId="4" fillId="0" borderId="15" xfId="31" applyNumberFormat="1" applyFont="1" applyBorder="1" applyAlignment="1">
      <alignment horizontal="right" vertical="center"/>
    </xf>
    <xf numFmtId="4" fontId="4" fillId="0" borderId="15" xfId="18" applyNumberFormat="1" applyFont="1" applyBorder="1" applyAlignment="1">
      <alignment horizontal="right" vertical="center"/>
    </xf>
    <xf numFmtId="4" fontId="13" fillId="0" borderId="15" xfId="1" applyNumberFormat="1" applyFont="1" applyBorder="1" applyAlignment="1">
      <alignment horizontal="right" vertical="center" wrapText="1"/>
    </xf>
    <xf numFmtId="4" fontId="13" fillId="0" borderId="15" xfId="17" applyNumberFormat="1" applyFont="1" applyBorder="1" applyAlignment="1">
      <alignment horizontal="right" vertical="center"/>
    </xf>
    <xf numFmtId="4" fontId="2" fillId="6" borderId="15" xfId="1" applyNumberFormat="1" applyFont="1" applyFill="1" applyBorder="1" applyAlignment="1">
      <alignment horizontal="right" vertical="center" wrapText="1"/>
    </xf>
    <xf numFmtId="4" fontId="2" fillId="6" borderId="15" xfId="1" applyNumberFormat="1" applyFont="1" applyFill="1" applyBorder="1" applyAlignment="1">
      <alignment horizontal="center" vertical="center"/>
    </xf>
    <xf numFmtId="0" fontId="20" fillId="3" borderId="15" xfId="1" applyFont="1" applyFill="1" applyBorder="1" applyAlignment="1">
      <alignment horizontal="left" vertical="center" wrapText="1"/>
    </xf>
    <xf numFmtId="0" fontId="4" fillId="7" borderId="15" xfId="2" applyFont="1" applyFill="1" applyBorder="1" applyAlignment="1">
      <alignment horizontal="center" vertical="center" wrapText="1"/>
    </xf>
    <xf numFmtId="0" fontId="4" fillId="7" borderId="15" xfId="1" applyFont="1" applyFill="1" applyBorder="1" applyAlignment="1">
      <alignment horizontal="center" vertical="center" wrapText="1"/>
    </xf>
    <xf numFmtId="0" fontId="27" fillId="0" borderId="15" xfId="1" applyFont="1" applyBorder="1" applyAlignment="1">
      <alignment horizontal="center" vertical="center" wrapText="1"/>
    </xf>
    <xf numFmtId="0" fontId="28" fillId="0" borderId="15" xfId="1" applyFont="1" applyBorder="1" applyAlignment="1">
      <alignment horizontal="left" vertical="center" wrapText="1"/>
    </xf>
    <xf numFmtId="0" fontId="16" fillId="0" borderId="15" xfId="1" applyFont="1" applyBorder="1" applyAlignment="1">
      <alignment horizontal="center" vertical="center" wrapText="1"/>
    </xf>
    <xf numFmtId="49" fontId="16" fillId="0" borderId="15" xfId="1" applyNumberFormat="1" applyFont="1" applyBorder="1" applyAlignment="1">
      <alignment horizontal="center" vertical="center" wrapText="1"/>
    </xf>
    <xf numFmtId="0" fontId="14" fillId="0" borderId="15" xfId="1" applyFont="1" applyBorder="1" applyAlignment="1">
      <alignment horizontal="justify" vertical="center" wrapText="1"/>
    </xf>
    <xf numFmtId="4" fontId="26" fillId="0" borderId="15" xfId="1" applyNumberFormat="1" applyFont="1" applyBorder="1" applyAlignment="1">
      <alignment horizontal="right" vertical="center" wrapText="1"/>
    </xf>
    <xf numFmtId="0" fontId="14" fillId="0" borderId="2" xfId="1" applyFont="1" applyBorder="1" applyAlignment="1">
      <alignment vertical="center" wrapText="1"/>
    </xf>
    <xf numFmtId="0" fontId="14" fillId="0" borderId="6" xfId="1" applyFont="1" applyBorder="1" applyAlignment="1">
      <alignment horizontal="justify" vertical="center" wrapText="1"/>
    </xf>
    <xf numFmtId="0" fontId="14" fillId="0" borderId="11" xfId="1" applyFont="1" applyBorder="1" applyAlignment="1">
      <alignment horizontal="justify" vertical="center" wrapText="1"/>
    </xf>
    <xf numFmtId="0" fontId="14" fillId="0" borderId="7" xfId="1" applyFont="1" applyBorder="1" applyAlignment="1">
      <alignment horizontal="justify" vertical="center" wrapText="1"/>
    </xf>
    <xf numFmtId="0" fontId="14" fillId="0" borderId="6" xfId="1" applyFont="1" applyBorder="1" applyAlignment="1">
      <alignment vertical="center" wrapText="1"/>
    </xf>
    <xf numFmtId="49" fontId="16" fillId="0" borderId="7" xfId="1" applyNumberFormat="1" applyFont="1" applyBorder="1" applyAlignment="1">
      <alignment horizontal="center" vertical="center" wrapText="1"/>
    </xf>
    <xf numFmtId="49" fontId="16" fillId="0" borderId="15" xfId="1" applyNumberFormat="1" applyFont="1" applyBorder="1" applyAlignment="1">
      <alignment horizontal="center" vertical="top" wrapText="1"/>
    </xf>
    <xf numFmtId="0" fontId="13" fillId="0" borderId="15" xfId="1" applyFont="1" applyBorder="1" applyAlignment="1">
      <alignment vertical="top" wrapText="1"/>
    </xf>
    <xf numFmtId="0" fontId="13" fillId="0" borderId="15" xfId="1" applyFont="1" applyBorder="1" applyAlignment="1">
      <alignment horizontal="left" vertical="top" wrapText="1"/>
    </xf>
    <xf numFmtId="0" fontId="14" fillId="0" borderId="15" xfId="1" applyFont="1" applyBorder="1" applyAlignment="1">
      <alignment horizontal="center" vertical="center" wrapText="1"/>
    </xf>
    <xf numFmtId="0" fontId="14" fillId="0" borderId="7" xfId="1" applyFont="1" applyBorder="1" applyAlignment="1">
      <alignment horizontal="center" vertical="center" wrapText="1"/>
    </xf>
    <xf numFmtId="4" fontId="4" fillId="0" borderId="7" xfId="1" applyNumberFormat="1" applyFont="1" applyBorder="1" applyAlignment="1">
      <alignment horizontal="center" vertical="center"/>
    </xf>
    <xf numFmtId="1" fontId="4" fillId="0" borderId="15" xfId="1" applyNumberFormat="1" applyFont="1" applyBorder="1" applyAlignment="1">
      <alignment horizontal="left" vertical="center" wrapText="1"/>
    </xf>
    <xf numFmtId="0" fontId="2" fillId="0" borderId="15" xfId="2" applyFont="1" applyBorder="1" applyAlignment="1">
      <alignment horizontal="center" vertical="center" wrapText="1"/>
    </xf>
    <xf numFmtId="49" fontId="15" fillId="0" borderId="15" xfId="1" applyNumberFormat="1" applyFont="1" applyBorder="1" applyAlignment="1">
      <alignment horizontal="center" vertical="center" wrapText="1"/>
    </xf>
    <xf numFmtId="49" fontId="15" fillId="0" borderId="15" xfId="1" applyNumberFormat="1" applyFont="1" applyBorder="1" applyAlignment="1">
      <alignment horizontal="center" wrapText="1" shrinkToFit="1"/>
    </xf>
    <xf numFmtId="0" fontId="4" fillId="3" borderId="15" xfId="0" applyFont="1" applyFill="1" applyBorder="1" applyAlignment="1">
      <alignment vertical="center" wrapText="1"/>
    </xf>
    <xf numFmtId="49" fontId="13" fillId="0" borderId="2" xfId="1" applyNumberFormat="1" applyFont="1" applyBorder="1" applyAlignment="1">
      <alignment horizontal="center" vertical="top"/>
    </xf>
    <xf numFmtId="0" fontId="15" fillId="0" borderId="15" xfId="1" applyFont="1" applyBorder="1" applyAlignment="1">
      <alignment horizontal="center" vertical="center" wrapText="1"/>
    </xf>
    <xf numFmtId="49" fontId="15" fillId="0" borderId="1" xfId="1" applyNumberFormat="1" applyFont="1" applyBorder="1" applyAlignment="1">
      <alignment horizontal="center" vertical="center"/>
    </xf>
    <xf numFmtId="2" fontId="15" fillId="0" borderId="15" xfId="1" applyNumberFormat="1" applyFont="1" applyBorder="1" applyAlignment="1">
      <alignment horizontal="center" vertical="center" wrapText="1"/>
    </xf>
    <xf numFmtId="4" fontId="2" fillId="2" borderId="15" xfId="1" applyNumberFormat="1" applyFont="1" applyFill="1" applyBorder="1" applyAlignment="1">
      <alignment horizontal="center" vertical="center" wrapText="1"/>
    </xf>
    <xf numFmtId="49" fontId="4" fillId="0" borderId="6" xfId="1" applyNumberFormat="1" applyFont="1" applyBorder="1" applyAlignment="1">
      <alignment horizontal="center" vertical="center" wrapText="1"/>
    </xf>
    <xf numFmtId="0" fontId="13" fillId="0" borderId="15" xfId="1" applyFont="1" applyBorder="1" applyAlignment="1">
      <alignment horizontal="center" vertical="center" wrapText="1"/>
    </xf>
    <xf numFmtId="165" fontId="15" fillId="0" borderId="5" xfId="1" applyNumberFormat="1" applyFont="1" applyBorder="1" applyAlignment="1">
      <alignment horizontal="center" vertical="center" wrapText="1"/>
    </xf>
    <xf numFmtId="3" fontId="4" fillId="0" borderId="15" xfId="1" applyNumberFormat="1" applyFont="1" applyBorder="1" applyAlignment="1">
      <alignment horizontal="center" vertical="center" wrapText="1"/>
    </xf>
    <xf numFmtId="49" fontId="19" fillId="0" borderId="15"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 fontId="17" fillId="0" borderId="0" xfId="0" applyNumberFormat="1" applyFont="1" applyAlignment="1">
      <alignment horizontal="right" vertical="center"/>
    </xf>
    <xf numFmtId="49" fontId="13" fillId="0" borderId="15" xfId="1" applyNumberFormat="1" applyFont="1" applyBorder="1" applyAlignment="1">
      <alignment horizontal="left" vertical="top" wrapText="1"/>
    </xf>
    <xf numFmtId="0" fontId="29" fillId="0" borderId="15" xfId="1" applyFont="1" applyBorder="1" applyAlignment="1">
      <alignment horizontal="left" vertical="top" wrapText="1"/>
    </xf>
    <xf numFmtId="0" fontId="30" fillId="0" borderId="15" xfId="1" applyFont="1" applyBorder="1" applyAlignment="1">
      <alignment horizontal="left" vertical="center" wrapText="1"/>
    </xf>
    <xf numFmtId="0" fontId="29" fillId="0" borderId="15" xfId="1" applyFont="1" applyBorder="1" applyAlignment="1">
      <alignment horizontal="left" vertical="center" wrapText="1"/>
    </xf>
    <xf numFmtId="0" fontId="14" fillId="0" borderId="15" xfId="1" applyFont="1" applyBorder="1" applyAlignment="1">
      <alignment horizontal="left" vertical="top" wrapText="1"/>
    </xf>
    <xf numFmtId="0" fontId="30" fillId="0" borderId="15" xfId="1" applyFont="1" applyBorder="1" applyAlignment="1">
      <alignment horizontal="left" vertical="top" wrapText="1"/>
    </xf>
    <xf numFmtId="0" fontId="30" fillId="0" borderId="15" xfId="1" applyFont="1" applyBorder="1" applyAlignment="1">
      <alignment vertical="top" wrapText="1"/>
    </xf>
    <xf numFmtId="0" fontId="31" fillId="0" borderId="15" xfId="0" applyFont="1" applyBorder="1" applyAlignment="1">
      <alignment horizontal="left" vertical="top" wrapText="1"/>
    </xf>
    <xf numFmtId="0" fontId="13" fillId="0" borderId="15" xfId="0" applyFont="1" applyBorder="1" applyAlignment="1">
      <alignment horizontal="left" vertical="top" wrapText="1"/>
    </xf>
    <xf numFmtId="0" fontId="32" fillId="0" borderId="15" xfId="0" applyFont="1" applyBorder="1" applyAlignment="1">
      <alignment horizontal="left" vertical="top" wrapText="1"/>
    </xf>
    <xf numFmtId="49" fontId="14" fillId="0" borderId="15" xfId="1" applyNumberFormat="1" applyFont="1" applyBorder="1" applyAlignment="1">
      <alignment horizontal="left" vertical="top" wrapText="1"/>
    </xf>
    <xf numFmtId="49" fontId="14" fillId="0" borderId="15" xfId="1" applyNumberFormat="1" applyFont="1" applyBorder="1" applyAlignment="1">
      <alignment horizontal="left" vertical="center" wrapText="1"/>
    </xf>
    <xf numFmtId="2" fontId="30" fillId="0" borderId="15" xfId="1" applyNumberFormat="1" applyFont="1" applyBorder="1" applyAlignment="1">
      <alignment horizontal="right" vertical="center"/>
    </xf>
    <xf numFmtId="49" fontId="30" fillId="0" borderId="15" xfId="1" applyNumberFormat="1" applyFont="1" applyBorder="1" applyAlignment="1">
      <alignment horizontal="center" vertical="center"/>
    </xf>
    <xf numFmtId="49" fontId="4" fillId="6" borderId="15" xfId="31" applyNumberFormat="1" applyFont="1" applyFill="1" applyBorder="1" applyAlignment="1">
      <alignment horizontal="center" vertical="center" wrapText="1"/>
    </xf>
    <xf numFmtId="49" fontId="4" fillId="6" borderId="15" xfId="0" applyNumberFormat="1" applyFont="1" applyFill="1" applyBorder="1" applyAlignment="1">
      <alignment horizontal="center" vertical="center"/>
    </xf>
    <xf numFmtId="49" fontId="4" fillId="6" borderId="15" xfId="1" applyNumberFormat="1" applyFont="1" applyFill="1" applyBorder="1" applyAlignment="1">
      <alignment horizontal="center" vertical="center"/>
    </xf>
    <xf numFmtId="4" fontId="3" fillId="0" borderId="7" xfId="1" applyNumberFormat="1" applyFont="1" applyBorder="1" applyAlignment="1">
      <alignment horizontal="right" vertical="center"/>
    </xf>
    <xf numFmtId="4" fontId="4" fillId="0" borderId="7" xfId="1" applyNumberFormat="1" applyFont="1" applyBorder="1" applyAlignment="1">
      <alignment horizontal="right" vertical="center" wrapText="1"/>
    </xf>
    <xf numFmtId="4" fontId="4" fillId="0" borderId="7" xfId="1" applyNumberFormat="1" applyFont="1" applyBorder="1" applyAlignment="1">
      <alignment horizontal="right" vertical="center"/>
    </xf>
    <xf numFmtId="49" fontId="4" fillId="0" borderId="7" xfId="1" applyNumberFormat="1" applyFont="1" applyBorder="1" applyAlignment="1">
      <alignment horizontal="left" vertical="center" wrapText="1"/>
    </xf>
    <xf numFmtId="49" fontId="4" fillId="0" borderId="7" xfId="0" applyNumberFormat="1" applyFont="1" applyBorder="1" applyAlignment="1">
      <alignment horizontal="center" vertical="center" wrapText="1"/>
    </xf>
    <xf numFmtId="4" fontId="4" fillId="0" borderId="2" xfId="1" applyNumberFormat="1" applyFont="1" applyBorder="1" applyAlignment="1">
      <alignment horizontal="center" vertical="center"/>
    </xf>
    <xf numFmtId="49" fontId="4" fillId="0" borderId="7"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0" fontId="4" fillId="0" borderId="7" xfId="1" applyFont="1" applyBorder="1" applyAlignment="1">
      <alignment horizontal="center" vertical="center" wrapText="1"/>
    </xf>
    <xf numFmtId="4" fontId="3" fillId="0" borderId="2" xfId="1" applyNumberFormat="1" applyFont="1" applyBorder="1" applyAlignment="1">
      <alignment horizontal="right" vertical="center"/>
    </xf>
    <xf numFmtId="4" fontId="3" fillId="0" borderId="7" xfId="1" applyNumberFormat="1" applyFont="1" applyBorder="1" applyAlignment="1">
      <alignment horizontal="right" vertical="center" wrapText="1" shrinkToFit="1"/>
    </xf>
    <xf numFmtId="4" fontId="4" fillId="0" borderId="3" xfId="1" applyNumberFormat="1" applyFont="1" applyBorder="1" applyAlignment="1">
      <alignment horizontal="right" vertical="center"/>
    </xf>
    <xf numFmtId="4" fontId="3" fillId="0" borderId="15" xfId="1" applyNumberFormat="1" applyFont="1" applyBorder="1" applyAlignment="1">
      <alignment horizontal="right" vertical="center" wrapText="1"/>
    </xf>
    <xf numFmtId="4" fontId="3" fillId="0" borderId="7" xfId="1" applyNumberFormat="1" applyFont="1" applyBorder="1" applyAlignment="1">
      <alignment horizontal="right" vertical="center" wrapText="1"/>
    </xf>
    <xf numFmtId="4" fontId="4" fillId="0" borderId="2" xfId="1" applyNumberFormat="1" applyFont="1" applyBorder="1" applyAlignment="1">
      <alignment horizontal="center" vertical="center" wrapText="1"/>
    </xf>
    <xf numFmtId="165" fontId="3" fillId="0" borderId="7" xfId="1" applyNumberFormat="1" applyFont="1" applyBorder="1" applyAlignment="1">
      <alignment horizontal="right" vertical="center"/>
    </xf>
    <xf numFmtId="165" fontId="3" fillId="0" borderId="2" xfId="1" applyNumberFormat="1" applyFont="1" applyBorder="1" applyAlignment="1">
      <alignment horizontal="right" vertical="center"/>
    </xf>
    <xf numFmtId="49" fontId="4" fillId="0" borderId="7" xfId="1" applyNumberFormat="1" applyFont="1" applyBorder="1" applyAlignment="1">
      <alignment horizontal="left" vertical="center"/>
    </xf>
    <xf numFmtId="49" fontId="4" fillId="0" borderId="7" xfId="1" applyNumberFormat="1" applyFont="1" applyBorder="1" applyAlignment="1">
      <alignment horizontal="center" vertical="center"/>
    </xf>
    <xf numFmtId="4" fontId="4" fillId="0" borderId="3"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0" fontId="4" fillId="0" borderId="7" xfId="0" applyFont="1" applyBorder="1" applyAlignment="1">
      <alignment horizontal="left" vertical="center"/>
    </xf>
    <xf numFmtId="49" fontId="4" fillId="0" borderId="7" xfId="0" applyNumberFormat="1" applyFont="1" applyBorder="1" applyAlignment="1">
      <alignment horizontal="center" vertical="center"/>
    </xf>
    <xf numFmtId="49" fontId="4" fillId="0" borderId="7" xfId="0" applyNumberFormat="1" applyFont="1" applyBorder="1" applyAlignment="1">
      <alignment horizontal="left" vertical="center"/>
    </xf>
    <xf numFmtId="0" fontId="4" fillId="0" borderId="7" xfId="0" applyFont="1" applyBorder="1" applyAlignment="1">
      <alignment horizontal="left" vertical="center" wrapText="1"/>
    </xf>
    <xf numFmtId="0" fontId="14" fillId="0" borderId="0" xfId="0" applyFont="1" applyAlignment="1">
      <alignment vertical="center"/>
    </xf>
    <xf numFmtId="0" fontId="4" fillId="4" borderId="0" xfId="0" applyFont="1" applyFill="1" applyAlignment="1">
      <alignment horizontal="center" vertical="center"/>
    </xf>
    <xf numFmtId="0" fontId="35" fillId="0" borderId="15" xfId="1" applyFont="1" applyBorder="1" applyAlignment="1">
      <alignment horizontal="center" vertical="center" wrapText="1"/>
    </xf>
    <xf numFmtId="0" fontId="35" fillId="0" borderId="1" xfId="1" applyFont="1" applyBorder="1" applyAlignment="1">
      <alignment horizontal="center" vertical="center" wrapText="1"/>
    </xf>
    <xf numFmtId="0" fontId="36" fillId="0" borderId="0" xfId="0" applyFont="1" applyAlignment="1">
      <alignment horizontal="center" vertical="center" wrapText="1"/>
    </xf>
    <xf numFmtId="166" fontId="36" fillId="0" borderId="0" xfId="0" applyNumberFormat="1" applyFont="1" applyAlignment="1">
      <alignment horizontal="center" vertical="center"/>
    </xf>
    <xf numFmtId="0" fontId="36" fillId="0" borderId="0" xfId="0" applyFont="1" applyAlignment="1">
      <alignment horizontal="center" vertical="center"/>
    </xf>
    <xf numFmtId="0" fontId="36" fillId="0" borderId="11" xfId="1" applyFont="1" applyBorder="1" applyAlignment="1">
      <alignment vertical="top" wrapText="1"/>
    </xf>
    <xf numFmtId="0" fontId="36" fillId="0" borderId="0" xfId="0" applyFont="1" applyAlignment="1">
      <alignment vertical="center" wrapText="1"/>
    </xf>
    <xf numFmtId="166" fontId="36" fillId="0" borderId="0" xfId="0" applyNumberFormat="1" applyFont="1" applyAlignment="1">
      <alignment vertical="center"/>
    </xf>
    <xf numFmtId="0" fontId="36" fillId="0" borderId="0" xfId="0" applyFont="1" applyAlignment="1">
      <alignment vertical="center"/>
    </xf>
    <xf numFmtId="49" fontId="36" fillId="0" borderId="3" xfId="1" applyNumberFormat="1" applyFont="1" applyBorder="1" applyAlignment="1">
      <alignment horizontal="center" vertical="center"/>
    </xf>
    <xf numFmtId="49" fontId="36" fillId="0" borderId="1" xfId="1" applyNumberFormat="1" applyFont="1" applyBorder="1" applyAlignment="1">
      <alignment horizontal="center" vertical="center"/>
    </xf>
    <xf numFmtId="49" fontId="36" fillId="0" borderId="15" xfId="1" applyNumberFormat="1" applyFont="1" applyBorder="1" applyAlignment="1">
      <alignment horizontal="center" vertical="center"/>
    </xf>
    <xf numFmtId="49" fontId="36" fillId="0" borderId="15" xfId="1" applyNumberFormat="1" applyFont="1" applyBorder="1" applyAlignment="1">
      <alignment horizontal="center" vertical="center" wrapText="1"/>
    </xf>
    <xf numFmtId="49" fontId="36" fillId="0" borderId="1" xfId="1" applyNumberFormat="1" applyFont="1" applyBorder="1" applyAlignment="1">
      <alignment horizontal="center" vertical="center" wrapText="1"/>
    </xf>
    <xf numFmtId="0" fontId="36" fillId="0" borderId="15" xfId="0" applyFont="1" applyBorder="1" applyAlignment="1">
      <alignment horizontal="center" vertical="center"/>
    </xf>
    <xf numFmtId="0" fontId="36" fillId="0" borderId="15" xfId="0" applyFont="1" applyBorder="1" applyAlignment="1">
      <alignment horizontal="center" vertical="center" wrapText="1"/>
    </xf>
    <xf numFmtId="4" fontId="36" fillId="0" borderId="15" xfId="0" applyNumberFormat="1" applyFont="1" applyBorder="1" applyAlignment="1">
      <alignment horizontal="center" vertical="center" wrapText="1"/>
    </xf>
    <xf numFmtId="4" fontId="37" fillId="4" borderId="15" xfId="0" applyNumberFormat="1" applyFont="1" applyFill="1" applyBorder="1" applyAlignment="1">
      <alignment horizontal="center" vertical="center" wrapText="1"/>
    </xf>
    <xf numFmtId="4" fontId="36" fillId="4" borderId="15" xfId="0" applyNumberFormat="1" applyFont="1" applyFill="1" applyBorder="1" applyAlignment="1">
      <alignment horizontal="center" vertical="center" wrapText="1"/>
    </xf>
    <xf numFmtId="0" fontId="35" fillId="0" borderId="0" xfId="0" applyFont="1" applyAlignment="1">
      <alignment vertical="center" wrapText="1"/>
    </xf>
    <xf numFmtId="4" fontId="37" fillId="0" borderId="15" xfId="1" applyNumberFormat="1" applyFont="1" applyBorder="1" applyAlignment="1">
      <alignment horizontal="center" vertical="center"/>
    </xf>
    <xf numFmtId="0" fontId="37" fillId="0" borderId="0" xfId="0" applyFont="1"/>
    <xf numFmtId="4" fontId="36" fillId="0" borderId="6" xfId="0" applyNumberFormat="1" applyFont="1" applyBorder="1" applyAlignment="1">
      <alignment horizontal="center" vertical="center" wrapText="1"/>
    </xf>
    <xf numFmtId="49" fontId="36" fillId="0" borderId="15" xfId="31" applyNumberFormat="1" applyFont="1" applyBorder="1" applyAlignment="1">
      <alignment horizontal="center" vertical="center"/>
    </xf>
    <xf numFmtId="0" fontId="36" fillId="0" borderId="0" xfId="0" applyFont="1" applyAlignment="1">
      <alignment horizontal="left" vertical="center"/>
    </xf>
    <xf numFmtId="0" fontId="36" fillId="0" borderId="15" xfId="8" applyFont="1" applyBorder="1" applyAlignment="1">
      <alignment horizontal="center" vertical="center" wrapText="1"/>
    </xf>
    <xf numFmtId="49" fontId="36" fillId="0" borderId="0" xfId="1" applyNumberFormat="1" applyFont="1" applyAlignment="1">
      <alignment horizontal="center" vertical="center" wrapText="1"/>
    </xf>
    <xf numFmtId="0" fontId="36" fillId="0" borderId="0" xfId="0" applyFont="1" applyAlignment="1">
      <alignment horizontal="left" vertical="center" wrapText="1"/>
    </xf>
    <xf numFmtId="0" fontId="37" fillId="4" borderId="15" xfId="1" applyFont="1" applyFill="1" applyBorder="1" applyAlignment="1">
      <alignment horizontal="center" vertical="center" wrapText="1"/>
    </xf>
    <xf numFmtId="0" fontId="36" fillId="0" borderId="15" xfId="1" applyFont="1" applyBorder="1" applyAlignment="1">
      <alignment horizontal="center" vertical="center" wrapText="1"/>
    </xf>
    <xf numFmtId="166" fontId="35" fillId="0" borderId="0" xfId="0" applyNumberFormat="1" applyFont="1" applyAlignment="1">
      <alignment vertical="center"/>
    </xf>
    <xf numFmtId="0" fontId="36" fillId="4" borderId="15" xfId="0" applyFont="1" applyFill="1" applyBorder="1" applyAlignment="1">
      <alignment horizontal="center" vertical="center" wrapText="1"/>
    </xf>
    <xf numFmtId="166" fontId="36" fillId="0" borderId="0" xfId="0" applyNumberFormat="1" applyFont="1" applyAlignment="1">
      <alignment vertical="center" wrapText="1"/>
    </xf>
    <xf numFmtId="49" fontId="37" fillId="0" borderId="15" xfId="1" applyNumberFormat="1" applyFont="1" applyBorder="1" applyAlignment="1">
      <alignment horizontal="center" vertical="center"/>
    </xf>
    <xf numFmtId="49" fontId="36" fillId="0" borderId="0" xfId="0" applyNumberFormat="1" applyFont="1" applyAlignment="1">
      <alignment horizontal="left" vertical="center" wrapText="1"/>
    </xf>
    <xf numFmtId="49" fontId="37" fillId="0" borderId="1" xfId="1" applyNumberFormat="1" applyFont="1" applyBorder="1" applyAlignment="1">
      <alignment horizontal="center" vertical="center"/>
    </xf>
    <xf numFmtId="49" fontId="37" fillId="4" borderId="1" xfId="1" applyNumberFormat="1" applyFont="1" applyFill="1" applyBorder="1" applyAlignment="1">
      <alignment horizontal="center" vertical="center"/>
    </xf>
    <xf numFmtId="0" fontId="40" fillId="0" borderId="0" xfId="0" applyFont="1" applyAlignment="1">
      <alignment vertical="center" wrapText="1"/>
    </xf>
    <xf numFmtId="49" fontId="37" fillId="0" borderId="1" xfId="1" applyNumberFormat="1" applyFont="1" applyBorder="1" applyAlignment="1">
      <alignment horizontal="center" vertical="center" wrapText="1"/>
    </xf>
    <xf numFmtId="49" fontId="37" fillId="0" borderId="2" xfId="1" applyNumberFormat="1" applyFont="1" applyBorder="1" applyAlignment="1">
      <alignment horizontal="center" vertical="center"/>
    </xf>
    <xf numFmtId="49" fontId="37" fillId="0" borderId="7" xfId="1" applyNumberFormat="1" applyFont="1" applyBorder="1" applyAlignment="1">
      <alignment horizontal="center" vertical="center"/>
    </xf>
    <xf numFmtId="166" fontId="36" fillId="0" borderId="0" xfId="0" applyNumberFormat="1" applyFont="1" applyAlignment="1">
      <alignment horizontal="center" vertical="center" wrapText="1"/>
    </xf>
    <xf numFmtId="0" fontId="42" fillId="0" borderId="0" xfId="0" applyFont="1" applyAlignment="1">
      <alignment horizontal="center" vertical="center" wrapText="1"/>
    </xf>
    <xf numFmtId="166" fontId="42" fillId="0" borderId="0" xfId="0" applyNumberFormat="1" applyFont="1" applyAlignment="1">
      <alignment horizontal="center" vertical="center"/>
    </xf>
    <xf numFmtId="0" fontId="42" fillId="0" borderId="0" xfId="0" applyFont="1" applyAlignment="1">
      <alignment horizontal="center" vertical="center"/>
    </xf>
    <xf numFmtId="0" fontId="36" fillId="0" borderId="11" xfId="0" applyFont="1" applyBorder="1" applyAlignment="1">
      <alignment vertical="center" wrapText="1"/>
    </xf>
    <xf numFmtId="4" fontId="35" fillId="0" borderId="15" xfId="0" applyNumberFormat="1" applyFont="1" applyBorder="1" applyAlignment="1">
      <alignment horizontal="center" vertical="center" wrapText="1"/>
    </xf>
    <xf numFmtId="49" fontId="36" fillId="0" borderId="2" xfId="1" applyNumberFormat="1" applyFont="1" applyBorder="1" applyAlignment="1">
      <alignment horizontal="center" vertical="center" wrapText="1"/>
    </xf>
    <xf numFmtId="0" fontId="36" fillId="0" borderId="4" xfId="0" applyFont="1" applyBorder="1" applyAlignment="1">
      <alignment vertical="center" wrapText="1"/>
    </xf>
    <xf numFmtId="0" fontId="36" fillId="0" borderId="14" xfId="0" applyFont="1" applyBorder="1" applyAlignment="1">
      <alignment vertical="center" wrapText="1"/>
    </xf>
    <xf numFmtId="0" fontId="36" fillId="0" borderId="6" xfId="1" applyFont="1" applyBorder="1" applyAlignment="1">
      <alignment vertical="top" wrapText="1"/>
    </xf>
    <xf numFmtId="0" fontId="36" fillId="0" borderId="4" xfId="1" applyFont="1" applyBorder="1" applyAlignment="1">
      <alignment vertical="top" wrapText="1"/>
    </xf>
    <xf numFmtId="0" fontId="36" fillId="0" borderId="14" xfId="1" applyFont="1" applyBorder="1" applyAlignment="1">
      <alignment vertical="top" wrapText="1"/>
    </xf>
    <xf numFmtId="0" fontId="36" fillId="0" borderId="4" xfId="1" applyFont="1" applyBorder="1" applyAlignment="1">
      <alignment vertical="top"/>
    </xf>
    <xf numFmtId="0" fontId="35" fillId="0" borderId="0" xfId="1" applyFont="1" applyAlignment="1">
      <alignment horizontal="center" vertical="center" wrapText="1"/>
    </xf>
    <xf numFmtId="0" fontId="37" fillId="0" borderId="6" xfId="1" applyFont="1" applyBorder="1" applyAlignment="1">
      <alignment vertical="top" wrapText="1"/>
    </xf>
    <xf numFmtId="0" fontId="39" fillId="0" borderId="14" xfId="0" applyFont="1" applyBorder="1" applyAlignment="1">
      <alignment vertical="top" wrapText="1"/>
    </xf>
    <xf numFmtId="0" fontId="14" fillId="0" borderId="0" xfId="0" applyFont="1" applyAlignment="1">
      <alignment horizontal="center" vertical="center"/>
    </xf>
    <xf numFmtId="0" fontId="42" fillId="0" borderId="0" xfId="0" applyFont="1" applyAlignment="1">
      <alignment vertical="center" wrapText="1"/>
    </xf>
    <xf numFmtId="166" fontId="42" fillId="0" borderId="0" xfId="0" applyNumberFormat="1" applyFont="1" applyAlignment="1">
      <alignment vertical="center"/>
    </xf>
    <xf numFmtId="0" fontId="42" fillId="0" borderId="0" xfId="0" applyFont="1" applyAlignment="1">
      <alignment vertical="center"/>
    </xf>
    <xf numFmtId="4" fontId="4" fillId="4" borderId="0" xfId="0" applyNumberFormat="1" applyFont="1" applyFill="1" applyAlignment="1">
      <alignment vertical="top"/>
    </xf>
    <xf numFmtId="0" fontId="4" fillId="4" borderId="0" xfId="0" applyFont="1" applyFill="1" applyAlignment="1">
      <alignment vertical="top"/>
    </xf>
    <xf numFmtId="1" fontId="35" fillId="0" borderId="4" xfId="1" applyNumberFormat="1" applyFont="1" applyBorder="1" applyAlignment="1">
      <alignment vertical="top" wrapText="1"/>
    </xf>
    <xf numFmtId="0" fontId="37" fillId="0" borderId="4" xfId="1" applyFont="1" applyBorder="1" applyAlignment="1">
      <alignment vertical="top" wrapText="1"/>
    </xf>
    <xf numFmtId="0" fontId="37" fillId="0" borderId="14" xfId="1" applyFont="1" applyBorder="1" applyAlignment="1">
      <alignment vertical="top" wrapText="1"/>
    </xf>
    <xf numFmtId="0" fontId="36" fillId="0" borderId="11" xfId="0" applyFont="1" applyBorder="1" applyAlignment="1">
      <alignment vertical="top" wrapText="1"/>
    </xf>
    <xf numFmtId="0" fontId="36" fillId="0" borderId="4" xfId="0" applyFont="1" applyBorder="1" applyAlignment="1">
      <alignment vertical="top" wrapText="1"/>
    </xf>
    <xf numFmtId="0" fontId="36" fillId="0" borderId="14" xfId="0" applyFont="1" applyBorder="1" applyAlignment="1">
      <alignment vertical="top" wrapText="1"/>
    </xf>
    <xf numFmtId="0" fontId="36" fillId="0" borderId="11" xfId="1" applyFont="1" applyBorder="1" applyAlignment="1">
      <alignment vertical="top"/>
    </xf>
    <xf numFmtId="0" fontId="36" fillId="4" borderId="11" xfId="1" applyFont="1" applyFill="1" applyBorder="1" applyAlignment="1">
      <alignment vertical="top" wrapText="1"/>
    </xf>
    <xf numFmtId="0" fontId="36" fillId="4" borderId="4" xfId="1" applyFont="1" applyFill="1" applyBorder="1" applyAlignment="1">
      <alignment vertical="top" wrapText="1"/>
    </xf>
    <xf numFmtId="0" fontId="36" fillId="4" borderId="4" xfId="0" applyFont="1" applyFill="1" applyBorder="1" applyAlignment="1">
      <alignment vertical="top" wrapText="1"/>
    </xf>
    <xf numFmtId="0" fontId="36" fillId="4" borderId="14" xfId="0" applyFont="1" applyFill="1" applyBorder="1" applyAlignment="1">
      <alignment vertical="top" wrapText="1"/>
    </xf>
    <xf numFmtId="0" fontId="37" fillId="0" borderId="11" xfId="1" applyFont="1" applyBorder="1" applyAlignment="1">
      <alignment vertical="top" wrapText="1"/>
    </xf>
    <xf numFmtId="0" fontId="37" fillId="0" borderId="4" xfId="1" applyFont="1" applyBorder="1" applyAlignment="1">
      <alignment vertical="top"/>
    </xf>
    <xf numFmtId="0" fontId="37" fillId="0" borderId="14" xfId="1" applyFont="1" applyBorder="1" applyAlignment="1">
      <alignment vertical="top"/>
    </xf>
    <xf numFmtId="0" fontId="36" fillId="4" borderId="11" xfId="0" applyFont="1" applyFill="1" applyBorder="1" applyAlignment="1">
      <alignment vertical="top" wrapText="1"/>
    </xf>
    <xf numFmtId="0" fontId="36" fillId="4" borderId="6" xfId="0" applyFont="1" applyFill="1" applyBorder="1" applyAlignment="1">
      <alignment vertical="top" wrapText="1"/>
    </xf>
    <xf numFmtId="0" fontId="36" fillId="4" borderId="14" xfId="1" applyFont="1" applyFill="1" applyBorder="1" applyAlignment="1">
      <alignment vertical="top" wrapText="1"/>
    </xf>
    <xf numFmtId="0" fontId="36" fillId="4" borderId="4" xfId="0" applyFont="1" applyFill="1" applyBorder="1" applyAlignment="1">
      <alignment vertical="top"/>
    </xf>
    <xf numFmtId="0" fontId="36" fillId="0" borderId="6" xfId="0" applyFont="1" applyBorder="1" applyAlignment="1">
      <alignment vertical="top" wrapText="1"/>
    </xf>
    <xf numFmtId="0" fontId="37" fillId="0" borderId="4" xfId="20" applyFont="1" applyBorder="1" applyAlignment="1">
      <alignment vertical="top" wrapText="1"/>
    </xf>
    <xf numFmtId="0" fontId="36" fillId="0" borderId="6" xfId="0" applyFont="1" applyBorder="1" applyAlignment="1">
      <alignment vertical="top"/>
    </xf>
    <xf numFmtId="0" fontId="36" fillId="0" borderId="11" xfId="17" applyFont="1" applyBorder="1" applyAlignment="1">
      <alignment vertical="top" wrapText="1"/>
    </xf>
    <xf numFmtId="4" fontId="36" fillId="0" borderId="14" xfId="17" applyNumberFormat="1" applyFont="1" applyBorder="1" applyAlignment="1">
      <alignment vertical="top" wrapText="1"/>
    </xf>
    <xf numFmtId="0" fontId="39" fillId="0" borderId="6" xfId="31" applyFont="1" applyBorder="1" applyAlignment="1">
      <alignment vertical="top" wrapText="1"/>
    </xf>
    <xf numFmtId="0" fontId="37" fillId="0" borderId="6" xfId="20" applyFont="1" applyBorder="1" applyAlignment="1">
      <alignment vertical="top" wrapText="1"/>
    </xf>
    <xf numFmtId="0" fontId="36" fillId="0" borderId="4" xfId="17" applyFont="1" applyBorder="1" applyAlignment="1">
      <alignment vertical="top" wrapText="1"/>
    </xf>
    <xf numFmtId="0" fontId="36" fillId="0" borderId="6" xfId="31" applyFont="1" applyBorder="1" applyAlignment="1">
      <alignment vertical="top" wrapText="1"/>
    </xf>
    <xf numFmtId="0" fontId="36" fillId="0" borderId="6" xfId="2" applyFont="1" applyBorder="1" applyAlignment="1">
      <alignment vertical="top" wrapText="1"/>
    </xf>
    <xf numFmtId="0" fontId="36" fillId="0" borderId="4" xfId="2" applyFont="1" applyBorder="1" applyAlignment="1">
      <alignment vertical="top" wrapText="1"/>
    </xf>
    <xf numFmtId="4" fontId="36" fillId="0" borderId="4" xfId="17" applyNumberFormat="1" applyFont="1" applyBorder="1" applyAlignment="1">
      <alignment vertical="top" wrapText="1"/>
    </xf>
    <xf numFmtId="0" fontId="39" fillId="0" borderId="4" xfId="31" applyFont="1" applyBorder="1" applyAlignment="1">
      <alignment vertical="top" wrapText="1"/>
    </xf>
    <xf numFmtId="0" fontId="36" fillId="0" borderId="11" xfId="2" applyFont="1" applyBorder="1" applyAlignment="1">
      <alignment vertical="top" wrapText="1"/>
    </xf>
    <xf numFmtId="0" fontId="36" fillId="0" borderId="4" xfId="31" applyFont="1" applyBorder="1" applyAlignment="1">
      <alignment vertical="top" wrapText="1"/>
    </xf>
    <xf numFmtId="0" fontId="37" fillId="0" borderId="11" xfId="20" applyFont="1" applyBorder="1" applyAlignment="1">
      <alignment vertical="top" wrapText="1"/>
    </xf>
    <xf numFmtId="0" fontId="37" fillId="0" borderId="14" xfId="2" applyFont="1" applyBorder="1" applyAlignment="1">
      <alignment vertical="top"/>
    </xf>
    <xf numFmtId="0" fontId="36" fillId="0" borderId="11" xfId="31" applyFont="1" applyBorder="1" applyAlignment="1">
      <alignment vertical="top" wrapText="1"/>
    </xf>
    <xf numFmtId="0" fontId="36" fillId="0" borderId="4" xfId="4" applyFont="1" applyBorder="1" applyAlignment="1">
      <alignment vertical="top" wrapText="1"/>
    </xf>
    <xf numFmtId="0" fontId="36" fillId="0" borderId="4" xfId="20" applyFont="1" applyBorder="1" applyAlignment="1">
      <alignment vertical="top" wrapText="1"/>
    </xf>
    <xf numFmtId="0" fontId="37" fillId="4" borderId="4" xfId="1" applyFont="1" applyFill="1" applyBorder="1" applyAlignment="1">
      <alignment vertical="top" wrapText="1"/>
    </xf>
    <xf numFmtId="0" fontId="37" fillId="4" borderId="14" xfId="1" applyFont="1" applyFill="1" applyBorder="1" applyAlignment="1">
      <alignment vertical="top" wrapText="1"/>
    </xf>
    <xf numFmtId="0" fontId="37" fillId="4" borderId="6" xfId="1" applyFont="1" applyFill="1" applyBorder="1" applyAlignment="1">
      <alignment vertical="top" wrapText="1"/>
    </xf>
    <xf numFmtId="4" fontId="36" fillId="0" borderId="11" xfId="1" applyNumberFormat="1" applyFont="1" applyBorder="1" applyAlignment="1">
      <alignment vertical="top" wrapText="1"/>
    </xf>
    <xf numFmtId="4" fontId="35" fillId="0" borderId="6" xfId="1" applyNumberFormat="1" applyFont="1" applyBorder="1" applyAlignment="1">
      <alignment vertical="top"/>
    </xf>
    <xf numFmtId="4" fontId="35" fillId="0" borderId="11" xfId="1" applyNumberFormat="1" applyFont="1" applyBorder="1" applyAlignment="1">
      <alignment vertical="top"/>
    </xf>
    <xf numFmtId="4" fontId="36" fillId="0" borderId="4" xfId="1" applyNumberFormat="1" applyFont="1" applyBorder="1" applyAlignment="1">
      <alignment vertical="top" wrapText="1"/>
    </xf>
    <xf numFmtId="4" fontId="36" fillId="0" borderId="6" xfId="0" applyNumberFormat="1" applyFont="1" applyBorder="1" applyAlignment="1">
      <alignment vertical="top" wrapText="1"/>
    </xf>
    <xf numFmtId="0" fontId="36" fillId="0" borderId="3" xfId="1" applyFont="1" applyBorder="1" applyAlignment="1">
      <alignment vertical="top" wrapText="1"/>
    </xf>
    <xf numFmtId="0" fontId="39" fillId="0" borderId="6" xfId="0" applyFont="1" applyBorder="1" applyAlignment="1">
      <alignment vertical="top" wrapText="1"/>
    </xf>
    <xf numFmtId="0" fontId="36" fillId="4" borderId="14" xfId="2" applyFont="1" applyFill="1" applyBorder="1" applyAlignment="1">
      <alignment vertical="top" wrapText="1"/>
    </xf>
    <xf numFmtId="0" fontId="36" fillId="0" borderId="2" xfId="1" applyFont="1" applyBorder="1" applyAlignment="1">
      <alignment vertical="top" wrapText="1"/>
    </xf>
    <xf numFmtId="0" fontId="36" fillId="0" borderId="15" xfId="2" applyFont="1" applyBorder="1" applyAlignment="1">
      <alignment vertical="top" wrapText="1"/>
    </xf>
    <xf numFmtId="0" fontId="36" fillId="0" borderId="7" xfId="2" applyFont="1" applyBorder="1" applyAlignment="1">
      <alignment vertical="top" wrapText="1"/>
    </xf>
    <xf numFmtId="0" fontId="36" fillId="0" borderId="14" xfId="2" applyFont="1" applyBorder="1" applyAlignment="1">
      <alignment vertical="top" wrapText="1"/>
    </xf>
    <xf numFmtId="0" fontId="36" fillId="0" borderId="2" xfId="2" applyFont="1" applyBorder="1" applyAlignment="1">
      <alignment vertical="top" wrapText="1"/>
    </xf>
    <xf numFmtId="0" fontId="36" fillId="4" borderId="11" xfId="2" applyFont="1" applyFill="1" applyBorder="1" applyAlignment="1">
      <alignment vertical="top" wrapText="1"/>
    </xf>
    <xf numFmtId="0" fontId="36" fillId="4" borderId="4" xfId="2" applyFont="1" applyFill="1" applyBorder="1" applyAlignment="1">
      <alignment vertical="top" wrapText="1"/>
    </xf>
    <xf numFmtId="0" fontId="36" fillId="4" borderId="6" xfId="2" applyFont="1" applyFill="1" applyBorder="1" applyAlignment="1">
      <alignment vertical="top" wrapText="1"/>
    </xf>
    <xf numFmtId="49" fontId="37" fillId="0" borderId="4" xfId="1" applyNumberFormat="1" applyFont="1" applyBorder="1" applyAlignment="1">
      <alignment vertical="top" wrapText="1"/>
    </xf>
    <xf numFmtId="49" fontId="37" fillId="0" borderId="14" xfId="1" applyNumberFormat="1" applyFont="1" applyBorder="1" applyAlignment="1">
      <alignment vertical="top" wrapText="1"/>
    </xf>
    <xf numFmtId="0" fontId="36" fillId="0" borderId="6" xfId="1" applyFont="1" applyBorder="1" applyAlignment="1">
      <alignment vertical="top"/>
    </xf>
    <xf numFmtId="0" fontId="36" fillId="0" borderId="14" xfId="1" applyFont="1" applyBorder="1" applyAlignment="1">
      <alignment vertical="top"/>
    </xf>
    <xf numFmtId="4" fontId="35" fillId="0" borderId="14" xfId="1" applyNumberFormat="1" applyFont="1" applyBorder="1" applyAlignment="1">
      <alignment vertical="top"/>
    </xf>
    <xf numFmtId="4" fontId="35" fillId="0" borderId="6" xfId="1" applyNumberFormat="1" applyFont="1" applyBorder="1" applyAlignment="1">
      <alignment vertical="top" wrapText="1"/>
    </xf>
    <xf numFmtId="4" fontId="4" fillId="0" borderId="6" xfId="1" applyNumberFormat="1" applyFont="1" applyBorder="1" applyAlignment="1">
      <alignment vertical="top" wrapText="1"/>
    </xf>
    <xf numFmtId="4" fontId="36" fillId="0" borderId="6" xfId="1" applyNumberFormat="1" applyFont="1" applyBorder="1" applyAlignment="1">
      <alignment vertical="top" wrapText="1"/>
    </xf>
    <xf numFmtId="49" fontId="36" fillId="4" borderId="6" xfId="1" applyNumberFormat="1" applyFont="1" applyFill="1" applyBorder="1" applyAlignment="1">
      <alignment vertical="top" wrapText="1"/>
    </xf>
    <xf numFmtId="49" fontId="36" fillId="4" borderId="11" xfId="1" applyNumberFormat="1" applyFont="1" applyFill="1" applyBorder="1" applyAlignment="1">
      <alignment vertical="top" wrapText="1"/>
    </xf>
    <xf numFmtId="49" fontId="36" fillId="0" borderId="4" xfId="1" applyNumberFormat="1" applyFont="1" applyBorder="1" applyAlignment="1">
      <alignment vertical="top" wrapText="1"/>
    </xf>
    <xf numFmtId="49" fontId="36" fillId="0" borderId="14" xfId="1" applyNumberFormat="1" applyFont="1" applyBorder="1" applyAlignment="1">
      <alignment vertical="top" wrapText="1"/>
    </xf>
    <xf numFmtId="4" fontId="4" fillId="0" borderId="6" xfId="1" applyNumberFormat="1" applyFont="1" applyBorder="1" applyAlignment="1">
      <alignment vertical="top"/>
    </xf>
    <xf numFmtId="0" fontId="35" fillId="0" borderId="6" xfId="1" applyFont="1" applyBorder="1" applyAlignment="1">
      <alignment vertical="top" wrapText="1"/>
    </xf>
    <xf numFmtId="49" fontId="36" fillId="0" borderId="11" xfId="1" applyNumberFormat="1" applyFont="1" applyBorder="1" applyAlignment="1">
      <alignment vertical="top" wrapText="1" shrinkToFit="1"/>
    </xf>
    <xf numFmtId="0" fontId="36" fillId="0" borderId="4" xfId="1" applyFont="1" applyBorder="1" applyAlignment="1">
      <alignment vertical="top" wrapText="1" shrinkToFit="1"/>
    </xf>
    <xf numFmtId="2" fontId="36" fillId="4" borderId="0" xfId="0" applyNumberFormat="1" applyFont="1" applyFill="1" applyAlignment="1">
      <alignment vertical="top"/>
    </xf>
    <xf numFmtId="0" fontId="14" fillId="4" borderId="0" xfId="0" applyFont="1" applyFill="1" applyAlignment="1">
      <alignment vertical="top"/>
    </xf>
    <xf numFmtId="0" fontId="36" fillId="4" borderId="6" xfId="1" applyFont="1" applyFill="1" applyBorder="1" applyAlignment="1">
      <alignment vertical="top" wrapText="1"/>
    </xf>
    <xf numFmtId="165" fontId="35" fillId="4" borderId="11" xfId="1" applyNumberFormat="1" applyFont="1" applyFill="1" applyBorder="1" applyAlignment="1">
      <alignment horizontal="center" vertical="center" wrapText="1"/>
    </xf>
    <xf numFmtId="0" fontId="36" fillId="0" borderId="8" xfId="1" applyFont="1" applyBorder="1" applyAlignment="1">
      <alignment vertical="top" wrapText="1"/>
    </xf>
    <xf numFmtId="0" fontId="4" fillId="4" borderId="0" xfId="0" applyFont="1" applyFill="1" applyAlignment="1">
      <alignment horizontal="right" vertical="top"/>
    </xf>
    <xf numFmtId="0" fontId="37" fillId="0" borderId="6" xfId="0" applyFont="1" applyBorder="1" applyAlignment="1">
      <alignment vertical="top" wrapText="1"/>
    </xf>
    <xf numFmtId="166" fontId="4" fillId="0" borderId="0" xfId="0" applyNumberFormat="1" applyFont="1" applyAlignment="1">
      <alignment vertical="center"/>
    </xf>
    <xf numFmtId="0" fontId="4" fillId="0" borderId="6" xfId="1" applyFont="1" applyBorder="1" applyAlignment="1">
      <alignment vertical="top" wrapText="1"/>
    </xf>
    <xf numFmtId="166" fontId="36" fillId="0" borderId="7" xfId="1" applyNumberFormat="1" applyFont="1" applyBorder="1" applyAlignment="1">
      <alignment vertical="center"/>
    </xf>
    <xf numFmtId="166" fontId="36" fillId="0" borderId="2" xfId="1" applyNumberFormat="1" applyFont="1" applyBorder="1" applyAlignment="1">
      <alignment vertical="center"/>
    </xf>
    <xf numFmtId="166" fontId="36" fillId="0" borderId="10" xfId="1" applyNumberFormat="1" applyFont="1" applyBorder="1" applyAlignment="1">
      <alignment vertical="center"/>
    </xf>
    <xf numFmtId="166" fontId="36" fillId="0" borderId="12" xfId="1" applyNumberFormat="1" applyFont="1" applyBorder="1" applyAlignment="1">
      <alignment vertical="center"/>
    </xf>
    <xf numFmtId="166" fontId="36" fillId="0" borderId="5" xfId="1" applyNumberFormat="1" applyFont="1" applyBorder="1" applyAlignment="1">
      <alignment vertical="center"/>
    </xf>
    <xf numFmtId="0" fontId="36" fillId="0" borderId="15" xfId="0" applyFont="1" applyBorder="1" applyAlignment="1">
      <alignment vertical="center" wrapText="1"/>
    </xf>
    <xf numFmtId="166" fontId="36" fillId="0" borderId="15" xfId="1" applyNumberFormat="1" applyFont="1" applyBorder="1" applyAlignment="1">
      <alignment vertical="center"/>
    </xf>
    <xf numFmtId="166" fontId="36" fillId="0" borderId="1" xfId="1" applyNumberFormat="1" applyFont="1" applyBorder="1" applyAlignment="1">
      <alignment vertical="center"/>
    </xf>
    <xf numFmtId="49" fontId="36" fillId="0" borderId="7" xfId="1" applyNumberFormat="1" applyFont="1" applyBorder="1" applyAlignment="1">
      <alignment vertical="center" wrapText="1"/>
    </xf>
    <xf numFmtId="49" fontId="36" fillId="0" borderId="3" xfId="1" applyNumberFormat="1" applyFont="1" applyBorder="1" applyAlignment="1">
      <alignment vertical="center" wrapText="1"/>
    </xf>
    <xf numFmtId="49" fontId="36" fillId="0" borderId="2" xfId="1" applyNumberFormat="1" applyFont="1" applyBorder="1" applyAlignment="1">
      <alignment vertical="center" wrapText="1"/>
    </xf>
    <xf numFmtId="49" fontId="36" fillId="0" borderId="7" xfId="1" applyNumberFormat="1" applyFont="1" applyBorder="1" applyAlignment="1">
      <alignment vertical="center"/>
    </xf>
    <xf numFmtId="49" fontId="36" fillId="0" borderId="3" xfId="1" applyNumberFormat="1" applyFont="1" applyBorder="1" applyAlignment="1">
      <alignment vertical="center"/>
    </xf>
    <xf numFmtId="49" fontId="36" fillId="0" borderId="2" xfId="1" applyNumberFormat="1" applyFont="1" applyBorder="1" applyAlignment="1">
      <alignment vertical="center"/>
    </xf>
    <xf numFmtId="0" fontId="36" fillId="0" borderId="7" xfId="1" applyFont="1" applyBorder="1" applyAlignment="1">
      <alignment vertical="center" wrapText="1"/>
    </xf>
    <xf numFmtId="0" fontId="36" fillId="0" borderId="3" xfId="1" applyFont="1" applyBorder="1" applyAlignment="1">
      <alignment vertical="center" wrapText="1"/>
    </xf>
    <xf numFmtId="0" fontId="36" fillId="0" borderId="2" xfId="1" applyFont="1" applyBorder="1" applyAlignment="1">
      <alignment vertical="center" wrapText="1"/>
    </xf>
    <xf numFmtId="166" fontId="36" fillId="0" borderId="2" xfId="1" applyNumberFormat="1" applyFont="1" applyBorder="1" applyAlignment="1">
      <alignment vertical="center" wrapText="1"/>
    </xf>
    <xf numFmtId="166" fontId="36" fillId="0" borderId="10" xfId="1" applyNumberFormat="1" applyFont="1" applyBorder="1" applyAlignment="1">
      <alignment vertical="center" wrapText="1"/>
    </xf>
    <xf numFmtId="166" fontId="36" fillId="0" borderId="12" xfId="1" applyNumberFormat="1" applyFont="1" applyBorder="1" applyAlignment="1">
      <alignment vertical="center" wrapText="1"/>
    </xf>
    <xf numFmtId="166" fontId="36" fillId="0" borderId="5" xfId="1" applyNumberFormat="1" applyFont="1" applyBorder="1" applyAlignment="1">
      <alignment vertical="center" wrapText="1"/>
    </xf>
    <xf numFmtId="49" fontId="36" fillId="0" borderId="15" xfId="1" applyNumberFormat="1" applyFont="1" applyBorder="1" applyAlignment="1">
      <alignment vertical="center" wrapText="1"/>
    </xf>
    <xf numFmtId="166" fontId="37" fillId="0" borderId="10" xfId="1" applyNumberFormat="1" applyFont="1" applyBorder="1" applyAlignment="1">
      <alignment vertical="center"/>
    </xf>
    <xf numFmtId="166" fontId="37" fillId="0" borderId="5" xfId="1" applyNumberFormat="1" applyFont="1" applyBorder="1" applyAlignment="1">
      <alignment vertical="center"/>
    </xf>
    <xf numFmtId="166" fontId="37" fillId="0" borderId="1" xfId="1" applyNumberFormat="1" applyFont="1" applyBorder="1" applyAlignment="1">
      <alignment vertical="center"/>
    </xf>
    <xf numFmtId="166" fontId="4" fillId="4" borderId="0" xfId="0" applyNumberFormat="1" applyFont="1" applyFill="1" applyAlignment="1">
      <alignment vertical="center"/>
    </xf>
    <xf numFmtId="166" fontId="35" fillId="0" borderId="1" xfId="1" applyNumberFormat="1" applyFont="1" applyBorder="1" applyAlignment="1">
      <alignment vertical="center" wrapText="1"/>
    </xf>
    <xf numFmtId="166" fontId="35" fillId="0" borderId="10" xfId="1" applyNumberFormat="1" applyFont="1" applyBorder="1" applyAlignment="1">
      <alignment vertical="center" wrapText="1"/>
    </xf>
    <xf numFmtId="166" fontId="35" fillId="0" borderId="0" xfId="1" applyNumberFormat="1" applyFont="1" applyAlignment="1">
      <alignment vertical="center" wrapText="1"/>
    </xf>
    <xf numFmtId="166" fontId="37" fillId="0" borderId="10" xfId="1" applyNumberFormat="1" applyFont="1" applyBorder="1" applyAlignment="1">
      <alignment vertical="center" wrapText="1"/>
    </xf>
    <xf numFmtId="166" fontId="37" fillId="0" borderId="12" xfId="1" applyNumberFormat="1" applyFont="1" applyBorder="1" applyAlignment="1">
      <alignment vertical="center" wrapText="1"/>
    </xf>
    <xf numFmtId="166" fontId="37" fillId="0" borderId="12" xfId="1" applyNumberFormat="1" applyFont="1" applyBorder="1" applyAlignment="1">
      <alignment vertical="center"/>
    </xf>
    <xf numFmtId="166" fontId="36" fillId="4" borderId="10" xfId="1" applyNumberFormat="1" applyFont="1" applyFill="1" applyBorder="1" applyAlignment="1">
      <alignment vertical="center"/>
    </xf>
    <xf numFmtId="166" fontId="36" fillId="4" borderId="12" xfId="1" applyNumberFormat="1" applyFont="1" applyFill="1" applyBorder="1" applyAlignment="1">
      <alignment vertical="center"/>
    </xf>
    <xf numFmtId="166" fontId="36" fillId="4" borderId="5" xfId="1" applyNumberFormat="1" applyFont="1" applyFill="1" applyBorder="1" applyAlignment="1">
      <alignment vertical="center"/>
    </xf>
    <xf numFmtId="166" fontId="36" fillId="0" borderId="1" xfId="1" applyNumberFormat="1" applyFont="1" applyBorder="1" applyAlignment="1">
      <alignment vertical="center" wrapText="1"/>
    </xf>
    <xf numFmtId="166" fontId="37" fillId="0" borderId="1" xfId="1" applyNumberFormat="1" applyFont="1" applyBorder="1" applyAlignment="1">
      <alignment vertical="center" wrapText="1"/>
    </xf>
    <xf numFmtId="166" fontId="36" fillId="0" borderId="10" xfId="0" applyNumberFormat="1" applyFont="1" applyBorder="1" applyAlignment="1">
      <alignment vertical="center"/>
    </xf>
    <xf numFmtId="166" fontId="36" fillId="0" borderId="12" xfId="0" applyNumberFormat="1" applyFont="1" applyBorder="1" applyAlignment="1">
      <alignment vertical="center"/>
    </xf>
    <xf numFmtId="166" fontId="36" fillId="0" borderId="5" xfId="0" applyNumberFormat="1" applyFont="1" applyBorder="1" applyAlignment="1">
      <alignment vertical="center"/>
    </xf>
    <xf numFmtId="166" fontId="36" fillId="0" borderId="1" xfId="0" applyNumberFormat="1" applyFont="1" applyBorder="1" applyAlignment="1">
      <alignment vertical="center"/>
    </xf>
    <xf numFmtId="166" fontId="37" fillId="0" borderId="10" xfId="20" applyNumberFormat="1" applyFont="1" applyBorder="1" applyAlignment="1">
      <alignment vertical="center"/>
    </xf>
    <xf numFmtId="166" fontId="37" fillId="0" borderId="12" xfId="20" applyNumberFormat="1" applyFont="1" applyBorder="1" applyAlignment="1">
      <alignment vertical="center"/>
    </xf>
    <xf numFmtId="166" fontId="37" fillId="0" borderId="12" xfId="2" applyNumberFormat="1" applyFont="1" applyBorder="1" applyAlignment="1">
      <alignment vertical="center" wrapText="1"/>
    </xf>
    <xf numFmtId="166" fontId="37" fillId="0" borderId="12" xfId="2" applyNumberFormat="1" applyFont="1" applyBorder="1" applyAlignment="1">
      <alignment vertical="center"/>
    </xf>
    <xf numFmtId="166" fontId="36" fillId="0" borderId="12" xfId="2" applyNumberFormat="1" applyFont="1" applyBorder="1" applyAlignment="1">
      <alignment vertical="center"/>
    </xf>
    <xf numFmtId="166" fontId="37" fillId="0" borderId="5" xfId="2" applyNumberFormat="1" applyFont="1" applyBorder="1" applyAlignment="1">
      <alignment vertical="center"/>
    </xf>
    <xf numFmtId="166" fontId="37" fillId="0" borderId="10" xfId="20" applyNumberFormat="1" applyFont="1" applyBorder="1" applyAlignment="1">
      <alignment vertical="center" wrapText="1"/>
    </xf>
    <xf numFmtId="166" fontId="37" fillId="0" borderId="12" xfId="20" applyNumberFormat="1" applyFont="1" applyBorder="1" applyAlignment="1">
      <alignment vertical="center" wrapText="1"/>
    </xf>
    <xf numFmtId="166" fontId="36" fillId="0" borderId="12" xfId="20" applyNumberFormat="1" applyFont="1" applyBorder="1" applyAlignment="1">
      <alignment vertical="center" wrapText="1"/>
    </xf>
    <xf numFmtId="166" fontId="36" fillId="0" borderId="1" xfId="20" applyNumberFormat="1" applyFont="1" applyBorder="1" applyAlignment="1">
      <alignment vertical="center" wrapText="1"/>
    </xf>
    <xf numFmtId="166" fontId="37" fillId="0" borderId="10" xfId="2" applyNumberFormat="1" applyFont="1" applyBorder="1" applyAlignment="1">
      <alignment vertical="center"/>
    </xf>
    <xf numFmtId="166" fontId="37" fillId="0" borderId="1" xfId="20" applyNumberFormat="1" applyFont="1" applyBorder="1" applyAlignment="1">
      <alignment vertical="center" wrapText="1"/>
    </xf>
    <xf numFmtId="166" fontId="37" fillId="0" borderId="1" xfId="2" applyNumberFormat="1" applyFont="1" applyBorder="1" applyAlignment="1">
      <alignment vertical="center"/>
    </xf>
    <xf numFmtId="166" fontId="36" fillId="0" borderId="10" xfId="31" applyNumberFormat="1" applyFont="1" applyBorder="1" applyAlignment="1">
      <alignment vertical="center"/>
    </xf>
    <xf numFmtId="166" fontId="36" fillId="0" borderId="1" xfId="31" applyNumberFormat="1" applyFont="1" applyBorder="1" applyAlignment="1">
      <alignment vertical="center"/>
    </xf>
    <xf numFmtId="166" fontId="36" fillId="0" borderId="12" xfId="2" applyNumberFormat="1" applyFont="1" applyBorder="1" applyAlignment="1">
      <alignment vertical="center" wrapText="1"/>
    </xf>
    <xf numFmtId="166" fontId="37" fillId="4" borderId="10" xfId="1" applyNumberFormat="1" applyFont="1" applyFill="1" applyBorder="1" applyAlignment="1">
      <alignment vertical="center" wrapText="1"/>
    </xf>
    <xf numFmtId="166" fontId="37" fillId="4" borderId="12" xfId="1" applyNumberFormat="1" applyFont="1" applyFill="1" applyBorder="1" applyAlignment="1">
      <alignment vertical="center" wrapText="1"/>
    </xf>
    <xf numFmtId="166" fontId="37" fillId="4" borderId="5" xfId="1" applyNumberFormat="1" applyFont="1" applyFill="1" applyBorder="1" applyAlignment="1">
      <alignment vertical="center" wrapText="1"/>
    </xf>
    <xf numFmtId="166" fontId="37" fillId="4" borderId="1" xfId="1" applyNumberFormat="1" applyFont="1" applyFill="1" applyBorder="1" applyAlignment="1">
      <alignment vertical="center" wrapText="1"/>
    </xf>
    <xf numFmtId="166" fontId="37" fillId="0" borderId="12" xfId="1" quotePrefix="1" applyNumberFormat="1" applyFont="1" applyBorder="1" applyAlignment="1">
      <alignment vertical="center"/>
    </xf>
    <xf numFmtId="166" fontId="37" fillId="0" borderId="5" xfId="1" applyNumberFormat="1" applyFont="1" applyBorder="1" applyAlignment="1">
      <alignment vertical="center" wrapText="1"/>
    </xf>
    <xf numFmtId="166" fontId="37" fillId="0" borderId="1" xfId="0" applyNumberFormat="1" applyFont="1" applyBorder="1" applyAlignment="1">
      <alignment vertical="center" wrapText="1"/>
    </xf>
    <xf numFmtId="166" fontId="37" fillId="0" borderId="3" xfId="1" applyNumberFormat="1" applyFont="1" applyBorder="1" applyAlignment="1">
      <alignment vertical="center" wrapText="1"/>
    </xf>
    <xf numFmtId="166" fontId="37" fillId="4" borderId="10" xfId="1" applyNumberFormat="1" applyFont="1" applyFill="1" applyBorder="1" applyAlignment="1">
      <alignment vertical="top"/>
    </xf>
    <xf numFmtId="166" fontId="37" fillId="4" borderId="12" xfId="1" applyNumberFormat="1" applyFont="1" applyFill="1" applyBorder="1" applyAlignment="1">
      <alignment vertical="center"/>
    </xf>
    <xf numFmtId="166" fontId="37" fillId="4" borderId="10" xfId="1" applyNumberFormat="1" applyFont="1" applyFill="1" applyBorder="1" applyAlignment="1">
      <alignment vertical="center"/>
    </xf>
    <xf numFmtId="166" fontId="37" fillId="4" borderId="1" xfId="1" applyNumberFormat="1" applyFont="1" applyFill="1" applyBorder="1" applyAlignment="1">
      <alignment vertical="center"/>
    </xf>
    <xf numFmtId="166" fontId="35" fillId="0" borderId="1" xfId="1" applyNumberFormat="1" applyFont="1" applyBorder="1" applyAlignment="1">
      <alignment vertical="center"/>
    </xf>
    <xf numFmtId="166" fontId="35" fillId="0" borderId="10" xfId="1" applyNumberFormat="1" applyFont="1" applyBorder="1" applyAlignment="1">
      <alignment vertical="center"/>
    </xf>
    <xf numFmtId="166" fontId="36" fillId="0" borderId="10" xfId="2" applyNumberFormat="1" applyFont="1" applyBorder="1" applyAlignment="1">
      <alignment vertical="center" wrapText="1"/>
    </xf>
    <xf numFmtId="166" fontId="36" fillId="0" borderId="5" xfId="2" applyNumberFormat="1" applyFont="1" applyBorder="1" applyAlignment="1">
      <alignment vertical="center" wrapText="1"/>
    </xf>
    <xf numFmtId="166" fontId="35" fillId="0" borderId="13" xfId="1" applyNumberFormat="1" applyFont="1" applyBorder="1" applyAlignment="1">
      <alignment vertical="center"/>
    </xf>
    <xf numFmtId="166" fontId="36" fillId="4" borderId="1" xfId="1" applyNumberFormat="1" applyFont="1" applyFill="1" applyBorder="1" applyAlignment="1">
      <alignment vertical="center" wrapText="1"/>
    </xf>
    <xf numFmtId="166" fontId="4" fillId="0" borderId="1" xfId="1" applyNumberFormat="1" applyFont="1" applyBorder="1" applyAlignment="1">
      <alignment vertical="center" wrapText="1"/>
    </xf>
    <xf numFmtId="166" fontId="4" fillId="0" borderId="1" xfId="1" applyNumberFormat="1" applyFont="1" applyBorder="1" applyAlignment="1">
      <alignment vertical="center"/>
    </xf>
    <xf numFmtId="166" fontId="36" fillId="0" borderId="0" xfId="1" applyNumberFormat="1" applyFont="1" applyAlignment="1">
      <alignment vertical="center"/>
    </xf>
    <xf numFmtId="166" fontId="35" fillId="0" borderId="0" xfId="0" applyNumberFormat="1" applyFont="1" applyAlignment="1">
      <alignment vertical="center" wrapText="1"/>
    </xf>
    <xf numFmtId="166" fontId="14" fillId="0" borderId="0" xfId="0" applyNumberFormat="1" applyFont="1" applyAlignment="1">
      <alignment vertical="center" wrapText="1"/>
    </xf>
    <xf numFmtId="166" fontId="36" fillId="0" borderId="1" xfId="2" applyNumberFormat="1" applyFont="1" applyBorder="1" applyAlignment="1">
      <alignment vertical="center" wrapText="1"/>
    </xf>
    <xf numFmtId="3" fontId="36" fillId="0" borderId="15" xfId="0" applyNumberFormat="1" applyFont="1" applyBorder="1" applyAlignment="1">
      <alignment horizontal="center" vertical="center" wrapText="1"/>
    </xf>
    <xf numFmtId="166" fontId="4" fillId="4" borderId="0" xfId="0" applyNumberFormat="1" applyFont="1" applyFill="1" applyAlignment="1">
      <alignment horizontal="right" vertical="center"/>
    </xf>
    <xf numFmtId="166" fontId="35" fillId="0" borderId="15" xfId="1" applyNumberFormat="1" applyFont="1" applyBorder="1" applyAlignment="1">
      <alignment horizontal="right" vertical="center" wrapText="1"/>
    </xf>
    <xf numFmtId="166" fontId="35" fillId="0" borderId="1" xfId="1" applyNumberFormat="1" applyFont="1" applyBorder="1" applyAlignment="1">
      <alignment horizontal="right" vertical="center" wrapText="1"/>
    </xf>
    <xf numFmtId="166" fontId="35" fillId="0" borderId="0" xfId="1" applyNumberFormat="1" applyFont="1" applyAlignment="1">
      <alignment horizontal="right" vertical="center" wrapText="1"/>
    </xf>
    <xf numFmtId="166" fontId="37" fillId="0" borderId="15" xfId="1" applyNumberFormat="1" applyFont="1" applyBorder="1" applyAlignment="1">
      <alignment horizontal="right" vertical="center"/>
    </xf>
    <xf numFmtId="166" fontId="36" fillId="0" borderId="15" xfId="1" applyNumberFormat="1" applyFont="1" applyBorder="1" applyAlignment="1">
      <alignment horizontal="right" vertical="center"/>
    </xf>
    <xf numFmtId="166" fontId="36" fillId="0" borderId="1" xfId="1" applyNumberFormat="1" applyFont="1" applyBorder="1" applyAlignment="1">
      <alignment horizontal="right" vertical="center"/>
    </xf>
    <xf numFmtId="166" fontId="35" fillId="0" borderId="15" xfId="1" applyNumberFormat="1" applyFont="1" applyBorder="1" applyAlignment="1">
      <alignment horizontal="right" vertical="center"/>
    </xf>
    <xf numFmtId="166" fontId="36" fillId="4" borderId="15" xfId="1" applyNumberFormat="1" applyFont="1" applyFill="1" applyBorder="1" applyAlignment="1">
      <alignment horizontal="right" vertical="center"/>
    </xf>
    <xf numFmtId="166" fontId="36" fillId="4" borderId="1" xfId="1" applyNumberFormat="1" applyFont="1" applyFill="1" applyBorder="1" applyAlignment="1">
      <alignment horizontal="right" vertical="center"/>
    </xf>
    <xf numFmtId="166" fontId="36" fillId="0" borderId="15" xfId="0" applyNumberFormat="1" applyFont="1" applyBorder="1" applyAlignment="1">
      <alignment horizontal="right" vertical="center"/>
    </xf>
    <xf numFmtId="166" fontId="36" fillId="0" borderId="15" xfId="0" applyNumberFormat="1" applyFont="1" applyBorder="1" applyAlignment="1">
      <alignment horizontal="right" vertical="center" wrapText="1"/>
    </xf>
    <xf numFmtId="166" fontId="36" fillId="0" borderId="15" xfId="1" applyNumberFormat="1" applyFont="1" applyBorder="1" applyAlignment="1">
      <alignment horizontal="right" vertical="center" wrapText="1"/>
    </xf>
    <xf numFmtId="166" fontId="36" fillId="0" borderId="1" xfId="1" applyNumberFormat="1" applyFont="1" applyBorder="1" applyAlignment="1">
      <alignment horizontal="right" vertical="center" wrapText="1"/>
    </xf>
    <xf numFmtId="166" fontId="35" fillId="0" borderId="15" xfId="0" applyNumberFormat="1" applyFont="1" applyBorder="1" applyAlignment="1">
      <alignment horizontal="right" vertical="center" wrapText="1"/>
    </xf>
    <xf numFmtId="166" fontId="35" fillId="0" borderId="15" xfId="0" applyNumberFormat="1" applyFont="1" applyBorder="1" applyAlignment="1">
      <alignment horizontal="right" vertical="center"/>
    </xf>
    <xf numFmtId="166" fontId="36" fillId="0" borderId="1" xfId="0" applyNumberFormat="1" applyFont="1" applyBorder="1" applyAlignment="1">
      <alignment horizontal="right" vertical="center"/>
    </xf>
    <xf numFmtId="166" fontId="36" fillId="0" borderId="7" xfId="1" applyNumberFormat="1" applyFont="1" applyBorder="1" applyAlignment="1">
      <alignment horizontal="right" vertical="center"/>
    </xf>
    <xf numFmtId="166" fontId="36" fillId="0" borderId="10" xfId="1" applyNumberFormat="1" applyFont="1" applyBorder="1" applyAlignment="1">
      <alignment horizontal="right" vertical="center"/>
    </xf>
    <xf numFmtId="166" fontId="36" fillId="0" borderId="3" xfId="31" applyNumberFormat="1" applyFont="1" applyBorder="1" applyAlignment="1">
      <alignment horizontal="right" vertical="center"/>
    </xf>
    <xf numFmtId="166" fontId="36" fillId="0" borderId="3" xfId="1" applyNumberFormat="1" applyFont="1" applyBorder="1" applyAlignment="1">
      <alignment horizontal="right" vertical="center"/>
    </xf>
    <xf numFmtId="166" fontId="36" fillId="0" borderId="12" xfId="1" applyNumberFormat="1" applyFont="1" applyBorder="1" applyAlignment="1">
      <alignment horizontal="right" vertical="center"/>
    </xf>
    <xf numFmtId="166" fontId="36" fillId="0" borderId="2" xfId="31" applyNumberFormat="1" applyFont="1" applyBorder="1" applyAlignment="1">
      <alignment horizontal="right" vertical="center"/>
    </xf>
    <xf numFmtId="166" fontId="36" fillId="0" borderId="2" xfId="1" applyNumberFormat="1" applyFont="1" applyBorder="1" applyAlignment="1">
      <alignment horizontal="right" vertical="center"/>
    </xf>
    <xf numFmtId="166" fontId="36" fillId="0" borderId="5" xfId="1" applyNumberFormat="1" applyFont="1" applyBorder="1" applyAlignment="1">
      <alignment horizontal="right" vertical="center"/>
    </xf>
    <xf numFmtId="166" fontId="36" fillId="0" borderId="15" xfId="31" applyNumberFormat="1" applyFont="1" applyBorder="1" applyAlignment="1">
      <alignment horizontal="right" vertical="center"/>
    </xf>
    <xf numFmtId="166" fontId="37" fillId="0" borderId="15" xfId="2" applyNumberFormat="1" applyFont="1" applyBorder="1" applyAlignment="1">
      <alignment horizontal="right" vertical="center"/>
    </xf>
    <xf numFmtId="166" fontId="37" fillId="0" borderId="15" xfId="2" applyNumberFormat="1" applyFont="1" applyBorder="1" applyAlignment="1">
      <alignment horizontal="right" vertical="center" wrapText="1"/>
    </xf>
    <xf numFmtId="166" fontId="37" fillId="0" borderId="15" xfId="20" applyNumberFormat="1" applyFont="1" applyBorder="1" applyAlignment="1">
      <alignment horizontal="right" vertical="center"/>
    </xf>
    <xf numFmtId="166" fontId="37" fillId="0" borderId="15" xfId="36" applyNumberFormat="1" applyFont="1" applyBorder="1" applyAlignment="1">
      <alignment horizontal="right" vertical="center"/>
    </xf>
    <xf numFmtId="166" fontId="37" fillId="4" borderId="15" xfId="1" applyNumberFormat="1" applyFont="1" applyFill="1" applyBorder="1" applyAlignment="1">
      <alignment horizontal="right" vertical="center" wrapText="1"/>
    </xf>
    <xf numFmtId="166" fontId="37" fillId="4" borderId="1" xfId="1" applyNumberFormat="1" applyFont="1" applyFill="1" applyBorder="1" applyAlignment="1">
      <alignment horizontal="right" vertical="center" wrapText="1"/>
    </xf>
    <xf numFmtId="166" fontId="36" fillId="0" borderId="7" xfId="0" applyNumberFormat="1" applyFont="1" applyBorder="1" applyAlignment="1">
      <alignment horizontal="right" vertical="center"/>
    </xf>
    <xf numFmtId="166" fontId="36" fillId="0" borderId="3" xfId="0" applyNumberFormat="1" applyFont="1" applyBorder="1" applyAlignment="1">
      <alignment horizontal="right" vertical="center"/>
    </xf>
    <xf numFmtId="166" fontId="36" fillId="0" borderId="2" xfId="0" applyNumberFormat="1" applyFont="1" applyBorder="1" applyAlignment="1">
      <alignment horizontal="right" vertical="center"/>
    </xf>
    <xf numFmtId="166" fontId="36" fillId="0" borderId="7" xfId="0" applyNumberFormat="1" applyFont="1" applyBorder="1" applyAlignment="1">
      <alignment horizontal="right" vertical="center" wrapText="1"/>
    </xf>
    <xf numFmtId="166" fontId="36" fillId="0" borderId="7" xfId="1" applyNumberFormat="1" applyFont="1" applyBorder="1" applyAlignment="1">
      <alignment horizontal="right" vertical="center" wrapText="1"/>
    </xf>
    <xf numFmtId="166" fontId="36" fillId="0" borderId="10" xfId="1" applyNumberFormat="1" applyFont="1" applyBorder="1" applyAlignment="1">
      <alignment horizontal="right" vertical="center" wrapText="1"/>
    </xf>
    <xf numFmtId="166" fontId="36" fillId="0" borderId="3" xfId="0" applyNumberFormat="1" applyFont="1" applyBorder="1" applyAlignment="1">
      <alignment horizontal="right" vertical="center" wrapText="1"/>
    </xf>
    <xf numFmtId="166" fontId="36" fillId="0" borderId="3" xfId="1" applyNumberFormat="1" applyFont="1" applyBorder="1" applyAlignment="1">
      <alignment horizontal="right" vertical="center" wrapText="1"/>
    </xf>
    <xf numFmtId="166" fontId="36" fillId="0" borderId="12" xfId="1" applyNumberFormat="1" applyFont="1" applyBorder="1" applyAlignment="1">
      <alignment horizontal="right" vertical="center" wrapText="1"/>
    </xf>
    <xf numFmtId="166" fontId="36" fillId="0" borderId="2" xfId="0" applyNumberFormat="1" applyFont="1" applyBorder="1" applyAlignment="1">
      <alignment horizontal="right" vertical="center" wrapText="1"/>
    </xf>
    <xf numFmtId="166" fontId="36" fillId="0" borderId="2" xfId="1" applyNumberFormat="1" applyFont="1" applyBorder="1" applyAlignment="1">
      <alignment horizontal="right" vertical="center" wrapText="1"/>
    </xf>
    <xf numFmtId="166" fontId="36" fillId="0" borderId="5" xfId="1" applyNumberFormat="1" applyFont="1" applyBorder="1" applyAlignment="1">
      <alignment horizontal="right" vertical="center" wrapText="1"/>
    </xf>
    <xf numFmtId="166" fontId="37" fillId="0" borderId="7" xfId="1" applyNumberFormat="1" applyFont="1" applyBorder="1" applyAlignment="1">
      <alignment horizontal="right" vertical="center"/>
    </xf>
    <xf numFmtId="166" fontId="37" fillId="0" borderId="2" xfId="1" applyNumberFormat="1" applyFont="1" applyBorder="1" applyAlignment="1">
      <alignment horizontal="right" vertical="center"/>
    </xf>
    <xf numFmtId="166" fontId="37" fillId="0" borderId="1" xfId="1" applyNumberFormat="1" applyFont="1" applyBorder="1" applyAlignment="1">
      <alignment horizontal="right" vertical="center"/>
    </xf>
    <xf numFmtId="166" fontId="35" fillId="0" borderId="1" xfId="1" applyNumberFormat="1" applyFont="1" applyBorder="1" applyAlignment="1">
      <alignment horizontal="right" vertical="center"/>
    </xf>
    <xf numFmtId="166" fontId="37" fillId="4" borderId="15" xfId="1" applyNumberFormat="1" applyFont="1" applyFill="1" applyBorder="1" applyAlignment="1">
      <alignment horizontal="right" vertical="center"/>
    </xf>
    <xf numFmtId="166" fontId="37" fillId="4" borderId="1" xfId="1" applyNumberFormat="1" applyFont="1" applyFill="1" applyBorder="1" applyAlignment="1">
      <alignment horizontal="right" vertical="center"/>
    </xf>
    <xf numFmtId="166" fontId="37" fillId="0" borderId="10" xfId="1" applyNumberFormat="1" applyFont="1" applyBorder="1" applyAlignment="1">
      <alignment horizontal="right" vertical="center"/>
    </xf>
    <xf numFmtId="166" fontId="37" fillId="0" borderId="3" xfId="1" applyNumberFormat="1" applyFont="1" applyBorder="1" applyAlignment="1">
      <alignment horizontal="right" vertical="center"/>
    </xf>
    <xf numFmtId="166" fontId="37" fillId="0" borderId="12" xfId="1" applyNumberFormat="1" applyFont="1" applyBorder="1" applyAlignment="1">
      <alignment horizontal="right" vertical="center"/>
    </xf>
    <xf numFmtId="166" fontId="37" fillId="4" borderId="2" xfId="1" applyNumberFormat="1" applyFont="1" applyFill="1" applyBorder="1" applyAlignment="1">
      <alignment horizontal="right" vertical="center" wrapText="1"/>
    </xf>
    <xf numFmtId="166" fontId="36" fillId="0" borderId="8" xfId="1" applyNumberFormat="1" applyFont="1" applyBorder="1" applyAlignment="1">
      <alignment horizontal="right" vertical="center" wrapText="1"/>
    </xf>
    <xf numFmtId="166" fontId="37" fillId="0" borderId="7" xfId="1" applyNumberFormat="1" applyFont="1" applyBorder="1" applyAlignment="1">
      <alignment horizontal="right" vertical="center" wrapText="1"/>
    </xf>
    <xf numFmtId="166" fontId="4" fillId="4" borderId="15" xfId="1" applyNumberFormat="1" applyFont="1" applyFill="1" applyBorder="1" applyAlignment="1">
      <alignment horizontal="right" vertical="center"/>
    </xf>
    <xf numFmtId="166" fontId="4" fillId="0" borderId="1" xfId="1" applyNumberFormat="1" applyFont="1" applyBorder="1" applyAlignment="1">
      <alignment horizontal="right" vertical="center"/>
    </xf>
    <xf numFmtId="166" fontId="35" fillId="0" borderId="0" xfId="0" applyNumberFormat="1" applyFont="1" applyAlignment="1">
      <alignment horizontal="right" vertical="center" wrapText="1"/>
    </xf>
    <xf numFmtId="166" fontId="14" fillId="0" borderId="0" xfId="0" applyNumberFormat="1" applyFont="1" applyAlignment="1">
      <alignment horizontal="right" vertical="center" wrapText="1"/>
    </xf>
    <xf numFmtId="1" fontId="36" fillId="0" borderId="15" xfId="1" applyNumberFormat="1" applyFont="1" applyBorder="1" applyAlignment="1">
      <alignment horizontal="center" vertical="center"/>
    </xf>
    <xf numFmtId="0" fontId="35" fillId="0" borderId="6" xfId="1" applyFont="1" applyBorder="1" applyAlignment="1">
      <alignment horizontal="center" vertical="center" wrapText="1"/>
    </xf>
    <xf numFmtId="166" fontId="36" fillId="0" borderId="0" xfId="2" applyNumberFormat="1" applyFont="1" applyAlignment="1">
      <alignment vertical="center"/>
    </xf>
    <xf numFmtId="0" fontId="36" fillId="0" borderId="0" xfId="1" applyFont="1" applyAlignment="1">
      <alignment vertical="top" wrapText="1"/>
    </xf>
    <xf numFmtId="166" fontId="37" fillId="0" borderId="0" xfId="1" applyNumberFormat="1" applyFont="1" applyAlignment="1">
      <alignment vertical="center"/>
    </xf>
    <xf numFmtId="166" fontId="37" fillId="0" borderId="0" xfId="1" applyNumberFormat="1" applyFont="1" applyAlignment="1">
      <alignment vertical="center" wrapText="1"/>
    </xf>
    <xf numFmtId="49" fontId="36" fillId="0" borderId="0" xfId="1" applyNumberFormat="1" applyFont="1" applyAlignment="1">
      <alignment vertical="center" wrapText="1"/>
    </xf>
    <xf numFmtId="49" fontId="36" fillId="0" borderId="4" xfId="1" applyNumberFormat="1" applyFont="1" applyBorder="1" applyAlignment="1">
      <alignment vertical="center" wrapText="1"/>
    </xf>
    <xf numFmtId="166" fontId="35" fillId="0" borderId="15" xfId="1" applyNumberFormat="1" applyFont="1" applyBorder="1" applyAlignment="1">
      <alignment horizontal="center" vertical="center" wrapText="1"/>
    </xf>
    <xf numFmtId="166" fontId="35" fillId="0" borderId="1" xfId="1" applyNumberFormat="1" applyFont="1" applyBorder="1" applyAlignment="1">
      <alignment horizontal="center" vertical="center" wrapText="1"/>
    </xf>
    <xf numFmtId="49" fontId="36" fillId="0" borderId="3" xfId="0" applyNumberFormat="1" applyFont="1" applyBorder="1" applyAlignment="1">
      <alignment vertical="center"/>
    </xf>
    <xf numFmtId="49" fontId="36" fillId="0" borderId="2" xfId="0" applyNumberFormat="1" applyFont="1" applyBorder="1" applyAlignment="1">
      <alignment vertical="center"/>
    </xf>
    <xf numFmtId="0" fontId="36" fillId="0" borderId="3" xfId="0" applyFont="1" applyBorder="1" applyAlignment="1">
      <alignment vertical="center" wrapText="1"/>
    </xf>
    <xf numFmtId="0" fontId="36" fillId="0" borderId="2" xfId="0" applyFont="1" applyBorder="1" applyAlignment="1">
      <alignment vertical="center" wrapText="1"/>
    </xf>
    <xf numFmtId="166" fontId="36" fillId="0" borderId="7" xfId="31" applyNumberFormat="1" applyFont="1" applyBorder="1" applyAlignment="1">
      <alignment horizontal="right" vertical="center"/>
    </xf>
    <xf numFmtId="166" fontId="36" fillId="0" borderId="3" xfId="31" applyNumberFormat="1" applyFont="1" applyBorder="1" applyAlignment="1">
      <alignment horizontal="right" vertical="center"/>
    </xf>
    <xf numFmtId="166" fontId="36" fillId="0" borderId="2" xfId="31" applyNumberFormat="1" applyFont="1" applyBorder="1" applyAlignment="1">
      <alignment horizontal="right" vertical="center"/>
    </xf>
    <xf numFmtId="166" fontId="37" fillId="0" borderId="7" xfId="2" applyNumberFormat="1" applyFont="1" applyBorder="1" applyAlignment="1">
      <alignment horizontal="right" vertical="center"/>
    </xf>
    <xf numFmtId="166" fontId="37" fillId="0" borderId="3" xfId="2" applyNumberFormat="1" applyFont="1" applyBorder="1" applyAlignment="1">
      <alignment horizontal="right" vertical="center"/>
    </xf>
    <xf numFmtId="166" fontId="37" fillId="0" borderId="2" xfId="2" applyNumberFormat="1" applyFont="1" applyBorder="1" applyAlignment="1">
      <alignment horizontal="right" vertical="center"/>
    </xf>
    <xf numFmtId="166" fontId="37" fillId="0" borderId="7" xfId="2" applyNumberFormat="1" applyFont="1" applyBorder="1" applyAlignment="1">
      <alignment horizontal="right" vertical="center" wrapText="1"/>
    </xf>
    <xf numFmtId="166" fontId="37" fillId="0" borderId="3" xfId="2" applyNumberFormat="1" applyFont="1" applyBorder="1" applyAlignment="1">
      <alignment horizontal="right" vertical="center" wrapText="1"/>
    </xf>
    <xf numFmtId="166" fontId="37" fillId="0" borderId="2" xfId="2" applyNumberFormat="1" applyFont="1" applyBorder="1" applyAlignment="1">
      <alignment horizontal="right" vertical="center" wrapText="1"/>
    </xf>
    <xf numFmtId="166" fontId="36" fillId="0" borderId="7" xfId="1" applyNumberFormat="1" applyFont="1" applyBorder="1" applyAlignment="1">
      <alignment horizontal="right" vertical="center"/>
    </xf>
    <xf numFmtId="166" fontId="36" fillId="0" borderId="3" xfId="1" applyNumberFormat="1" applyFont="1" applyBorder="1" applyAlignment="1">
      <alignment horizontal="right" vertical="center"/>
    </xf>
    <xf numFmtId="166" fontId="36" fillId="0" borderId="2" xfId="1" applyNumberFormat="1" applyFont="1" applyBorder="1" applyAlignment="1">
      <alignment horizontal="right" vertical="center"/>
    </xf>
    <xf numFmtId="166" fontId="36" fillId="0" borderId="10" xfId="1" applyNumberFormat="1" applyFont="1" applyBorder="1" applyAlignment="1">
      <alignment horizontal="right" vertical="center"/>
    </xf>
    <xf numFmtId="166" fontId="36" fillId="0" borderId="12" xfId="1" applyNumberFormat="1" applyFont="1" applyBorder="1" applyAlignment="1">
      <alignment horizontal="right" vertical="center"/>
    </xf>
    <xf numFmtId="166" fontId="36" fillId="0" borderId="5" xfId="1" applyNumberFormat="1" applyFont="1" applyBorder="1" applyAlignment="1">
      <alignment horizontal="right" vertical="center"/>
    </xf>
    <xf numFmtId="0" fontId="36" fillId="0" borderId="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2" xfId="0" applyFont="1" applyBorder="1" applyAlignment="1">
      <alignment horizontal="center" vertical="center" wrapText="1"/>
    </xf>
    <xf numFmtId="166" fontId="37" fillId="0" borderId="7" xfId="1" applyNumberFormat="1" applyFont="1" applyBorder="1" applyAlignment="1">
      <alignment horizontal="right" vertical="center"/>
    </xf>
    <xf numFmtId="166" fontId="37" fillId="0" borderId="3" xfId="1" applyNumberFormat="1" applyFont="1" applyBorder="1" applyAlignment="1">
      <alignment horizontal="right" vertical="center"/>
    </xf>
    <xf numFmtId="166" fontId="37" fillId="0" borderId="2" xfId="1" applyNumberFormat="1" applyFont="1" applyBorder="1" applyAlignment="1">
      <alignment horizontal="right" vertical="center"/>
    </xf>
    <xf numFmtId="49" fontId="36" fillId="0" borderId="7" xfId="1" applyNumberFormat="1" applyFont="1" applyBorder="1" applyAlignment="1">
      <alignment horizontal="center" vertical="center"/>
    </xf>
    <xf numFmtId="49" fontId="36" fillId="0" borderId="3" xfId="1" applyNumberFormat="1" applyFont="1" applyBorder="1" applyAlignment="1">
      <alignment horizontal="center" vertical="center"/>
    </xf>
    <xf numFmtId="49" fontId="36" fillId="0" borderId="2" xfId="1" applyNumberFormat="1" applyFont="1" applyBorder="1" applyAlignment="1">
      <alignment horizontal="center" vertical="center"/>
    </xf>
    <xf numFmtId="166" fontId="36" fillId="0" borderId="7" xfId="1" applyNumberFormat="1" applyFont="1" applyBorder="1" applyAlignment="1">
      <alignment horizontal="right" vertical="center" wrapText="1"/>
    </xf>
    <xf numFmtId="166" fontId="36" fillId="0" borderId="2" xfId="1" applyNumberFormat="1" applyFont="1" applyBorder="1" applyAlignment="1">
      <alignment horizontal="righ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49" fontId="36" fillId="0" borderId="7" xfId="1" applyNumberFormat="1" applyFont="1" applyBorder="1" applyAlignment="1">
      <alignment horizontal="center" vertical="center" wrapText="1"/>
    </xf>
    <xf numFmtId="49" fontId="36" fillId="0" borderId="3" xfId="1" applyNumberFormat="1" applyFont="1" applyBorder="1" applyAlignment="1">
      <alignment horizontal="center" vertical="center" wrapText="1"/>
    </xf>
    <xf numFmtId="49" fontId="36" fillId="0" borderId="7" xfId="0" applyNumberFormat="1" applyFont="1" applyBorder="1" applyAlignment="1">
      <alignment horizontal="center" vertical="center"/>
    </xf>
    <xf numFmtId="49" fontId="36" fillId="0" borderId="3" xfId="0" applyNumberFormat="1" applyFont="1" applyBorder="1" applyAlignment="1">
      <alignment horizontal="center" vertical="center"/>
    </xf>
    <xf numFmtId="49" fontId="36" fillId="0" borderId="7" xfId="31" applyNumberFormat="1" applyFont="1" applyBorder="1" applyAlignment="1">
      <alignment horizontal="center" vertical="center"/>
    </xf>
    <xf numFmtId="49" fontId="36" fillId="0" borderId="3" xfId="31" applyNumberFormat="1" applyFont="1" applyBorder="1" applyAlignment="1">
      <alignment horizontal="center" vertical="center"/>
    </xf>
    <xf numFmtId="49" fontId="36" fillId="0" borderId="2" xfId="31" applyNumberFormat="1" applyFont="1" applyBorder="1" applyAlignment="1">
      <alignment horizontal="center" vertical="center"/>
    </xf>
    <xf numFmtId="49" fontId="36" fillId="0" borderId="2" xfId="1" applyNumberFormat="1" applyFont="1" applyBorder="1" applyAlignment="1">
      <alignment horizontal="center" vertical="center" wrapText="1"/>
    </xf>
    <xf numFmtId="0" fontId="36" fillId="0" borderId="7"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1" fontId="36" fillId="0" borderId="7" xfId="1" applyNumberFormat="1" applyFont="1" applyBorder="1" applyAlignment="1">
      <alignment horizontal="center" vertical="center" wrapText="1"/>
    </xf>
    <xf numFmtId="1" fontId="36" fillId="0" borderId="2" xfId="1" applyNumberFormat="1" applyFont="1" applyBorder="1" applyAlignment="1">
      <alignment horizontal="center" vertical="center" wrapText="1"/>
    </xf>
    <xf numFmtId="1" fontId="9" fillId="0" borderId="1" xfId="1" applyNumberFormat="1" applyFont="1" applyBorder="1" applyAlignment="1">
      <alignment horizontal="center" vertical="center" wrapText="1"/>
    </xf>
    <xf numFmtId="1" fontId="9" fillId="0" borderId="9" xfId="1" applyNumberFormat="1" applyFont="1" applyBorder="1" applyAlignment="1">
      <alignment horizontal="center" vertical="center" wrapText="1"/>
    </xf>
    <xf numFmtId="1" fontId="9" fillId="0" borderId="6" xfId="1" applyNumberFormat="1" applyFont="1" applyBorder="1" applyAlignment="1">
      <alignment horizontal="center" vertical="center" wrapText="1"/>
    </xf>
    <xf numFmtId="49" fontId="9" fillId="0" borderId="10" xfId="1" applyNumberFormat="1" applyFont="1" applyBorder="1" applyAlignment="1">
      <alignment horizontal="center" vertical="center"/>
    </xf>
    <xf numFmtId="49" fontId="9" fillId="0" borderId="8" xfId="1" applyNumberFormat="1" applyFont="1" applyBorder="1" applyAlignment="1">
      <alignment horizontal="center" vertical="center"/>
    </xf>
    <xf numFmtId="49" fontId="9" fillId="0" borderId="11" xfId="1" applyNumberFormat="1" applyFont="1" applyBorder="1" applyAlignment="1">
      <alignment horizontal="center" vertical="center"/>
    </xf>
    <xf numFmtId="0" fontId="41" fillId="0" borderId="1" xfId="1" applyFont="1" applyBorder="1" applyAlignment="1">
      <alignment horizontal="center" vertical="center" wrapText="1"/>
    </xf>
    <xf numFmtId="0" fontId="41" fillId="0" borderId="9" xfId="1" applyFont="1" applyBorder="1" applyAlignment="1">
      <alignment horizontal="center" vertical="center" wrapText="1"/>
    </xf>
    <xf numFmtId="0" fontId="41" fillId="0" borderId="6" xfId="1" applyFont="1" applyBorder="1" applyAlignment="1">
      <alignment horizontal="center" vertical="center" wrapText="1"/>
    </xf>
    <xf numFmtId="49" fontId="36" fillId="0" borderId="7" xfId="1" applyNumberFormat="1" applyFont="1" applyBorder="1" applyAlignment="1">
      <alignment horizontal="center" vertical="center" wrapText="1" shrinkToFit="1"/>
    </xf>
    <xf numFmtId="49" fontId="36" fillId="0" borderId="3" xfId="1" applyNumberFormat="1" applyFont="1" applyBorder="1" applyAlignment="1">
      <alignment horizontal="center" vertical="center" wrapText="1" shrinkToFit="1"/>
    </xf>
    <xf numFmtId="49" fontId="36" fillId="0" borderId="2" xfId="1" applyNumberFormat="1" applyFont="1" applyBorder="1" applyAlignment="1">
      <alignment horizontal="center" vertical="center" wrapText="1" shrinkToFit="1"/>
    </xf>
    <xf numFmtId="166" fontId="36" fillId="0" borderId="3" xfId="1" applyNumberFormat="1" applyFont="1" applyBorder="1" applyAlignment="1">
      <alignment horizontal="right" vertical="center" wrapText="1"/>
    </xf>
    <xf numFmtId="0" fontId="34" fillId="4" borderId="0" xfId="0" applyFont="1" applyFill="1" applyAlignment="1">
      <alignment horizontal="center" vertical="center"/>
    </xf>
    <xf numFmtId="0" fontId="36" fillId="0" borderId="7"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2" xfId="1" applyFont="1" applyBorder="1" applyAlignment="1">
      <alignment horizontal="center" vertical="center" wrapText="1"/>
    </xf>
    <xf numFmtId="49" fontId="36" fillId="4" borderId="7" xfId="1" applyNumberFormat="1" applyFont="1" applyFill="1" applyBorder="1" applyAlignment="1">
      <alignment horizontal="center" vertical="center"/>
    </xf>
    <xf numFmtId="49" fontId="36" fillId="4" borderId="2" xfId="1" applyNumberFormat="1" applyFont="1" applyFill="1" applyBorder="1" applyAlignment="1">
      <alignment horizontal="center" vertical="center"/>
    </xf>
    <xf numFmtId="49" fontId="36" fillId="4" borderId="7" xfId="1" applyNumberFormat="1" applyFont="1" applyFill="1" applyBorder="1" applyAlignment="1">
      <alignment horizontal="center" vertical="center" wrapText="1"/>
    </xf>
    <xf numFmtId="49" fontId="36" fillId="4" borderId="2" xfId="1" applyNumberFormat="1" applyFont="1" applyFill="1" applyBorder="1" applyAlignment="1">
      <alignment horizontal="center" vertical="center" wrapText="1"/>
    </xf>
    <xf numFmtId="49" fontId="9" fillId="4" borderId="12" xfId="1" applyNumberFormat="1" applyFont="1" applyFill="1" applyBorder="1" applyAlignment="1">
      <alignment horizontal="center" vertical="center"/>
    </xf>
    <xf numFmtId="49" fontId="9" fillId="4" borderId="0" xfId="1" applyNumberFormat="1" applyFont="1" applyFill="1" applyAlignment="1">
      <alignment horizontal="center" vertical="center"/>
    </xf>
    <xf numFmtId="49" fontId="9" fillId="4" borderId="4" xfId="1" applyNumberFormat="1" applyFont="1" applyFill="1" applyBorder="1" applyAlignment="1">
      <alignment horizontal="center" vertical="center"/>
    </xf>
    <xf numFmtId="49" fontId="4" fillId="0" borderId="7"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7"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9" fillId="0" borderId="1" xfId="1" applyNumberFormat="1" applyFont="1" applyBorder="1" applyAlignment="1">
      <alignment horizontal="center" vertical="center"/>
    </xf>
    <xf numFmtId="49" fontId="9" fillId="0" borderId="9" xfId="1" applyNumberFormat="1" applyFont="1" applyBorder="1" applyAlignment="1">
      <alignment horizontal="center" vertical="center"/>
    </xf>
    <xf numFmtId="49" fontId="9" fillId="0" borderId="6" xfId="1" applyNumberFormat="1" applyFont="1" applyBorder="1" applyAlignment="1">
      <alignment horizontal="center" vertical="center"/>
    </xf>
    <xf numFmtId="166" fontId="36" fillId="0" borderId="7" xfId="0" applyNumberFormat="1" applyFont="1" applyBorder="1" applyAlignment="1">
      <alignment horizontal="right" vertical="center"/>
    </xf>
    <xf numFmtId="166" fontId="36" fillId="0" borderId="2" xfId="0" applyNumberFormat="1" applyFont="1" applyBorder="1" applyAlignment="1">
      <alignment horizontal="right" vertical="center"/>
    </xf>
    <xf numFmtId="0" fontId="36" fillId="0" borderId="11" xfId="1" applyFont="1" applyBorder="1" applyAlignment="1">
      <alignment horizontal="left" vertical="top" wrapText="1"/>
    </xf>
    <xf numFmtId="0" fontId="36" fillId="0" borderId="4" xfId="1" applyFont="1" applyBorder="1" applyAlignment="1">
      <alignment horizontal="left" vertical="top" wrapText="1"/>
    </xf>
    <xf numFmtId="0" fontId="36" fillId="0" borderId="14" xfId="1" applyFont="1" applyBorder="1" applyAlignment="1">
      <alignment horizontal="left" vertical="top" wrapText="1"/>
    </xf>
    <xf numFmtId="49" fontId="36" fillId="0" borderId="7" xfId="0" applyNumberFormat="1" applyFont="1" applyBorder="1" applyAlignment="1">
      <alignment horizontal="center" vertical="center" wrapText="1"/>
    </xf>
    <xf numFmtId="49" fontId="36" fillId="0" borderId="3" xfId="0" applyNumberFormat="1" applyFont="1" applyBorder="1" applyAlignment="1">
      <alignment horizontal="center" vertical="center" wrapText="1"/>
    </xf>
    <xf numFmtId="49" fontId="36" fillId="0" borderId="2" xfId="0" applyNumberFormat="1" applyFont="1" applyBorder="1" applyAlignment="1">
      <alignment horizontal="center" vertical="center" wrapText="1"/>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3" fontId="36" fillId="0" borderId="7" xfId="0" applyNumberFormat="1" applyFont="1" applyBorder="1" applyAlignment="1">
      <alignment horizontal="center" vertical="center" wrapText="1"/>
    </xf>
    <xf numFmtId="49" fontId="36" fillId="0" borderId="2" xfId="0" applyNumberFormat="1" applyFont="1" applyBorder="1" applyAlignment="1">
      <alignment horizontal="center" vertical="center"/>
    </xf>
    <xf numFmtId="0" fontId="36" fillId="4" borderId="7"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2" xfId="0" applyFont="1" applyFill="1" applyBorder="1" applyAlignment="1">
      <alignment horizontal="center" vertical="center"/>
    </xf>
    <xf numFmtId="49" fontId="37" fillId="0" borderId="7" xfId="1" applyNumberFormat="1" applyFont="1" applyBorder="1" applyAlignment="1">
      <alignment horizontal="center" vertical="center"/>
    </xf>
    <xf numFmtId="49" fontId="37" fillId="0" borderId="2" xfId="1" applyNumberFormat="1" applyFont="1" applyBorder="1" applyAlignment="1">
      <alignment horizontal="center" vertical="center"/>
    </xf>
    <xf numFmtId="166" fontId="37" fillId="0" borderId="10" xfId="1" applyNumberFormat="1" applyFont="1" applyBorder="1" applyAlignment="1">
      <alignment horizontal="right" vertical="center"/>
    </xf>
    <xf numFmtId="166" fontId="37" fillId="0" borderId="5" xfId="1" applyNumberFormat="1" applyFont="1" applyBorder="1" applyAlignment="1">
      <alignment horizontal="right" vertical="center"/>
    </xf>
    <xf numFmtId="49" fontId="37" fillId="0" borderId="3" xfId="1" applyNumberFormat="1" applyFont="1" applyBorder="1" applyAlignment="1">
      <alignment horizontal="center" vertical="center"/>
    </xf>
    <xf numFmtId="3" fontId="36" fillId="0" borderId="7" xfId="0" applyNumberFormat="1" applyFont="1" applyBorder="1" applyAlignment="1">
      <alignment horizontal="center" vertical="center"/>
    </xf>
    <xf numFmtId="166" fontId="35" fillId="0" borderId="10" xfId="1" applyNumberFormat="1" applyFont="1" applyBorder="1" applyAlignment="1">
      <alignment horizontal="center" vertical="center"/>
    </xf>
    <xf numFmtId="166" fontId="35" fillId="0" borderId="11" xfId="1" applyNumberFormat="1" applyFont="1" applyBorder="1" applyAlignment="1">
      <alignment horizontal="center" vertical="center"/>
    </xf>
    <xf numFmtId="49" fontId="37" fillId="0" borderId="7" xfId="1" applyNumberFormat="1" applyFont="1" applyBorder="1" applyAlignment="1">
      <alignment horizontal="center" vertical="top"/>
    </xf>
    <xf numFmtId="49" fontId="37" fillId="0" borderId="2" xfId="1" applyNumberFormat="1" applyFont="1" applyBorder="1" applyAlignment="1">
      <alignment horizontal="center" vertical="top"/>
    </xf>
    <xf numFmtId="166" fontId="37" fillId="0" borderId="7" xfId="1" applyNumberFormat="1" applyFont="1" applyBorder="1" applyAlignment="1">
      <alignment horizontal="right" vertical="top"/>
    </xf>
    <xf numFmtId="166" fontId="37" fillId="0" borderId="2" xfId="1" applyNumberFormat="1" applyFont="1" applyBorder="1" applyAlignment="1">
      <alignment horizontal="right" vertical="top"/>
    </xf>
    <xf numFmtId="1" fontId="41" fillId="0" borderId="13" xfId="1" applyNumberFormat="1" applyFont="1" applyBorder="1" applyAlignment="1">
      <alignment horizontal="center" vertical="center"/>
    </xf>
    <xf numFmtId="1" fontId="41" fillId="0" borderId="14" xfId="1" applyNumberFormat="1" applyFont="1" applyBorder="1" applyAlignment="1">
      <alignment horizontal="center" vertical="center"/>
    </xf>
    <xf numFmtId="4" fontId="35" fillId="0" borderId="1" xfId="1" applyNumberFormat="1" applyFont="1" applyBorder="1" applyAlignment="1">
      <alignment horizontal="center" vertical="center"/>
    </xf>
    <xf numFmtId="4" fontId="35" fillId="0" borderId="6" xfId="1" applyNumberFormat="1" applyFont="1" applyBorder="1" applyAlignment="1">
      <alignment horizontal="center" vertical="center"/>
    </xf>
    <xf numFmtId="49" fontId="41" fillId="0" borderId="1" xfId="1" applyNumberFormat="1" applyFont="1" applyBorder="1" applyAlignment="1">
      <alignment horizontal="center" vertical="center"/>
    </xf>
    <xf numFmtId="49" fontId="41" fillId="0" borderId="9" xfId="1" applyNumberFormat="1" applyFont="1" applyBorder="1" applyAlignment="1">
      <alignment horizontal="center" vertical="center"/>
    </xf>
    <xf numFmtId="49" fontId="41" fillId="0" borderId="8" xfId="1" applyNumberFormat="1" applyFont="1" applyBorder="1" applyAlignment="1">
      <alignment horizontal="center" vertical="center"/>
    </xf>
    <xf numFmtId="49" fontId="41" fillId="0" borderId="11" xfId="1" applyNumberFormat="1" applyFont="1" applyBorder="1" applyAlignment="1">
      <alignment horizontal="center" vertical="center"/>
    </xf>
    <xf numFmtId="0" fontId="9" fillId="4" borderId="0" xfId="0" applyFont="1" applyFill="1" applyAlignment="1">
      <alignment horizontal="center" vertical="center" wrapText="1"/>
    </xf>
    <xf numFmtId="0" fontId="35" fillId="0" borderId="1" xfId="1" applyFont="1" applyBorder="1" applyAlignment="1">
      <alignment horizontal="center" vertical="center" wrapText="1"/>
    </xf>
    <xf numFmtId="0" fontId="35" fillId="0" borderId="6" xfId="1" applyFont="1" applyBorder="1" applyAlignment="1">
      <alignment horizontal="center" vertical="center" wrapText="1"/>
    </xf>
    <xf numFmtId="2" fontId="35" fillId="0" borderId="1" xfId="1" applyNumberFormat="1" applyFont="1" applyBorder="1" applyAlignment="1">
      <alignment horizontal="center" vertical="center"/>
    </xf>
    <xf numFmtId="2" fontId="35" fillId="0" borderId="6" xfId="1" applyNumberFormat="1" applyFont="1" applyBorder="1" applyAlignment="1">
      <alignment horizontal="center" vertical="center"/>
    </xf>
    <xf numFmtId="4" fontId="35" fillId="0" borderId="10" xfId="1" applyNumberFormat="1" applyFont="1" applyBorder="1" applyAlignment="1">
      <alignment horizontal="center" vertical="center"/>
    </xf>
    <xf numFmtId="4" fontId="35" fillId="0" borderId="11" xfId="1" applyNumberFormat="1" applyFont="1" applyBorder="1" applyAlignment="1">
      <alignment horizontal="center" vertical="center"/>
    </xf>
    <xf numFmtId="166" fontId="37" fillId="0" borderId="7" xfId="0" applyNumberFormat="1" applyFont="1" applyBorder="1" applyAlignment="1">
      <alignment horizontal="right" vertical="center"/>
    </xf>
    <xf numFmtId="166" fontId="37" fillId="0" borderId="3" xfId="0" applyNumberFormat="1" applyFont="1" applyBorder="1" applyAlignment="1">
      <alignment horizontal="right" vertical="center"/>
    </xf>
    <xf numFmtId="166" fontId="37" fillId="0" borderId="2" xfId="0" applyNumberFormat="1" applyFont="1" applyBorder="1" applyAlignment="1">
      <alignment horizontal="right" vertical="center"/>
    </xf>
    <xf numFmtId="49" fontId="9" fillId="0" borderId="1" xfId="1" applyNumberFormat="1" applyFont="1" applyBorder="1" applyAlignment="1">
      <alignment horizontal="center" vertical="center" wrapText="1"/>
    </xf>
    <xf numFmtId="49" fontId="9" fillId="0" borderId="9" xfId="1" applyNumberFormat="1" applyFont="1" applyBorder="1" applyAlignment="1">
      <alignment horizontal="center" vertical="center" wrapText="1"/>
    </xf>
    <xf numFmtId="49" fontId="9" fillId="0" borderId="6" xfId="1" applyNumberFormat="1" applyFont="1" applyBorder="1" applyAlignment="1">
      <alignment horizontal="center" vertical="center" wrapText="1"/>
    </xf>
    <xf numFmtId="49" fontId="36" fillId="0" borderId="9" xfId="1" applyNumberFormat="1" applyFont="1" applyBorder="1" applyAlignment="1">
      <alignment horizontal="center" vertical="center"/>
    </xf>
    <xf numFmtId="49" fontId="36" fillId="0" borderId="8" xfId="1" applyNumberFormat="1" applyFont="1" applyBorder="1" applyAlignment="1">
      <alignment horizontal="center" vertical="center"/>
    </xf>
    <xf numFmtId="49" fontId="36" fillId="0" borderId="11" xfId="1" applyNumberFormat="1" applyFont="1" applyBorder="1" applyAlignment="1">
      <alignment horizontal="center" vertical="center"/>
    </xf>
    <xf numFmtId="166" fontId="36" fillId="4" borderId="7" xfId="1" applyNumberFormat="1" applyFont="1" applyFill="1" applyBorder="1" applyAlignment="1">
      <alignment horizontal="right" vertical="center"/>
    </xf>
    <xf numFmtId="166" fontId="36" fillId="4" borderId="3" xfId="1" applyNumberFormat="1" applyFont="1" applyFill="1" applyBorder="1" applyAlignment="1">
      <alignment horizontal="right" vertical="center"/>
    </xf>
    <xf numFmtId="166" fontId="36" fillId="4" borderId="2" xfId="1" applyNumberFormat="1" applyFont="1" applyFill="1" applyBorder="1" applyAlignment="1">
      <alignment horizontal="right" vertical="center"/>
    </xf>
    <xf numFmtId="166" fontId="36" fillId="4" borderId="10" xfId="1" applyNumberFormat="1" applyFont="1" applyFill="1" applyBorder="1" applyAlignment="1">
      <alignment horizontal="right" vertical="center"/>
    </xf>
    <xf numFmtId="166" fontId="36" fillId="4" borderId="12" xfId="1" applyNumberFormat="1" applyFont="1" applyFill="1" applyBorder="1" applyAlignment="1">
      <alignment horizontal="right" vertical="center"/>
    </xf>
    <xf numFmtId="166" fontId="36" fillId="4" borderId="5" xfId="1"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49" fontId="37" fillId="0" borderId="7" xfId="0" applyNumberFormat="1" applyFont="1" applyBorder="1" applyAlignment="1">
      <alignment horizontal="center" vertical="center"/>
    </xf>
    <xf numFmtId="49" fontId="37" fillId="0" borderId="3" xfId="0" applyNumberFormat="1" applyFont="1" applyBorder="1" applyAlignment="1">
      <alignment horizontal="center" vertical="center"/>
    </xf>
    <xf numFmtId="49" fontId="37" fillId="0" borderId="2" xfId="0" applyNumberFormat="1" applyFont="1" applyBorder="1" applyAlignment="1">
      <alignment horizontal="center" vertical="center"/>
    </xf>
    <xf numFmtId="166" fontId="36" fillId="0" borderId="7" xfId="0" applyNumberFormat="1" applyFont="1" applyBorder="1" applyAlignment="1">
      <alignment horizontal="right" vertical="center" wrapText="1"/>
    </xf>
    <xf numFmtId="166" fontId="36" fillId="0" borderId="2" xfId="0" applyNumberFormat="1" applyFont="1" applyBorder="1" applyAlignment="1">
      <alignment horizontal="right" vertical="center" wrapText="1"/>
    </xf>
    <xf numFmtId="166" fontId="36" fillId="0" borderId="10" xfId="1" applyNumberFormat="1" applyFont="1" applyBorder="1" applyAlignment="1">
      <alignment horizontal="right" vertical="center" wrapText="1"/>
    </xf>
    <xf numFmtId="166" fontId="36" fillId="0" borderId="5" xfId="1" applyNumberFormat="1" applyFont="1" applyBorder="1" applyAlignment="1">
      <alignment horizontal="right" vertical="center" wrapText="1"/>
    </xf>
    <xf numFmtId="4" fontId="35" fillId="0" borderId="12" xfId="1" applyNumberFormat="1" applyFont="1" applyBorder="1" applyAlignment="1">
      <alignment horizontal="center" vertical="center" wrapText="1"/>
    </xf>
    <xf numFmtId="4" fontId="35" fillId="0" borderId="4" xfId="1" applyNumberFormat="1" applyFont="1" applyBorder="1" applyAlignment="1">
      <alignment horizontal="center" vertical="center" wrapText="1"/>
    </xf>
    <xf numFmtId="4" fontId="36" fillId="0" borderId="7" xfId="0" applyNumberFormat="1" applyFont="1" applyBorder="1" applyAlignment="1">
      <alignment horizontal="center" vertical="center" wrapText="1"/>
    </xf>
    <xf numFmtId="4" fontId="36" fillId="0" borderId="2" xfId="0" applyNumberFormat="1" applyFont="1" applyBorder="1" applyAlignment="1">
      <alignment horizontal="center" vertical="center" wrapText="1"/>
    </xf>
    <xf numFmtId="4" fontId="36" fillId="0" borderId="7" xfId="1" applyNumberFormat="1" applyFont="1" applyBorder="1" applyAlignment="1">
      <alignment horizontal="center" vertical="center" wrapText="1"/>
    </xf>
    <xf numFmtId="4" fontId="36" fillId="0" borderId="2" xfId="1" applyNumberFormat="1" applyFont="1" applyBorder="1" applyAlignment="1">
      <alignment horizontal="center" vertical="center" wrapText="1"/>
    </xf>
    <xf numFmtId="166" fontId="37" fillId="0" borderId="7" xfId="1" applyNumberFormat="1" applyFont="1" applyBorder="1" applyAlignment="1">
      <alignment horizontal="right" vertical="center" wrapText="1"/>
    </xf>
    <xf numFmtId="166" fontId="37" fillId="0" borderId="2" xfId="1" applyNumberFormat="1" applyFont="1" applyBorder="1" applyAlignment="1">
      <alignment horizontal="right" vertical="center" wrapText="1"/>
    </xf>
    <xf numFmtId="4" fontId="36" fillId="0" borderId="10" xfId="1" applyNumberFormat="1" applyFont="1" applyBorder="1" applyAlignment="1">
      <alignment horizontal="center" vertical="center" wrapText="1"/>
    </xf>
    <xf numFmtId="4" fontId="36" fillId="0" borderId="11" xfId="1" applyNumberFormat="1" applyFont="1" applyBorder="1" applyAlignment="1">
      <alignment horizontal="center" vertical="center" wrapText="1"/>
    </xf>
    <xf numFmtId="4" fontId="36" fillId="4" borderId="7" xfId="0" applyNumberFormat="1" applyFont="1" applyFill="1" applyBorder="1" applyAlignment="1">
      <alignment horizontal="center" vertical="center" wrapText="1"/>
    </xf>
    <xf numFmtId="4" fontId="36" fillId="4" borderId="2" xfId="0" applyNumberFormat="1" applyFont="1" applyFill="1" applyBorder="1" applyAlignment="1">
      <alignment horizontal="center" vertical="center" wrapText="1"/>
    </xf>
    <xf numFmtId="0" fontId="36" fillId="0" borderId="11" xfId="0" applyFont="1" applyBorder="1" applyAlignment="1">
      <alignment horizontal="left" vertical="top" wrapText="1"/>
    </xf>
    <xf numFmtId="0" fontId="36" fillId="0" borderId="4" xfId="0" applyFont="1" applyBorder="1" applyAlignment="1">
      <alignment horizontal="left" vertical="top" wrapText="1"/>
    </xf>
    <xf numFmtId="0" fontId="36" fillId="0" borderId="14" xfId="0" applyFont="1" applyBorder="1" applyAlignment="1">
      <alignment horizontal="left" vertical="top" wrapText="1"/>
    </xf>
    <xf numFmtId="166" fontId="36" fillId="0" borderId="10" xfId="0" applyNumberFormat="1" applyFont="1" applyBorder="1" applyAlignment="1">
      <alignment horizontal="right" vertical="center" wrapText="1"/>
    </xf>
    <xf numFmtId="166" fontId="36" fillId="0" borderId="12" xfId="0" applyNumberFormat="1" applyFont="1" applyBorder="1" applyAlignment="1">
      <alignment horizontal="right" vertical="center" wrapText="1"/>
    </xf>
    <xf numFmtId="166" fontId="36" fillId="0" borderId="5" xfId="0" applyNumberFormat="1" applyFont="1" applyBorder="1" applyAlignment="1">
      <alignment horizontal="right" vertical="center" wrapText="1"/>
    </xf>
    <xf numFmtId="166" fontId="36" fillId="0" borderId="3" xfId="0" applyNumberFormat="1" applyFont="1" applyBorder="1" applyAlignment="1">
      <alignment horizontal="right" vertical="center"/>
    </xf>
    <xf numFmtId="166" fontId="36" fillId="0" borderId="10" xfId="0" applyNumberFormat="1" applyFont="1" applyBorder="1" applyAlignment="1">
      <alignment horizontal="right" vertical="center"/>
    </xf>
    <xf numFmtId="166" fontId="36" fillId="0" borderId="12" xfId="0" applyNumberFormat="1" applyFont="1" applyBorder="1" applyAlignment="1">
      <alignment horizontal="right" vertical="center"/>
    </xf>
    <xf numFmtId="166" fontId="36" fillId="0" borderId="5" xfId="0" applyNumberFormat="1" applyFont="1" applyBorder="1" applyAlignment="1">
      <alignment horizontal="right" vertical="center"/>
    </xf>
    <xf numFmtId="4" fontId="35" fillId="0" borderId="5" xfId="1" applyNumberFormat="1" applyFont="1" applyBorder="1" applyAlignment="1">
      <alignment horizontal="center" vertical="center"/>
    </xf>
    <xf numFmtId="4" fontId="35" fillId="0" borderId="14" xfId="1" applyNumberFormat="1" applyFont="1" applyBorder="1" applyAlignment="1">
      <alignment horizontal="center" vertical="center"/>
    </xf>
    <xf numFmtId="49" fontId="43" fillId="0" borderId="1" xfId="0" applyNumberFormat="1" applyFont="1" applyBorder="1" applyAlignment="1">
      <alignment horizontal="center" vertical="center"/>
    </xf>
    <xf numFmtId="49" fontId="43" fillId="0" borderId="9" xfId="0" applyNumberFormat="1" applyFont="1" applyBorder="1" applyAlignment="1">
      <alignment horizontal="center" vertical="center"/>
    </xf>
    <xf numFmtId="49" fontId="43" fillId="0" borderId="8" xfId="0" applyNumberFormat="1" applyFont="1" applyBorder="1" applyAlignment="1">
      <alignment horizontal="center" vertical="center"/>
    </xf>
    <xf numFmtId="49" fontId="43" fillId="0" borderId="11" xfId="0" applyNumberFormat="1" applyFont="1" applyBorder="1" applyAlignment="1">
      <alignment horizontal="center" vertical="center"/>
    </xf>
    <xf numFmtId="166" fontId="36" fillId="0" borderId="3" xfId="0" applyNumberFormat="1" applyFont="1" applyBorder="1" applyAlignment="1">
      <alignment horizontal="right" vertical="center" wrapText="1"/>
    </xf>
    <xf numFmtId="2" fontId="9" fillId="0" borderId="1" xfId="1" applyNumberFormat="1" applyFont="1" applyBorder="1" applyAlignment="1">
      <alignment horizontal="center" vertical="center" wrapText="1"/>
    </xf>
    <xf numFmtId="2" fontId="36" fillId="0" borderId="9" xfId="1" applyNumberFormat="1" applyFont="1" applyBorder="1" applyAlignment="1">
      <alignment horizontal="center" vertical="center" wrapText="1"/>
    </xf>
    <xf numFmtId="2" fontId="36" fillId="0" borderId="8" xfId="1" applyNumberFormat="1" applyFont="1" applyBorder="1" applyAlignment="1">
      <alignment horizontal="center" vertical="center" wrapText="1"/>
    </xf>
    <xf numFmtId="2" fontId="36" fillId="0" borderId="11" xfId="1" applyNumberFormat="1" applyFont="1" applyBorder="1" applyAlignment="1">
      <alignment horizontal="center" vertical="center" wrapText="1"/>
    </xf>
    <xf numFmtId="2" fontId="36" fillId="0" borderId="7" xfId="1" applyNumberFormat="1" applyFont="1" applyBorder="1" applyAlignment="1">
      <alignment horizontal="center" vertical="center" wrapText="1"/>
    </xf>
    <xf numFmtId="2" fontId="36" fillId="0" borderId="3" xfId="1" applyNumberFormat="1" applyFont="1" applyBorder="1" applyAlignment="1">
      <alignment horizontal="center" vertical="center" wrapText="1"/>
    </xf>
    <xf numFmtId="2" fontId="36" fillId="0" borderId="2" xfId="1" applyNumberFormat="1" applyFont="1" applyBorder="1" applyAlignment="1">
      <alignment horizontal="center" vertical="center" wrapText="1"/>
    </xf>
    <xf numFmtId="49" fontId="36" fillId="0" borderId="7" xfId="6" applyNumberFormat="1" applyFont="1" applyBorder="1" applyAlignment="1">
      <alignment horizontal="center" vertical="center" wrapText="1"/>
    </xf>
    <xf numFmtId="49" fontId="36" fillId="0" borderId="2" xfId="6" applyNumberFormat="1" applyFont="1" applyBorder="1" applyAlignment="1">
      <alignment horizontal="center" vertical="center" wrapText="1"/>
    </xf>
    <xf numFmtId="0" fontId="36" fillId="0" borderId="7" xfId="8" applyFont="1" applyBorder="1" applyAlignment="1">
      <alignment horizontal="center" vertical="center" wrapText="1"/>
    </xf>
    <xf numFmtId="0" fontId="36" fillId="0" borderId="3" xfId="8" applyFont="1" applyBorder="1" applyAlignment="1">
      <alignment horizontal="center" vertical="center" wrapText="1"/>
    </xf>
    <xf numFmtId="0" fontId="36" fillId="0" borderId="2" xfId="8" applyFont="1" applyBorder="1" applyAlignment="1">
      <alignment horizontal="center" vertical="center" wrapText="1"/>
    </xf>
    <xf numFmtId="166" fontId="37" fillId="4" borderId="7" xfId="1" applyNumberFormat="1" applyFont="1" applyFill="1" applyBorder="1" applyAlignment="1">
      <alignment horizontal="right" vertical="center" wrapText="1"/>
    </xf>
    <xf numFmtId="166" fontId="37" fillId="4" borderId="3" xfId="1" applyNumberFormat="1" applyFont="1" applyFill="1" applyBorder="1" applyAlignment="1">
      <alignment horizontal="right" vertical="center" wrapText="1"/>
    </xf>
    <xf numFmtId="166" fontId="37" fillId="4" borderId="2" xfId="1" applyNumberFormat="1" applyFont="1" applyFill="1" applyBorder="1" applyAlignment="1">
      <alignment horizontal="right" vertical="center" wrapText="1"/>
    </xf>
    <xf numFmtId="166" fontId="37" fillId="4" borderId="10" xfId="1" applyNumberFormat="1" applyFont="1" applyFill="1" applyBorder="1" applyAlignment="1">
      <alignment horizontal="right" vertical="center" wrapText="1"/>
    </xf>
    <xf numFmtId="166" fontId="37" fillId="4" borderId="12" xfId="1" applyNumberFormat="1" applyFont="1" applyFill="1" applyBorder="1" applyAlignment="1">
      <alignment horizontal="right" vertical="center" wrapText="1"/>
    </xf>
    <xf numFmtId="166" fontId="37" fillId="4" borderId="5" xfId="1" applyNumberFormat="1" applyFont="1" applyFill="1" applyBorder="1" applyAlignment="1">
      <alignment horizontal="right" vertical="center" wrapText="1"/>
    </xf>
    <xf numFmtId="0" fontId="37" fillId="4" borderId="7" xfId="1" applyFont="1" applyFill="1" applyBorder="1" applyAlignment="1">
      <alignment horizontal="center" vertical="center" wrapText="1"/>
    </xf>
    <xf numFmtId="0" fontId="37" fillId="4" borderId="3" xfId="1" applyFont="1" applyFill="1" applyBorder="1" applyAlignment="1">
      <alignment horizontal="center" vertical="center" wrapText="1"/>
    </xf>
    <xf numFmtId="0" fontId="37" fillId="4" borderId="2" xfId="1" applyFont="1" applyFill="1" applyBorder="1" applyAlignment="1">
      <alignment horizontal="center" vertical="center" wrapText="1"/>
    </xf>
    <xf numFmtId="4" fontId="36" fillId="0" borderId="1" xfId="0" applyNumberFormat="1" applyFont="1" applyBorder="1" applyAlignment="1">
      <alignment horizontal="center" vertical="center"/>
    </xf>
    <xf numFmtId="4" fontId="36" fillId="0" borderId="6"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36" fillId="0" borderId="9" xfId="0" applyNumberFormat="1" applyFont="1" applyBorder="1" applyAlignment="1">
      <alignment horizontal="center" vertical="center"/>
    </xf>
    <xf numFmtId="49" fontId="36" fillId="0" borderId="8" xfId="0" applyNumberFormat="1" applyFont="1" applyBorder="1" applyAlignment="1">
      <alignment horizontal="center" vertical="center"/>
    </xf>
    <xf numFmtId="49" fontId="36" fillId="0" borderId="11" xfId="0" applyNumberFormat="1" applyFont="1" applyBorder="1" applyAlignment="1">
      <alignment horizontal="center" vertical="center"/>
    </xf>
    <xf numFmtId="166" fontId="36" fillId="0" borderId="12" xfId="1" applyNumberFormat="1" applyFont="1" applyBorder="1" applyAlignment="1">
      <alignment horizontal="right" vertical="center" wrapText="1"/>
    </xf>
    <xf numFmtId="0" fontId="36" fillId="0" borderId="14" xfId="0" applyFont="1" applyBorder="1" applyAlignment="1">
      <alignment horizontal="center" vertical="center" wrapText="1"/>
    </xf>
    <xf numFmtId="4" fontId="35" fillId="0" borderId="10" xfId="1" applyNumberFormat="1" applyFont="1" applyBorder="1" applyAlignment="1">
      <alignment horizontal="center" vertical="center" wrapText="1"/>
    </xf>
    <xf numFmtId="4" fontId="35" fillId="0" borderId="11" xfId="1" applyNumberFormat="1" applyFont="1" applyBorder="1" applyAlignment="1">
      <alignment horizontal="center" vertical="center" wrapText="1"/>
    </xf>
    <xf numFmtId="4" fontId="35" fillId="0" borderId="1" xfId="1" applyNumberFormat="1" applyFont="1" applyBorder="1" applyAlignment="1">
      <alignment horizontal="center" vertical="center" wrapText="1"/>
    </xf>
    <xf numFmtId="4" fontId="35" fillId="0" borderId="6" xfId="1" applyNumberFormat="1" applyFont="1" applyBorder="1" applyAlignment="1">
      <alignment horizontal="center" vertical="center" wrapText="1"/>
    </xf>
    <xf numFmtId="49" fontId="36" fillId="0" borderId="7" xfId="1" quotePrefix="1" applyNumberFormat="1" applyFont="1" applyBorder="1" applyAlignment="1">
      <alignment horizontal="center" vertical="center"/>
    </xf>
    <xf numFmtId="49" fontId="36" fillId="0" borderId="3" xfId="1" quotePrefix="1" applyNumberFormat="1" applyFont="1" applyBorder="1" applyAlignment="1">
      <alignment horizontal="center" vertical="center"/>
    </xf>
    <xf numFmtId="49" fontId="36" fillId="0" borderId="2" xfId="1" quotePrefix="1" applyNumberFormat="1" applyFont="1" applyBorder="1" applyAlignment="1">
      <alignment horizontal="center" vertical="center"/>
    </xf>
    <xf numFmtId="166" fontId="35" fillId="0" borderId="1" xfId="1" applyNumberFormat="1" applyFont="1" applyBorder="1" applyAlignment="1">
      <alignment horizontal="center" vertical="center"/>
    </xf>
    <xf numFmtId="166" fontId="35" fillId="0" borderId="6" xfId="1" applyNumberFormat="1" applyFont="1" applyBorder="1" applyAlignment="1">
      <alignment horizontal="center" vertical="center"/>
    </xf>
    <xf numFmtId="166" fontId="36" fillId="0" borderId="1" xfId="1" applyNumberFormat="1" applyFont="1" applyBorder="1" applyAlignment="1">
      <alignment horizontal="center" vertical="center"/>
    </xf>
    <xf numFmtId="166" fontId="36" fillId="0" borderId="6" xfId="1" applyNumberFormat="1" applyFont="1" applyBorder="1" applyAlignment="1">
      <alignment horizontal="center" vertical="center"/>
    </xf>
    <xf numFmtId="49" fontId="36" fillId="0" borderId="7" xfId="1" applyNumberFormat="1" applyFont="1" applyBorder="1" applyAlignment="1">
      <alignment horizontal="center" vertical="top" wrapText="1"/>
    </xf>
    <xf numFmtId="49" fontId="36" fillId="0" borderId="2" xfId="1" applyNumberFormat="1" applyFont="1" applyBorder="1" applyAlignment="1">
      <alignment horizontal="center" vertical="top" wrapText="1"/>
    </xf>
    <xf numFmtId="166" fontId="36" fillId="0" borderId="7" xfId="1" applyNumberFormat="1" applyFont="1" applyBorder="1" applyAlignment="1">
      <alignment horizontal="right" vertical="top"/>
    </xf>
    <xf numFmtId="166" fontId="36" fillId="0" borderId="2" xfId="1" applyNumberFormat="1" applyFont="1" applyBorder="1" applyAlignment="1">
      <alignment horizontal="right" vertical="top"/>
    </xf>
    <xf numFmtId="166" fontId="36" fillId="0" borderId="10" xfId="1" applyNumberFormat="1" applyFont="1" applyBorder="1" applyAlignment="1">
      <alignment horizontal="right" vertical="top"/>
    </xf>
    <xf numFmtId="166" fontId="36" fillId="0" borderId="5" xfId="1" applyNumberFormat="1" applyFont="1" applyBorder="1" applyAlignment="1">
      <alignment horizontal="right" vertical="top"/>
    </xf>
    <xf numFmtId="166" fontId="37" fillId="0" borderId="1" xfId="1" applyNumberFormat="1" applyFont="1" applyBorder="1" applyAlignment="1">
      <alignment horizontal="center" vertical="center" wrapText="1"/>
    </xf>
    <xf numFmtId="166" fontId="37" fillId="0" borderId="6" xfId="1" applyNumberFormat="1" applyFont="1" applyBorder="1" applyAlignment="1">
      <alignment horizontal="center" vertical="center" wrapText="1"/>
    </xf>
    <xf numFmtId="49" fontId="9" fillId="0" borderId="8" xfId="1" applyNumberFormat="1" applyFont="1" applyBorder="1" applyAlignment="1">
      <alignment horizontal="center" vertical="center" wrapText="1"/>
    </xf>
    <xf numFmtId="49" fontId="9" fillId="0" borderId="11" xfId="1" applyNumberFormat="1" applyFont="1" applyBorder="1" applyAlignment="1">
      <alignment horizontal="center" vertical="center" wrapText="1"/>
    </xf>
    <xf numFmtId="166" fontId="35" fillId="0" borderId="5" xfId="1" applyNumberFormat="1" applyFont="1" applyBorder="1" applyAlignment="1">
      <alignment horizontal="center" vertical="center"/>
    </xf>
    <xf numFmtId="166" fontId="35" fillId="0" borderId="14" xfId="1" applyNumberFormat="1" applyFont="1" applyBorder="1" applyAlignment="1">
      <alignment horizontal="center" vertical="center"/>
    </xf>
    <xf numFmtId="49" fontId="9" fillId="0" borderId="1" xfId="1" quotePrefix="1" applyNumberFormat="1" applyFont="1" applyBorder="1" applyAlignment="1">
      <alignment horizontal="center" vertical="center"/>
    </xf>
    <xf numFmtId="49" fontId="9" fillId="0" borderId="9" xfId="1" quotePrefix="1" applyNumberFormat="1" applyFont="1" applyBorder="1" applyAlignment="1">
      <alignment horizontal="center" vertical="center"/>
    </xf>
    <xf numFmtId="49" fontId="9" fillId="0" borderId="8" xfId="1" quotePrefix="1" applyNumberFormat="1" applyFont="1" applyBorder="1" applyAlignment="1">
      <alignment horizontal="center" vertical="center"/>
    </xf>
    <xf numFmtId="49" fontId="9" fillId="0" borderId="11" xfId="1" quotePrefix="1" applyNumberFormat="1" applyFont="1" applyBorder="1" applyAlignment="1">
      <alignment horizontal="center" vertical="center"/>
    </xf>
  </cellXfs>
  <cellStyles count="37">
    <cellStyle name="buvo suplanuotos nenumatytiems atvejams, kurių neprireikė." xfId="35" xr:uid="{00000000-0005-0000-0000-000000000000}"/>
    <cellStyle name="Įprastas" xfId="0" builtinId="0"/>
    <cellStyle name="Įprastas 2" xfId="13" xr:uid="{00000000-0005-0000-0000-000002000000}"/>
    <cellStyle name="Įprastas 2 2" xfId="14" xr:uid="{00000000-0005-0000-0000-000003000000}"/>
    <cellStyle name="Įprastas 2 2 2" xfId="9" xr:uid="{00000000-0005-0000-0000-000004000000}"/>
    <cellStyle name="Įprastas 3" xfId="15" xr:uid="{00000000-0005-0000-0000-000005000000}"/>
    <cellStyle name="Įprastas 4" xfId="12" xr:uid="{00000000-0005-0000-0000-000006000000}"/>
    <cellStyle name="Įprastas 5" xfId="1" xr:uid="{00000000-0005-0000-0000-000007000000}"/>
    <cellStyle name="Įprastas 5 10" xfId="19" xr:uid="{00000000-0005-0000-0000-000008000000}"/>
    <cellStyle name="Įprastas 5 11" xfId="24" xr:uid="{00000000-0005-0000-0000-000009000000}"/>
    <cellStyle name="Įprastas 5 12" xfId="25" xr:uid="{00000000-0005-0000-0000-00000A000000}"/>
    <cellStyle name="Įprastas 5 2" xfId="2" xr:uid="{00000000-0005-0000-0000-00000B000000}"/>
    <cellStyle name="Įprastas 5 2 2" xfId="4" xr:uid="{00000000-0005-0000-0000-00000C000000}"/>
    <cellStyle name="Įprastas 5 2 2 2" xfId="21" xr:uid="{00000000-0005-0000-0000-00000D000000}"/>
    <cellStyle name="Įprastas 5 2 2 2 2" xfId="29" xr:uid="{00000000-0005-0000-0000-00000E000000}"/>
    <cellStyle name="Įprastas 5 2 3" xfId="5" xr:uid="{00000000-0005-0000-0000-00000F000000}"/>
    <cellStyle name="Įprastas 5 2 4" xfId="22" xr:uid="{00000000-0005-0000-0000-000010000000}"/>
    <cellStyle name="Įprastas 5 2 5" xfId="28" xr:uid="{00000000-0005-0000-0000-000011000000}"/>
    <cellStyle name="Įprastas 5 3" xfId="3" xr:uid="{00000000-0005-0000-0000-000012000000}"/>
    <cellStyle name="Įprastas 5 3 2" xfId="20" xr:uid="{00000000-0005-0000-0000-000013000000}"/>
    <cellStyle name="Įprastas 5 3 3" xfId="23" xr:uid="{00000000-0005-0000-0000-000014000000}"/>
    <cellStyle name="Įprastas 5 4" xfId="30" xr:uid="{00000000-0005-0000-0000-000015000000}"/>
    <cellStyle name="Įprastas 5 5" xfId="6" xr:uid="{00000000-0005-0000-0000-000016000000}"/>
    <cellStyle name="Įprastas 5 5 2" xfId="27" xr:uid="{00000000-0005-0000-0000-000017000000}"/>
    <cellStyle name="Įprastas 5 8" xfId="31" xr:uid="{00000000-0005-0000-0000-000018000000}"/>
    <cellStyle name="Įprastas 5 9" xfId="18" xr:uid="{00000000-0005-0000-0000-000019000000}"/>
    <cellStyle name="Įprastas 5 9 2" xfId="36" xr:uid="{00000000-0005-0000-0000-00001A000000}"/>
    <cellStyle name="Įprastas 6" xfId="17" xr:uid="{00000000-0005-0000-0000-00001B000000}"/>
    <cellStyle name="Įprastas 7" xfId="32" xr:uid="{00000000-0005-0000-0000-00001C000000}"/>
    <cellStyle name="Įprastas 8" xfId="26" xr:uid="{00000000-0005-0000-0000-00001D000000}"/>
    <cellStyle name="Kablelis 2" xfId="16" xr:uid="{00000000-0005-0000-0000-00001E000000}"/>
    <cellStyle name="Normal" xfId="33" xr:uid="{00000000-0005-0000-0000-00001F000000}"/>
    <cellStyle name="Normal 2" xfId="8" xr:uid="{00000000-0005-0000-0000-000020000000}"/>
    <cellStyle name="Normal 3" xfId="10" xr:uid="{00000000-0005-0000-0000-000021000000}"/>
    <cellStyle name="Normal 4" xfId="11" xr:uid="{00000000-0005-0000-0000-000022000000}"/>
    <cellStyle name="Normal 5" xfId="7" xr:uid="{00000000-0005-0000-0000-000023000000}"/>
    <cellStyle name="Normal_13 priedas" xfId="34" xr:uid="{00000000-0005-0000-0000-000024000000}"/>
  </cellStyles>
  <dxfs count="0"/>
  <tableStyles count="0" defaultTableStyle="TableStyleMedium2" defaultPivotStyle="PivotStyleLight16"/>
  <colors>
    <mruColors>
      <color rgb="FFFFFFFF"/>
      <color rgb="FFEEF3F8"/>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
  <sheetViews>
    <sheetView workbookViewId="0">
      <selection activeCell="E23" sqref="E23"/>
    </sheetView>
  </sheetViews>
  <sheetFormatPr defaultRowHeight="15"/>
  <cols>
    <col min="1" max="1" width="14.7109375" customWidth="1"/>
    <col min="2" max="2" width="7" bestFit="1" customWidth="1"/>
    <col min="3" max="3" width="71.140625" bestFit="1" customWidth="1"/>
    <col min="4" max="4" width="66.7109375" customWidth="1"/>
  </cols>
  <sheetData>
    <row r="1" spans="1:5">
      <c r="A1" t="s">
        <v>14</v>
      </c>
      <c r="B1" t="s">
        <v>15</v>
      </c>
      <c r="C1" t="s">
        <v>16</v>
      </c>
      <c r="D1" t="s">
        <v>17</v>
      </c>
      <c r="E1">
        <v>1</v>
      </c>
    </row>
    <row r="2" spans="1:5">
      <c r="A2" t="s">
        <v>39</v>
      </c>
      <c r="B2" t="s">
        <v>6</v>
      </c>
      <c r="C2" t="s">
        <v>40</v>
      </c>
      <c r="D2" t="s">
        <v>41</v>
      </c>
      <c r="E2">
        <v>1</v>
      </c>
    </row>
    <row r="3" spans="1:5">
      <c r="A3">
        <v>1773</v>
      </c>
      <c r="B3" t="s">
        <v>6</v>
      </c>
      <c r="C3" t="s">
        <v>296</v>
      </c>
      <c r="D3" t="s">
        <v>295</v>
      </c>
      <c r="E3">
        <v>1</v>
      </c>
    </row>
    <row r="4" spans="1:5">
      <c r="A4" t="s">
        <v>51</v>
      </c>
      <c r="B4" t="s">
        <v>52</v>
      </c>
      <c r="C4" t="s">
        <v>53</v>
      </c>
      <c r="D4" t="s">
        <v>54</v>
      </c>
      <c r="E4">
        <v>1</v>
      </c>
    </row>
    <row r="5" spans="1:5">
      <c r="A5" t="s">
        <v>51</v>
      </c>
      <c r="B5" t="s">
        <v>57</v>
      </c>
      <c r="C5" t="s">
        <v>53</v>
      </c>
      <c r="D5" t="s">
        <v>58</v>
      </c>
      <c r="E5">
        <v>1</v>
      </c>
    </row>
    <row r="6" spans="1:5">
      <c r="A6" t="s">
        <v>51</v>
      </c>
      <c r="B6" t="s">
        <v>59</v>
      </c>
      <c r="C6" t="s">
        <v>53</v>
      </c>
      <c r="D6" t="s">
        <v>60</v>
      </c>
      <c r="E6">
        <v>1</v>
      </c>
    </row>
    <row r="7" spans="1:5">
      <c r="A7" t="s">
        <v>51</v>
      </c>
      <c r="B7" t="s">
        <v>63</v>
      </c>
      <c r="C7" t="s">
        <v>53</v>
      </c>
      <c r="D7" t="s">
        <v>64</v>
      </c>
      <c r="E7">
        <v>1</v>
      </c>
    </row>
    <row r="8" spans="1:5">
      <c r="A8" t="s">
        <v>51</v>
      </c>
      <c r="B8" t="s">
        <v>65</v>
      </c>
      <c r="C8" t="s">
        <v>53</v>
      </c>
      <c r="D8" t="s">
        <v>66</v>
      </c>
      <c r="E8">
        <v>1</v>
      </c>
    </row>
    <row r="9" spans="1:5">
      <c r="A9" t="s">
        <v>51</v>
      </c>
      <c r="B9" t="s">
        <v>67</v>
      </c>
      <c r="C9" t="s">
        <v>53</v>
      </c>
      <c r="D9" t="s">
        <v>68</v>
      </c>
      <c r="E9">
        <v>1</v>
      </c>
    </row>
    <row r="10" spans="1:5">
      <c r="A10" t="s">
        <v>51</v>
      </c>
      <c r="B10" t="s">
        <v>69</v>
      </c>
      <c r="C10" t="s">
        <v>53</v>
      </c>
      <c r="D10" t="s">
        <v>70</v>
      </c>
      <c r="E10">
        <v>1</v>
      </c>
    </row>
    <row r="11" spans="1:5">
      <c r="A11" t="s">
        <v>74</v>
      </c>
      <c r="B11" t="s">
        <v>6</v>
      </c>
      <c r="C11" t="s">
        <v>75</v>
      </c>
      <c r="D11" t="s">
        <v>76</v>
      </c>
      <c r="E11">
        <v>1</v>
      </c>
    </row>
    <row r="12" spans="1:5">
      <c r="A12" t="s">
        <v>74</v>
      </c>
      <c r="B12" t="s">
        <v>15</v>
      </c>
      <c r="C12" t="s">
        <v>75</v>
      </c>
      <c r="D12" t="s">
        <v>77</v>
      </c>
      <c r="E12">
        <v>1</v>
      </c>
    </row>
    <row r="13" spans="1:5">
      <c r="A13" t="s">
        <v>74</v>
      </c>
      <c r="B13" t="s">
        <v>78</v>
      </c>
      <c r="C13" t="s">
        <v>75</v>
      </c>
      <c r="D13" t="s">
        <v>79</v>
      </c>
      <c r="E13">
        <v>1</v>
      </c>
    </row>
    <row r="14" spans="1:5">
      <c r="A14" t="s">
        <v>74</v>
      </c>
      <c r="B14" t="s">
        <v>48</v>
      </c>
      <c r="C14" t="s">
        <v>75</v>
      </c>
      <c r="D14" t="s">
        <v>80</v>
      </c>
      <c r="E14">
        <v>1</v>
      </c>
    </row>
    <row r="15" spans="1:5">
      <c r="A15" t="s">
        <v>74</v>
      </c>
      <c r="B15" t="s">
        <v>20</v>
      </c>
      <c r="C15" t="s">
        <v>75</v>
      </c>
      <c r="D15" t="s">
        <v>81</v>
      </c>
      <c r="E15">
        <v>1</v>
      </c>
    </row>
    <row r="16" spans="1:5">
      <c r="A16" t="s">
        <v>74</v>
      </c>
      <c r="B16" t="s">
        <v>82</v>
      </c>
      <c r="C16" t="s">
        <v>75</v>
      </c>
      <c r="D16" t="s">
        <v>83</v>
      </c>
      <c r="E16">
        <v>1</v>
      </c>
    </row>
    <row r="17" spans="1:5">
      <c r="A17" t="s">
        <v>74</v>
      </c>
      <c r="B17" t="s">
        <v>22</v>
      </c>
      <c r="C17" t="s">
        <v>75</v>
      </c>
      <c r="D17" t="s">
        <v>84</v>
      </c>
      <c r="E17">
        <v>1</v>
      </c>
    </row>
    <row r="18" spans="1:5">
      <c r="A18" t="s">
        <v>74</v>
      </c>
      <c r="B18" t="s">
        <v>85</v>
      </c>
      <c r="C18" t="s">
        <v>75</v>
      </c>
      <c r="D18" t="s">
        <v>86</v>
      </c>
      <c r="E18">
        <v>1</v>
      </c>
    </row>
    <row r="19" spans="1:5">
      <c r="A19" t="s">
        <v>74</v>
      </c>
      <c r="B19" t="s">
        <v>87</v>
      </c>
      <c r="C19" t="s">
        <v>75</v>
      </c>
      <c r="D19" t="s">
        <v>88</v>
      </c>
      <c r="E19">
        <v>1</v>
      </c>
    </row>
    <row r="20" spans="1:5">
      <c r="A20" t="s">
        <v>89</v>
      </c>
      <c r="B20" t="s">
        <v>93</v>
      </c>
      <c r="C20" t="s">
        <v>90</v>
      </c>
      <c r="D20" t="s">
        <v>94</v>
      </c>
      <c r="E20">
        <v>1</v>
      </c>
    </row>
    <row r="21" spans="1:5">
      <c r="A21" t="s">
        <v>89</v>
      </c>
      <c r="B21" t="s">
        <v>95</v>
      </c>
      <c r="C21" t="s">
        <v>90</v>
      </c>
      <c r="D21" t="s">
        <v>96</v>
      </c>
      <c r="E21">
        <v>1</v>
      </c>
    </row>
    <row r="22" spans="1:5">
      <c r="A22" t="s">
        <v>97</v>
      </c>
      <c r="B22" t="s">
        <v>98</v>
      </c>
      <c r="C22" t="s">
        <v>99</v>
      </c>
      <c r="D22" t="s">
        <v>100</v>
      </c>
      <c r="E22">
        <v>1</v>
      </c>
    </row>
    <row r="23" spans="1:5">
      <c r="A23" t="s">
        <v>97</v>
      </c>
      <c r="B23" t="s">
        <v>101</v>
      </c>
      <c r="C23" t="s">
        <v>99</v>
      </c>
      <c r="D23" t="s">
        <v>102</v>
      </c>
      <c r="E23">
        <v>1</v>
      </c>
    </row>
    <row r="24" spans="1:5">
      <c r="A24" t="s">
        <v>97</v>
      </c>
      <c r="B24" t="s">
        <v>103</v>
      </c>
      <c r="C24" t="s">
        <v>99</v>
      </c>
      <c r="D24" t="s">
        <v>104</v>
      </c>
      <c r="E24">
        <v>1</v>
      </c>
    </row>
    <row r="25" spans="1:5">
      <c r="A25" t="s">
        <v>97</v>
      </c>
      <c r="B25" t="s">
        <v>105</v>
      </c>
      <c r="C25" t="s">
        <v>99</v>
      </c>
      <c r="D25" t="s">
        <v>106</v>
      </c>
      <c r="E25">
        <v>1</v>
      </c>
    </row>
    <row r="26" spans="1:5">
      <c r="A26" t="s">
        <v>107</v>
      </c>
      <c r="B26" t="s">
        <v>108</v>
      </c>
      <c r="C26" t="s">
        <v>109</v>
      </c>
      <c r="D26" t="s">
        <v>110</v>
      </c>
      <c r="E26">
        <v>1</v>
      </c>
    </row>
    <row r="27" spans="1:5">
      <c r="A27" t="s">
        <v>107</v>
      </c>
      <c r="B27" t="s">
        <v>112</v>
      </c>
      <c r="C27" t="s">
        <v>109</v>
      </c>
      <c r="D27" t="s">
        <v>113</v>
      </c>
      <c r="E27">
        <v>1</v>
      </c>
    </row>
    <row r="28" spans="1:5">
      <c r="A28" t="s">
        <v>114</v>
      </c>
      <c r="B28" t="s">
        <v>87</v>
      </c>
      <c r="C28" t="s">
        <v>115</v>
      </c>
      <c r="D28" t="s">
        <v>118</v>
      </c>
      <c r="E28">
        <v>1</v>
      </c>
    </row>
    <row r="29" spans="1:5">
      <c r="A29">
        <v>1811</v>
      </c>
      <c r="B29" t="s">
        <v>20</v>
      </c>
      <c r="C29" t="s">
        <v>119</v>
      </c>
      <c r="D29" t="s">
        <v>120</v>
      </c>
      <c r="E29">
        <v>1</v>
      </c>
    </row>
    <row r="30" spans="1:5">
      <c r="A30" t="s">
        <v>123</v>
      </c>
      <c r="B30" t="s">
        <v>22</v>
      </c>
      <c r="C30" t="s">
        <v>124</v>
      </c>
      <c r="D30" t="s">
        <v>125</v>
      </c>
      <c r="E30">
        <v>1</v>
      </c>
    </row>
    <row r="31" spans="1:5">
      <c r="A31" t="s">
        <v>123</v>
      </c>
      <c r="B31" t="s">
        <v>87</v>
      </c>
      <c r="C31" t="s">
        <v>124</v>
      </c>
      <c r="D31" t="s">
        <v>126</v>
      </c>
      <c r="E31">
        <v>1</v>
      </c>
    </row>
    <row r="32" spans="1:5">
      <c r="A32" t="s">
        <v>127</v>
      </c>
      <c r="B32" t="s">
        <v>15</v>
      </c>
      <c r="C32" t="s">
        <v>128</v>
      </c>
      <c r="D32" t="s">
        <v>129</v>
      </c>
      <c r="E32">
        <v>1</v>
      </c>
    </row>
    <row r="33" spans="1:5">
      <c r="A33" t="s">
        <v>127</v>
      </c>
      <c r="B33" t="s">
        <v>48</v>
      </c>
      <c r="C33" t="s">
        <v>128</v>
      </c>
      <c r="D33" t="s">
        <v>130</v>
      </c>
      <c r="E33">
        <v>1</v>
      </c>
    </row>
    <row r="34" spans="1:5">
      <c r="A34" t="s">
        <v>127</v>
      </c>
      <c r="B34" t="s">
        <v>20</v>
      </c>
      <c r="C34" t="s">
        <v>128</v>
      </c>
      <c r="D34" t="s">
        <v>131</v>
      </c>
      <c r="E34">
        <v>1</v>
      </c>
    </row>
    <row r="35" spans="1:5">
      <c r="A35" t="s">
        <v>127</v>
      </c>
      <c r="B35" t="s">
        <v>134</v>
      </c>
      <c r="C35" t="s">
        <v>128</v>
      </c>
      <c r="D35" t="s">
        <v>135</v>
      </c>
      <c r="E35">
        <v>1</v>
      </c>
    </row>
    <row r="36" spans="1:5">
      <c r="A36" t="s">
        <v>127</v>
      </c>
      <c r="B36" t="s">
        <v>298</v>
      </c>
      <c r="C36" t="s">
        <v>128</v>
      </c>
      <c r="D36" t="s">
        <v>299</v>
      </c>
      <c r="E36">
        <v>1</v>
      </c>
    </row>
    <row r="37" spans="1:5">
      <c r="A37" t="s">
        <v>127</v>
      </c>
      <c r="B37" t="s">
        <v>93</v>
      </c>
      <c r="C37" t="s">
        <v>128</v>
      </c>
      <c r="D37" t="s">
        <v>136</v>
      </c>
      <c r="E37">
        <v>1</v>
      </c>
    </row>
    <row r="38" spans="1:5">
      <c r="A38" t="s">
        <v>127</v>
      </c>
      <c r="B38" t="s">
        <v>137</v>
      </c>
      <c r="C38" t="s">
        <v>128</v>
      </c>
      <c r="D38" t="s">
        <v>138</v>
      </c>
      <c r="E38">
        <v>1</v>
      </c>
    </row>
    <row r="39" spans="1:5">
      <c r="A39">
        <v>1812</v>
      </c>
      <c r="B39" t="s">
        <v>6</v>
      </c>
      <c r="C39" t="s">
        <v>140</v>
      </c>
      <c r="D39" t="s">
        <v>141</v>
      </c>
      <c r="E39">
        <v>1</v>
      </c>
    </row>
    <row r="40" spans="1:5">
      <c r="A40">
        <v>1812</v>
      </c>
      <c r="B40" t="s">
        <v>22</v>
      </c>
      <c r="C40" t="s">
        <v>140</v>
      </c>
      <c r="D40" t="s">
        <v>143</v>
      </c>
      <c r="E40">
        <v>1</v>
      </c>
    </row>
    <row r="41" spans="1:5">
      <c r="A41">
        <v>1812</v>
      </c>
      <c r="B41" t="s">
        <v>87</v>
      </c>
      <c r="C41" t="s">
        <v>140</v>
      </c>
      <c r="D41" t="s">
        <v>144</v>
      </c>
      <c r="E41">
        <v>1</v>
      </c>
    </row>
    <row r="42" spans="1:5">
      <c r="A42">
        <v>1748</v>
      </c>
      <c r="B42" t="s">
        <v>6</v>
      </c>
      <c r="C42" t="s">
        <v>148</v>
      </c>
      <c r="D42" t="s">
        <v>302</v>
      </c>
      <c r="E42">
        <v>1</v>
      </c>
    </row>
    <row r="43" spans="1:5">
      <c r="A43">
        <v>1749</v>
      </c>
      <c r="B43" t="s">
        <v>6</v>
      </c>
      <c r="C43" t="s">
        <v>149</v>
      </c>
      <c r="D43" t="s">
        <v>150</v>
      </c>
      <c r="E43">
        <v>1</v>
      </c>
    </row>
    <row r="44" spans="1:5">
      <c r="A44">
        <v>2001</v>
      </c>
      <c r="B44" t="s">
        <v>6</v>
      </c>
      <c r="C44" t="s">
        <v>153</v>
      </c>
      <c r="D44" t="s">
        <v>154</v>
      </c>
      <c r="E44">
        <v>1</v>
      </c>
    </row>
    <row r="45" spans="1:5">
      <c r="A45">
        <v>2992</v>
      </c>
      <c r="B45" t="s">
        <v>78</v>
      </c>
      <c r="C45" t="s">
        <v>162</v>
      </c>
      <c r="D45" t="s">
        <v>164</v>
      </c>
      <c r="E45">
        <v>1</v>
      </c>
    </row>
    <row r="46" spans="1:5">
      <c r="A46">
        <v>1140</v>
      </c>
      <c r="B46" t="s">
        <v>15</v>
      </c>
      <c r="C46" t="s">
        <v>165</v>
      </c>
      <c r="D46" t="s">
        <v>166</v>
      </c>
      <c r="E46">
        <v>1</v>
      </c>
    </row>
    <row r="47" spans="1:5">
      <c r="A47">
        <v>2212</v>
      </c>
      <c r="B47" t="s">
        <v>173</v>
      </c>
      <c r="C47" t="s">
        <v>174</v>
      </c>
      <c r="D47" t="s">
        <v>175</v>
      </c>
      <c r="E47">
        <v>1</v>
      </c>
    </row>
    <row r="48" spans="1:5">
      <c r="A48">
        <v>2214</v>
      </c>
      <c r="B48" t="s">
        <v>189</v>
      </c>
      <c r="C48" t="s">
        <v>190</v>
      </c>
      <c r="D48" t="s">
        <v>191</v>
      </c>
      <c r="E48">
        <v>1</v>
      </c>
    </row>
    <row r="49" spans="1:5">
      <c r="A49">
        <v>1581</v>
      </c>
      <c r="B49" t="s">
        <v>6</v>
      </c>
      <c r="C49" t="s">
        <v>207</v>
      </c>
      <c r="D49" t="s">
        <v>208</v>
      </c>
      <c r="E49">
        <v>1</v>
      </c>
    </row>
    <row r="50" spans="1:5">
      <c r="A50">
        <v>1582</v>
      </c>
      <c r="B50" t="s">
        <v>98</v>
      </c>
      <c r="C50" t="s">
        <v>211</v>
      </c>
      <c r="D50" t="s">
        <v>212</v>
      </c>
      <c r="E50">
        <v>1</v>
      </c>
    </row>
    <row r="51" spans="1:5">
      <c r="A51">
        <v>1584</v>
      </c>
      <c r="B51" t="s">
        <v>6</v>
      </c>
      <c r="C51" t="s">
        <v>213</v>
      </c>
      <c r="D51" t="s">
        <v>208</v>
      </c>
      <c r="E51">
        <v>1</v>
      </c>
    </row>
    <row r="52" spans="1:5">
      <c r="A52">
        <v>1585</v>
      </c>
      <c r="B52" t="s">
        <v>6</v>
      </c>
      <c r="C52" t="s">
        <v>214</v>
      </c>
      <c r="D52" t="s">
        <v>215</v>
      </c>
      <c r="E52">
        <v>1</v>
      </c>
    </row>
    <row r="53" spans="1:5">
      <c r="A53">
        <v>1586</v>
      </c>
      <c r="B53" t="s">
        <v>98</v>
      </c>
      <c r="C53" t="s">
        <v>216</v>
      </c>
      <c r="D53" t="s">
        <v>218</v>
      </c>
      <c r="E53">
        <v>1</v>
      </c>
    </row>
    <row r="54" spans="1:5">
      <c r="A54">
        <v>1591</v>
      </c>
      <c r="B54" t="s">
        <v>98</v>
      </c>
      <c r="C54" t="s">
        <v>220</v>
      </c>
      <c r="D54" t="s">
        <v>221</v>
      </c>
      <c r="E54">
        <v>1</v>
      </c>
    </row>
    <row r="55" spans="1:5">
      <c r="A55">
        <v>1595</v>
      </c>
      <c r="B55" t="s">
        <v>98</v>
      </c>
      <c r="C55" t="s">
        <v>223</v>
      </c>
      <c r="D55" t="s">
        <v>304</v>
      </c>
      <c r="E55">
        <v>1</v>
      </c>
    </row>
    <row r="56" spans="1:5">
      <c r="A56">
        <v>1627</v>
      </c>
      <c r="B56" t="s">
        <v>6</v>
      </c>
      <c r="C56" t="s">
        <v>236</v>
      </c>
      <c r="D56" t="s">
        <v>237</v>
      </c>
      <c r="E56">
        <v>1</v>
      </c>
    </row>
    <row r="57" spans="1:5">
      <c r="A57" t="s">
        <v>251</v>
      </c>
      <c r="B57" t="s">
        <v>15</v>
      </c>
      <c r="C57" t="s">
        <v>252</v>
      </c>
      <c r="D57" t="s">
        <v>253</v>
      </c>
      <c r="E57">
        <v>1</v>
      </c>
    </row>
    <row r="58" spans="1:5">
      <c r="A58">
        <v>2763</v>
      </c>
      <c r="B58" t="s">
        <v>6</v>
      </c>
      <c r="C58" t="s">
        <v>261</v>
      </c>
      <c r="D58" t="s">
        <v>292</v>
      </c>
      <c r="E58">
        <v>1</v>
      </c>
    </row>
    <row r="59" spans="1:5">
      <c r="A59" t="s">
        <v>273</v>
      </c>
      <c r="B59" t="s">
        <v>172</v>
      </c>
      <c r="C59" t="s">
        <v>274</v>
      </c>
      <c r="D59" t="s">
        <v>275</v>
      </c>
      <c r="E59">
        <v>1</v>
      </c>
    </row>
    <row r="60" spans="1:5">
      <c r="A60" t="s">
        <v>273</v>
      </c>
      <c r="B60" t="s">
        <v>98</v>
      </c>
      <c r="C60" t="s">
        <v>274</v>
      </c>
      <c r="D60" t="s">
        <v>276</v>
      </c>
      <c r="E60">
        <v>1</v>
      </c>
    </row>
    <row r="61" spans="1:5">
      <c r="A61" t="s">
        <v>273</v>
      </c>
      <c r="B61" t="s">
        <v>101</v>
      </c>
      <c r="C61" t="s">
        <v>274</v>
      </c>
      <c r="D61" t="s">
        <v>277</v>
      </c>
      <c r="E61">
        <v>1</v>
      </c>
    </row>
    <row r="62" spans="1:5">
      <c r="A62" t="s">
        <v>278</v>
      </c>
      <c r="B62" t="s">
        <v>279</v>
      </c>
      <c r="C62" t="s">
        <v>280</v>
      </c>
      <c r="D62" t="s">
        <v>281</v>
      </c>
      <c r="E62">
        <v>1</v>
      </c>
    </row>
    <row r="63" spans="1:5">
      <c r="A63" t="s">
        <v>278</v>
      </c>
      <c r="B63" t="s">
        <v>172</v>
      </c>
      <c r="C63" t="s">
        <v>280</v>
      </c>
      <c r="D63" t="s">
        <v>282</v>
      </c>
      <c r="E63">
        <v>1</v>
      </c>
    </row>
    <row r="64" spans="1:5">
      <c r="A64" t="s">
        <v>278</v>
      </c>
      <c r="B64" t="s">
        <v>133</v>
      </c>
      <c r="C64" t="s">
        <v>280</v>
      </c>
      <c r="D64" t="s">
        <v>283</v>
      </c>
      <c r="E64">
        <v>1</v>
      </c>
    </row>
    <row r="65" spans="1:5">
      <c r="A65" t="s">
        <v>278</v>
      </c>
      <c r="B65" t="s">
        <v>117</v>
      </c>
      <c r="C65" t="s">
        <v>280</v>
      </c>
      <c r="D65" t="s">
        <v>284</v>
      </c>
      <c r="E65">
        <v>1</v>
      </c>
    </row>
  </sheetData>
  <customSheetViews>
    <customSheetView guid="{2418B868-424F-4D1D-909E-8AD06910B095}" showPageBreaks="1" state="hidden">
      <selection activeCell="E23" sqref="E23"/>
      <pageMargins left="0.7" right="0.7" top="0.75" bottom="0.75" header="0.3" footer="0.3"/>
      <pageSetup orientation="portrait" r:id="rId1"/>
    </customSheetView>
    <customSheetView guid="{8A4400C9-3C85-4269-A8FE-F5A425A442A7}" showPageBreaks="1">
      <selection activeCell="E23" sqref="E23"/>
      <pageMargins left="0.7" right="0.7" top="0.75" bottom="0.75" header="0.3" footer="0.3"/>
      <pageSetup orientation="portrait" r:id="rId2"/>
    </customSheetView>
    <customSheetView guid="{E039D831-3E09-4A14-A3FE-23DC0726C3D5}" showPageBreaks="1" state="hidden">
      <selection activeCell="E23" sqref="E23"/>
      <pageMargins left="0.7" right="0.7" top="0.75" bottom="0.75" header="0.3" footer="0.3"/>
      <pageSetup orientation="portrait" r:id="rId3"/>
    </customSheetView>
    <customSheetView guid="{AC99C2CC-7182-479F-86DF-70C1CB3546A9}" showPageBreaks="1" state="hidden">
      <selection activeCell="E23" sqref="E23"/>
      <pageMargins left="0.7" right="0.7" top="0.75" bottom="0.75" header="0.3" footer="0.3"/>
      <pageSetup orientation="portrait" r:id="rId4"/>
    </customSheetView>
    <customSheetView guid="{3A1299A1-7133-41E3-9165-1E0801063AB1}" state="hidden">
      <selection activeCell="E23" sqref="E23"/>
      <pageMargins left="0.7" right="0.7" top="0.75" bottom="0.75" header="0.3" footer="0.3"/>
      <pageSetup orientation="portrait" r:id="rId5"/>
    </customSheetView>
    <customSheetView guid="{FF52CFC1-DCEA-497B-A882-320708670DCB}">
      <selection activeCell="E23" sqref="E23"/>
      <pageMargins left="0.7" right="0.7" top="0.75" bottom="0.75" header="0.3" footer="0.3"/>
      <pageSetup orientation="portrait" r:id="rId6"/>
    </customSheetView>
    <customSheetView guid="{D8405565-0CC5-4349-B6DE-9D17D408FA01}" state="hidden">
      <selection activeCell="E23" sqref="E23"/>
      <pageMargins left="0.7" right="0.7" top="0.75" bottom="0.75" header="0.3" footer="0.3"/>
      <pageSetup orientation="portrait" r:id="rId7"/>
    </customSheetView>
    <customSheetView guid="{A3E76763-A969-438B-831C-6748CE4AFCF3}" showPageBreaks="1" state="hidden">
      <selection activeCell="E23" sqref="E23"/>
      <pageMargins left="0.7" right="0.7" top="0.75" bottom="0.75" header="0.3" footer="0.3"/>
      <pageSetup orientation="portrait" r:id="rId8"/>
    </customSheetView>
    <customSheetView guid="{D7C31C57-C81F-4E55-B2C7-2096C31FE5CC}" showPageBreaks="1" state="hidden">
      <selection activeCell="E23" sqref="E23"/>
      <pageMargins left="0.7" right="0.7" top="0.75" bottom="0.75" header="0.3" footer="0.3"/>
      <pageSetup orientation="portrait" r:id="rId9"/>
    </customSheetView>
    <customSheetView guid="{68DB2BFB-3A47-4753-951F-C0DF24E73448}" showPageBreaks="1" state="hidden">
      <selection activeCell="E23" sqref="E23"/>
      <pageMargins left="0.7" right="0.7" top="0.75" bottom="0.75" header="0.3" footer="0.3"/>
      <pageSetup orientation="portrait" r:id="rId10"/>
    </customSheetView>
  </customSheetView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85"/>
  <sheetViews>
    <sheetView showGridLines="0" tabSelected="1" zoomScale="115" zoomScaleNormal="115" workbookViewId="0">
      <pane ySplit="9" topLeftCell="A495" activePane="bottomLeft" state="frozen"/>
      <selection pane="bottomLeft" activeCell="G7" sqref="G7"/>
    </sheetView>
  </sheetViews>
  <sheetFormatPr defaultColWidth="9.140625" defaultRowHeight="12"/>
  <cols>
    <col min="1" max="1" width="10.42578125" style="548" customWidth="1"/>
    <col min="2" max="2" width="28.28515625" style="548" customWidth="1"/>
    <col min="3" max="3" width="15.7109375" style="548" customWidth="1"/>
    <col min="4" max="4" width="13.28515625" style="777" customWidth="1"/>
    <col min="5" max="7" width="10.7109375" style="777" customWidth="1"/>
    <col min="8" max="8" width="9.7109375" style="715" customWidth="1"/>
    <col min="9" max="9" width="87.85546875" style="628" customWidth="1"/>
    <col min="10" max="16384" width="9.140625" style="489"/>
  </cols>
  <sheetData>
    <row r="1" spans="1:15" ht="12.75">
      <c r="A1" s="490"/>
      <c r="B1" s="490"/>
      <c r="C1" s="490"/>
      <c r="D1" s="718"/>
      <c r="E1" s="718"/>
      <c r="F1" s="718"/>
      <c r="G1" s="718"/>
      <c r="H1" s="661"/>
      <c r="I1" s="552" t="s">
        <v>2017</v>
      </c>
    </row>
    <row r="2" spans="1:15" ht="12.75">
      <c r="A2" s="490"/>
      <c r="B2" s="490"/>
      <c r="C2" s="490"/>
      <c r="D2" s="718"/>
      <c r="E2" s="718"/>
      <c r="F2" s="718"/>
      <c r="G2" s="718"/>
      <c r="H2" s="661"/>
      <c r="I2" s="552"/>
    </row>
    <row r="3" spans="1:15" ht="15" customHeight="1">
      <c r="A3" s="847" t="s">
        <v>2247</v>
      </c>
      <c r="B3" s="847"/>
      <c r="C3" s="847"/>
      <c r="D3" s="847"/>
      <c r="E3" s="847"/>
      <c r="F3" s="847"/>
      <c r="G3" s="847"/>
      <c r="H3" s="847"/>
      <c r="I3" s="847"/>
    </row>
    <row r="4" spans="1:15" ht="15" customHeight="1">
      <c r="A4" s="490"/>
      <c r="B4" s="490"/>
      <c r="C4" s="490"/>
      <c r="D4" s="718"/>
      <c r="E4" s="718"/>
      <c r="F4" s="718"/>
      <c r="G4" s="718"/>
      <c r="H4" s="661"/>
      <c r="I4" s="553"/>
    </row>
    <row r="5" spans="1:15" ht="24.95" customHeight="1">
      <c r="A5" s="901" t="s">
        <v>2018</v>
      </c>
      <c r="B5" s="901"/>
      <c r="C5" s="901"/>
      <c r="D5" s="901"/>
      <c r="E5" s="901"/>
      <c r="F5" s="901"/>
      <c r="G5" s="901"/>
      <c r="H5" s="901"/>
      <c r="I5" s="901"/>
    </row>
    <row r="6" spans="1:15" ht="19.899999999999999" customHeight="1">
      <c r="A6" s="901"/>
      <c r="B6" s="901"/>
      <c r="C6" s="901"/>
      <c r="D6" s="901"/>
      <c r="E6" s="901"/>
      <c r="F6" s="901"/>
      <c r="G6" s="901"/>
      <c r="H6" s="901"/>
      <c r="I6" s="901"/>
    </row>
    <row r="7" spans="1:15" ht="12.75">
      <c r="A7" s="490"/>
      <c r="B7" s="490"/>
      <c r="C7" s="490"/>
      <c r="D7" s="718"/>
      <c r="E7" s="718"/>
      <c r="F7" s="718"/>
      <c r="G7" s="718"/>
      <c r="H7" s="661"/>
      <c r="I7" s="632" t="s">
        <v>2019</v>
      </c>
    </row>
    <row r="8" spans="1:15" s="495" customFormat="1" ht="60" customHeight="1">
      <c r="A8" s="491" t="s">
        <v>0</v>
      </c>
      <c r="B8" s="491" t="s">
        <v>323</v>
      </c>
      <c r="C8" s="492" t="s">
        <v>2020</v>
      </c>
      <c r="D8" s="786" t="s">
        <v>1</v>
      </c>
      <c r="E8" s="786" t="s">
        <v>2</v>
      </c>
      <c r="F8" s="786" t="s">
        <v>4</v>
      </c>
      <c r="G8" s="787" t="s">
        <v>3</v>
      </c>
      <c r="H8" s="663"/>
      <c r="I8" s="630" t="s">
        <v>5</v>
      </c>
      <c r="J8" s="493"/>
      <c r="K8" s="494"/>
      <c r="L8" s="494"/>
      <c r="M8" s="494"/>
      <c r="N8" s="494"/>
      <c r="O8" s="494"/>
    </row>
    <row r="9" spans="1:15" s="495" customFormat="1" ht="12" customHeight="1">
      <c r="A9" s="491">
        <v>1</v>
      </c>
      <c r="B9" s="491">
        <v>2</v>
      </c>
      <c r="C9" s="491">
        <v>3</v>
      </c>
      <c r="D9" s="491">
        <v>4</v>
      </c>
      <c r="E9" s="491">
        <v>5</v>
      </c>
      <c r="F9" s="491">
        <v>6</v>
      </c>
      <c r="G9" s="491">
        <v>7</v>
      </c>
      <c r="H9" s="902">
        <v>8</v>
      </c>
      <c r="I9" s="903"/>
      <c r="J9" s="493"/>
      <c r="K9" s="494"/>
      <c r="L9" s="494"/>
      <c r="M9" s="494"/>
      <c r="N9" s="494"/>
      <c r="O9" s="494"/>
    </row>
    <row r="10" spans="1:15" s="495" customFormat="1" ht="4.9000000000000004" customHeight="1">
      <c r="A10" s="545"/>
      <c r="B10" s="545"/>
      <c r="C10" s="545"/>
      <c r="D10" s="721"/>
      <c r="E10" s="721"/>
      <c r="F10" s="721"/>
      <c r="G10" s="721"/>
      <c r="H10" s="664"/>
      <c r="I10" s="554"/>
      <c r="J10" s="493"/>
      <c r="K10" s="494"/>
      <c r="L10" s="494"/>
      <c r="M10" s="494"/>
      <c r="N10" s="494"/>
      <c r="O10" s="494"/>
    </row>
    <row r="11" spans="1:15" s="535" customFormat="1" ht="15" customHeight="1">
      <c r="A11" s="893" t="s">
        <v>2021</v>
      </c>
      <c r="B11" s="893"/>
      <c r="C11" s="893"/>
      <c r="D11" s="893"/>
      <c r="E11" s="893"/>
      <c r="F11" s="893"/>
      <c r="G11" s="893"/>
      <c r="H11" s="893"/>
      <c r="I11" s="894"/>
      <c r="J11" s="533"/>
      <c r="K11" s="534"/>
      <c r="L11" s="534"/>
      <c r="M11" s="534"/>
      <c r="N11" s="534"/>
      <c r="O11" s="534"/>
    </row>
    <row r="12" spans="1:15" s="499" customFormat="1" ht="13.9" customHeight="1">
      <c r="A12" s="813" t="s">
        <v>6</v>
      </c>
      <c r="B12" s="821" t="s">
        <v>258</v>
      </c>
      <c r="C12" s="813" t="s">
        <v>8</v>
      </c>
      <c r="D12" s="810">
        <v>20126</v>
      </c>
      <c r="E12" s="810">
        <v>18971.5</v>
      </c>
      <c r="F12" s="801">
        <f>ROUND(E12/D12*100,2)</f>
        <v>94.26</v>
      </c>
      <c r="G12" s="804">
        <f>SUM(E12-D12)</f>
        <v>-1154.5</v>
      </c>
      <c r="H12" s="665">
        <v>-91.1</v>
      </c>
      <c r="I12" s="496" t="s">
        <v>2056</v>
      </c>
      <c r="J12" s="497"/>
      <c r="K12" s="498"/>
      <c r="L12" s="498"/>
      <c r="M12" s="498"/>
      <c r="N12" s="498"/>
      <c r="O12" s="498"/>
    </row>
    <row r="13" spans="1:15" s="499" customFormat="1" ht="13.9" customHeight="1">
      <c r="A13" s="814"/>
      <c r="B13" s="822"/>
      <c r="C13" s="814"/>
      <c r="D13" s="811"/>
      <c r="E13" s="811"/>
      <c r="F13" s="802"/>
      <c r="G13" s="805"/>
      <c r="H13" s="666">
        <v>-921.1</v>
      </c>
      <c r="I13" s="542" t="s">
        <v>2057</v>
      </c>
      <c r="J13" s="497"/>
      <c r="K13" s="498"/>
      <c r="L13" s="498"/>
      <c r="M13" s="498"/>
      <c r="N13" s="498"/>
      <c r="O13" s="498"/>
    </row>
    <row r="14" spans="1:15" s="499" customFormat="1" ht="13.9" customHeight="1">
      <c r="A14" s="814"/>
      <c r="B14" s="822"/>
      <c r="C14" s="814"/>
      <c r="D14" s="811"/>
      <c r="E14" s="811"/>
      <c r="F14" s="802"/>
      <c r="G14" s="805"/>
      <c r="H14" s="667">
        <v>-0.1</v>
      </c>
      <c r="I14" s="555" t="s">
        <v>1827</v>
      </c>
      <c r="J14" s="497"/>
      <c r="K14" s="498"/>
      <c r="L14" s="498"/>
      <c r="M14" s="498"/>
      <c r="N14" s="498"/>
      <c r="O14" s="498"/>
    </row>
    <row r="15" spans="1:15" s="499" customFormat="1" ht="13.9" customHeight="1">
      <c r="A15" s="814"/>
      <c r="B15" s="822"/>
      <c r="C15" s="814"/>
      <c r="D15" s="811"/>
      <c r="E15" s="811"/>
      <c r="F15" s="802"/>
      <c r="G15" s="805"/>
      <c r="H15" s="667">
        <v>-7.1</v>
      </c>
      <c r="I15" s="555" t="s">
        <v>1828</v>
      </c>
      <c r="J15" s="497"/>
      <c r="K15" s="498"/>
      <c r="L15" s="498"/>
      <c r="M15" s="498"/>
      <c r="N15" s="498"/>
      <c r="O15" s="498"/>
    </row>
    <row r="16" spans="1:15" s="499" customFormat="1" ht="13.9" customHeight="1">
      <c r="A16" s="814"/>
      <c r="B16" s="822"/>
      <c r="C16" s="815"/>
      <c r="D16" s="812"/>
      <c r="E16" s="812"/>
      <c r="F16" s="803"/>
      <c r="G16" s="806"/>
      <c r="H16" s="667">
        <v>-135.1</v>
      </c>
      <c r="I16" s="555" t="s">
        <v>2058</v>
      </c>
      <c r="J16" s="497"/>
      <c r="K16" s="498"/>
      <c r="L16" s="498"/>
      <c r="M16" s="498"/>
      <c r="N16" s="498"/>
      <c r="O16" s="498"/>
    </row>
    <row r="17" spans="1:15" s="499" customFormat="1" ht="13.9" customHeight="1">
      <c r="A17" s="814"/>
      <c r="B17" s="822"/>
      <c r="C17" s="501" t="s">
        <v>233</v>
      </c>
      <c r="D17" s="722">
        <v>418.4</v>
      </c>
      <c r="E17" s="722">
        <v>418.4</v>
      </c>
      <c r="F17" s="723">
        <f>ROUND(E17/D17*100,2)</f>
        <v>100</v>
      </c>
      <c r="G17" s="724">
        <f>SUM(E17-D17)</f>
        <v>0</v>
      </c>
      <c r="H17" s="659"/>
      <c r="I17" s="556"/>
      <c r="J17" s="497"/>
      <c r="K17" s="498"/>
      <c r="L17" s="498"/>
      <c r="M17" s="498"/>
      <c r="N17" s="498"/>
      <c r="O17" s="498"/>
    </row>
    <row r="18" spans="1:15" s="499" customFormat="1" ht="28.15" customHeight="1">
      <c r="A18" s="815"/>
      <c r="B18" s="828"/>
      <c r="C18" s="492" t="s">
        <v>12</v>
      </c>
      <c r="D18" s="725">
        <f>SUM(D12:D17)</f>
        <v>20544.400000000001</v>
      </c>
      <c r="E18" s="725">
        <f>SUM(E12:E17)</f>
        <v>19389.900000000001</v>
      </c>
      <c r="F18" s="725">
        <f t="shared" ref="F18:F22" si="0">IF(ISBLANK(E18),"",+E18/D18*100)</f>
        <v>94.380463776016825</v>
      </c>
      <c r="G18" s="725">
        <f t="shared" ref="G18:G22" si="1">+E18-D18</f>
        <v>-1154.5</v>
      </c>
      <c r="H18" s="895"/>
      <c r="I18" s="896"/>
      <c r="J18" s="497"/>
      <c r="K18" s="498"/>
      <c r="L18" s="498"/>
      <c r="M18" s="498"/>
      <c r="N18" s="498"/>
      <c r="O18" s="498"/>
    </row>
    <row r="19" spans="1:15" s="551" customFormat="1" ht="19.899999999999999" customHeight="1">
      <c r="A19" s="897" t="s">
        <v>2029</v>
      </c>
      <c r="B19" s="898"/>
      <c r="C19" s="898"/>
      <c r="D19" s="898"/>
      <c r="E19" s="898"/>
      <c r="F19" s="898"/>
      <c r="G19" s="898"/>
      <c r="H19" s="899"/>
      <c r="I19" s="900"/>
      <c r="J19" s="549"/>
      <c r="K19" s="550"/>
      <c r="L19" s="550"/>
      <c r="M19" s="550"/>
      <c r="N19" s="550"/>
      <c r="O19" s="550"/>
    </row>
    <row r="20" spans="1:15" s="499" customFormat="1" ht="13.9" customHeight="1">
      <c r="A20" s="813" t="s">
        <v>112</v>
      </c>
      <c r="B20" s="821" t="s">
        <v>318</v>
      </c>
      <c r="C20" s="821" t="s">
        <v>8</v>
      </c>
      <c r="D20" s="801">
        <v>266</v>
      </c>
      <c r="E20" s="801">
        <v>217.5</v>
      </c>
      <c r="F20" s="801">
        <f t="shared" si="0"/>
        <v>81.766917293233092</v>
      </c>
      <c r="G20" s="804">
        <f t="shared" si="1"/>
        <v>-48.5</v>
      </c>
      <c r="H20" s="638">
        <v>-37.1</v>
      </c>
      <c r="I20" s="496" t="s">
        <v>1642</v>
      </c>
      <c r="J20" s="497"/>
      <c r="K20" s="498"/>
      <c r="L20" s="498"/>
      <c r="M20" s="498"/>
      <c r="N20" s="498"/>
      <c r="O20" s="498"/>
    </row>
    <row r="21" spans="1:15" s="499" customFormat="1" ht="13.9" customHeight="1">
      <c r="A21" s="814"/>
      <c r="B21" s="822"/>
      <c r="C21" s="828"/>
      <c r="D21" s="803"/>
      <c r="E21" s="803"/>
      <c r="F21" s="803"/>
      <c r="G21" s="806"/>
      <c r="H21" s="640">
        <v>-11.4</v>
      </c>
      <c r="I21" s="543" t="s">
        <v>357</v>
      </c>
      <c r="J21" s="497"/>
      <c r="K21" s="498"/>
      <c r="L21" s="498"/>
      <c r="M21" s="498"/>
      <c r="N21" s="498"/>
      <c r="O21" s="498"/>
    </row>
    <row r="22" spans="1:15" s="499" customFormat="1" ht="28.15" customHeight="1">
      <c r="A22" s="815"/>
      <c r="B22" s="828"/>
      <c r="C22" s="491" t="s">
        <v>12</v>
      </c>
      <c r="D22" s="725">
        <f>SUM(D20:D21)</f>
        <v>266</v>
      </c>
      <c r="E22" s="725">
        <f>SUM(E20:E21)</f>
        <v>217.5</v>
      </c>
      <c r="F22" s="725">
        <f t="shared" si="0"/>
        <v>81.766917293233092</v>
      </c>
      <c r="G22" s="725">
        <f t="shared" si="1"/>
        <v>-48.5</v>
      </c>
      <c r="H22" s="904"/>
      <c r="I22" s="905"/>
      <c r="J22" s="497"/>
      <c r="K22" s="498"/>
      <c r="L22" s="498"/>
      <c r="M22" s="498"/>
      <c r="N22" s="498"/>
      <c r="O22" s="498"/>
    </row>
    <row r="23" spans="1:15" s="551" customFormat="1" ht="19.899999999999999" customHeight="1">
      <c r="A23" s="897" t="s">
        <v>2030</v>
      </c>
      <c r="B23" s="898"/>
      <c r="C23" s="898"/>
      <c r="D23" s="898"/>
      <c r="E23" s="898"/>
      <c r="F23" s="898"/>
      <c r="G23" s="898"/>
      <c r="H23" s="899"/>
      <c r="I23" s="900"/>
      <c r="J23" s="549"/>
      <c r="K23" s="550"/>
      <c r="L23" s="550"/>
      <c r="M23" s="550"/>
      <c r="N23" s="550"/>
      <c r="O23" s="550"/>
    </row>
    <row r="24" spans="1:15" s="499" customFormat="1" ht="28.15" customHeight="1">
      <c r="A24" s="813" t="s">
        <v>396</v>
      </c>
      <c r="B24" s="807" t="s">
        <v>775</v>
      </c>
      <c r="C24" s="821" t="s">
        <v>33</v>
      </c>
      <c r="D24" s="801">
        <v>1867.7</v>
      </c>
      <c r="E24" s="801">
        <v>1146.0999999999999</v>
      </c>
      <c r="F24" s="801">
        <f t="shared" ref="F24:F61" si="2">IF(ISBLANK(E24),"",+E24/D24*100)</f>
        <v>61.364244793060976</v>
      </c>
      <c r="G24" s="804">
        <f t="shared" ref="G24:G61" si="3">+E24-D24</f>
        <v>-721.60000000000014</v>
      </c>
      <c r="H24" s="638">
        <v>-480.6</v>
      </c>
      <c r="I24" s="536" t="s">
        <v>1652</v>
      </c>
      <c r="J24" s="497"/>
      <c r="K24" s="498"/>
      <c r="L24" s="498"/>
      <c r="M24" s="498"/>
      <c r="N24" s="498"/>
      <c r="O24" s="498"/>
    </row>
    <row r="25" spans="1:15" s="499" customFormat="1" ht="28.15" customHeight="1">
      <c r="A25" s="814"/>
      <c r="B25" s="808"/>
      <c r="C25" s="828"/>
      <c r="D25" s="803"/>
      <c r="E25" s="803"/>
      <c r="F25" s="803"/>
      <c r="G25" s="806"/>
      <c r="H25" s="639">
        <v>-241</v>
      </c>
      <c r="I25" s="539" t="s">
        <v>357</v>
      </c>
      <c r="J25" s="497"/>
      <c r="K25" s="498"/>
      <c r="L25" s="498"/>
      <c r="M25" s="498"/>
      <c r="N25" s="498"/>
      <c r="O25" s="498"/>
    </row>
    <row r="26" spans="1:15" s="499" customFormat="1" ht="28.15" customHeight="1">
      <c r="A26" s="814"/>
      <c r="B26" s="808"/>
      <c r="C26" s="821" t="s">
        <v>379</v>
      </c>
      <c r="D26" s="801">
        <v>343.7</v>
      </c>
      <c r="E26" s="801">
        <v>187.6</v>
      </c>
      <c r="F26" s="801">
        <f t="shared" si="2"/>
        <v>54.582484725050918</v>
      </c>
      <c r="G26" s="804">
        <f t="shared" si="3"/>
        <v>-156.1</v>
      </c>
      <c r="H26" s="638">
        <v>-9.9</v>
      </c>
      <c r="I26" s="536" t="s">
        <v>1652</v>
      </c>
      <c r="J26" s="497"/>
      <c r="K26" s="498"/>
      <c r="L26" s="498"/>
      <c r="M26" s="498"/>
      <c r="N26" s="498"/>
      <c r="O26" s="498"/>
    </row>
    <row r="27" spans="1:15" s="499" customFormat="1" ht="28.15" customHeight="1">
      <c r="A27" s="814"/>
      <c r="B27" s="808"/>
      <c r="C27" s="828"/>
      <c r="D27" s="803"/>
      <c r="E27" s="803"/>
      <c r="F27" s="803"/>
      <c r="G27" s="806"/>
      <c r="H27" s="640">
        <v>-146.19999999999999</v>
      </c>
      <c r="I27" s="540" t="s">
        <v>357</v>
      </c>
      <c r="J27" s="497"/>
      <c r="K27" s="498"/>
      <c r="L27" s="498"/>
      <c r="M27" s="498"/>
      <c r="N27" s="498"/>
      <c r="O27" s="498"/>
    </row>
    <row r="28" spans="1:15" s="499" customFormat="1" ht="28.15" customHeight="1">
      <c r="A28" s="815"/>
      <c r="B28" s="809"/>
      <c r="C28" s="491" t="s">
        <v>12</v>
      </c>
      <c r="D28" s="725">
        <f>SUM(D24:D27)</f>
        <v>2211.4</v>
      </c>
      <c r="E28" s="725">
        <f>SUM(E24:E27)</f>
        <v>1333.6999999999998</v>
      </c>
      <c r="F28" s="725">
        <f t="shared" si="2"/>
        <v>60.310210726236754</v>
      </c>
      <c r="G28" s="725">
        <f t="shared" si="3"/>
        <v>-877.70000000000027</v>
      </c>
      <c r="H28" s="895"/>
      <c r="I28" s="896"/>
      <c r="J28" s="497"/>
      <c r="K28" s="498"/>
      <c r="L28" s="498"/>
      <c r="M28" s="498"/>
      <c r="N28" s="498"/>
      <c r="O28" s="498"/>
    </row>
    <row r="29" spans="1:15" s="499" customFormat="1" ht="19.899999999999999" customHeight="1">
      <c r="A29" s="862" t="s">
        <v>2031</v>
      </c>
      <c r="B29" s="863"/>
      <c r="C29" s="863"/>
      <c r="D29" s="863"/>
      <c r="E29" s="863"/>
      <c r="F29" s="863"/>
      <c r="G29" s="863"/>
      <c r="H29" s="838"/>
      <c r="I29" s="839"/>
      <c r="J29" s="497"/>
      <c r="K29" s="498"/>
      <c r="L29" s="498"/>
      <c r="M29" s="498"/>
      <c r="N29" s="498"/>
      <c r="O29" s="498"/>
    </row>
    <row r="30" spans="1:15" s="499" customFormat="1" ht="13.9" customHeight="1">
      <c r="A30" s="813" t="s">
        <v>108</v>
      </c>
      <c r="B30" s="821" t="s">
        <v>401</v>
      </c>
      <c r="C30" s="821" t="s">
        <v>8</v>
      </c>
      <c r="D30" s="801">
        <v>82</v>
      </c>
      <c r="E30" s="801">
        <v>69.2</v>
      </c>
      <c r="F30" s="801">
        <f t="shared" si="2"/>
        <v>84.390243902439039</v>
      </c>
      <c r="G30" s="804">
        <f t="shared" si="3"/>
        <v>-12.799999999999997</v>
      </c>
      <c r="H30" s="638">
        <v>-7.8</v>
      </c>
      <c r="I30" s="560" t="s">
        <v>390</v>
      </c>
      <c r="J30" s="497"/>
      <c r="K30" s="498"/>
      <c r="L30" s="498"/>
      <c r="M30" s="498"/>
      <c r="N30" s="498"/>
      <c r="O30" s="498"/>
    </row>
    <row r="31" spans="1:15" s="499" customFormat="1" ht="13.9" customHeight="1">
      <c r="A31" s="814"/>
      <c r="B31" s="822"/>
      <c r="C31" s="828"/>
      <c r="D31" s="803"/>
      <c r="E31" s="803"/>
      <c r="F31" s="803"/>
      <c r="G31" s="806"/>
      <c r="H31" s="640">
        <v>-5</v>
      </c>
      <c r="I31" s="543" t="s">
        <v>369</v>
      </c>
      <c r="J31" s="497"/>
      <c r="K31" s="498"/>
      <c r="L31" s="498"/>
      <c r="M31" s="498"/>
      <c r="N31" s="498"/>
      <c r="O31" s="498"/>
    </row>
    <row r="32" spans="1:15" s="499" customFormat="1" ht="28.15" customHeight="1">
      <c r="A32" s="815"/>
      <c r="B32" s="828"/>
      <c r="C32" s="491" t="s">
        <v>12</v>
      </c>
      <c r="D32" s="725">
        <f>SUM(D30:D30)</f>
        <v>82</v>
      </c>
      <c r="E32" s="725">
        <f>SUM(E30:E30)</f>
        <v>69.2</v>
      </c>
      <c r="F32" s="725">
        <f t="shared" si="2"/>
        <v>84.390243902439039</v>
      </c>
      <c r="G32" s="725">
        <f t="shared" si="3"/>
        <v>-12.799999999999997</v>
      </c>
      <c r="H32" s="906"/>
      <c r="I32" s="907"/>
      <c r="J32" s="497"/>
      <c r="K32" s="498"/>
      <c r="L32" s="498"/>
      <c r="M32" s="498"/>
      <c r="N32" s="498"/>
      <c r="O32" s="498"/>
    </row>
    <row r="33" spans="1:15" s="499" customFormat="1" ht="19.899999999999999" customHeight="1">
      <c r="A33" s="500"/>
      <c r="B33" s="911" t="s">
        <v>2032</v>
      </c>
      <c r="C33" s="912"/>
      <c r="D33" s="912"/>
      <c r="E33" s="912"/>
      <c r="F33" s="912"/>
      <c r="G33" s="912"/>
      <c r="H33" s="912"/>
      <c r="I33" s="913"/>
      <c r="J33" s="497"/>
      <c r="K33" s="498"/>
      <c r="L33" s="498"/>
      <c r="M33" s="498"/>
      <c r="N33" s="498"/>
      <c r="O33" s="498"/>
    </row>
    <row r="34" spans="1:15" s="499" customFormat="1" ht="13.9" customHeight="1">
      <c r="A34" s="813" t="s">
        <v>6</v>
      </c>
      <c r="B34" s="821" t="s">
        <v>41</v>
      </c>
      <c r="C34" s="813" t="s">
        <v>8</v>
      </c>
      <c r="D34" s="908">
        <v>17899</v>
      </c>
      <c r="E34" s="908">
        <v>15843.1</v>
      </c>
      <c r="F34" s="801">
        <f>E34/D34*100</f>
        <v>88.513883457176377</v>
      </c>
      <c r="G34" s="804">
        <f>E34-D34</f>
        <v>-2055.8999999999996</v>
      </c>
      <c r="H34" s="658">
        <v>-936.2</v>
      </c>
      <c r="I34" s="557" t="s">
        <v>2059</v>
      </c>
      <c r="J34" s="497"/>
      <c r="K34" s="498"/>
      <c r="L34" s="498"/>
      <c r="M34" s="498"/>
      <c r="N34" s="498"/>
      <c r="O34" s="498"/>
    </row>
    <row r="35" spans="1:15" s="499" customFormat="1" ht="13.9" customHeight="1">
      <c r="A35" s="814"/>
      <c r="B35" s="822"/>
      <c r="C35" s="814"/>
      <c r="D35" s="909"/>
      <c r="E35" s="909"/>
      <c r="F35" s="802"/>
      <c r="G35" s="805"/>
      <c r="H35" s="667">
        <v>-204.3</v>
      </c>
      <c r="I35" s="542" t="s">
        <v>2060</v>
      </c>
      <c r="J35" s="497"/>
      <c r="K35" s="498"/>
      <c r="L35" s="498"/>
      <c r="M35" s="498"/>
      <c r="N35" s="498"/>
      <c r="O35" s="498"/>
    </row>
    <row r="36" spans="1:15" s="499" customFormat="1" ht="13.9" customHeight="1">
      <c r="A36" s="814"/>
      <c r="B36" s="822"/>
      <c r="C36" s="814"/>
      <c r="D36" s="909"/>
      <c r="E36" s="909"/>
      <c r="F36" s="802"/>
      <c r="G36" s="805"/>
      <c r="H36" s="667">
        <v>-242.2</v>
      </c>
      <c r="I36" s="542" t="s">
        <v>2061</v>
      </c>
      <c r="J36" s="497"/>
      <c r="K36" s="498"/>
      <c r="L36" s="498"/>
      <c r="M36" s="498"/>
      <c r="N36" s="498"/>
      <c r="O36" s="498"/>
    </row>
    <row r="37" spans="1:15" s="499" customFormat="1" ht="13.9" customHeight="1">
      <c r="A37" s="814"/>
      <c r="B37" s="822"/>
      <c r="C37" s="814"/>
      <c r="D37" s="909"/>
      <c r="E37" s="909"/>
      <c r="F37" s="802"/>
      <c r="G37" s="805"/>
      <c r="H37" s="667">
        <v>-8</v>
      </c>
      <c r="I37" s="555" t="s">
        <v>448</v>
      </c>
      <c r="J37" s="497"/>
      <c r="K37" s="498"/>
      <c r="L37" s="498"/>
      <c r="M37" s="498"/>
      <c r="N37" s="498"/>
      <c r="O37" s="498"/>
    </row>
    <row r="38" spans="1:15" s="499" customFormat="1" ht="13.9" customHeight="1">
      <c r="A38" s="814"/>
      <c r="B38" s="822"/>
      <c r="C38" s="815"/>
      <c r="D38" s="910"/>
      <c r="E38" s="910"/>
      <c r="F38" s="803"/>
      <c r="G38" s="806"/>
      <c r="H38" s="659">
        <v>-665.2</v>
      </c>
      <c r="I38" s="543" t="s">
        <v>2062</v>
      </c>
      <c r="J38" s="497"/>
      <c r="K38" s="498"/>
      <c r="L38" s="498"/>
      <c r="M38" s="498"/>
      <c r="N38" s="498"/>
      <c r="O38" s="498"/>
    </row>
    <row r="39" spans="1:15" s="499" customFormat="1" ht="28.15" customHeight="1">
      <c r="A39" s="815"/>
      <c r="B39" s="828"/>
      <c r="C39" s="492" t="s">
        <v>12</v>
      </c>
      <c r="D39" s="725">
        <f>SUM(D34:D38)</f>
        <v>17899</v>
      </c>
      <c r="E39" s="725">
        <f>SUM(E34:E38)</f>
        <v>15843.1</v>
      </c>
      <c r="F39" s="725">
        <f>SUM(F34:F38)</f>
        <v>88.513883457176377</v>
      </c>
      <c r="G39" s="725">
        <f>SUM(G34:G38)</f>
        <v>-2055.8999999999996</v>
      </c>
      <c r="H39" s="895"/>
      <c r="I39" s="896"/>
      <c r="J39" s="497"/>
      <c r="K39" s="498"/>
      <c r="L39" s="498"/>
      <c r="M39" s="498"/>
      <c r="N39" s="498"/>
      <c r="O39" s="498"/>
    </row>
    <row r="40" spans="1:15" s="499" customFormat="1" ht="19.899999999999999" customHeight="1">
      <c r="A40" s="862" t="s">
        <v>2033</v>
      </c>
      <c r="B40" s="914"/>
      <c r="C40" s="914"/>
      <c r="D40" s="914"/>
      <c r="E40" s="914"/>
      <c r="F40" s="914"/>
      <c r="G40" s="914"/>
      <c r="H40" s="915"/>
      <c r="I40" s="916"/>
      <c r="J40" s="497"/>
      <c r="K40" s="498"/>
      <c r="L40" s="498"/>
      <c r="M40" s="498"/>
      <c r="N40" s="498"/>
      <c r="O40" s="498"/>
    </row>
    <row r="41" spans="1:15" s="499" customFormat="1" ht="13.9" customHeight="1">
      <c r="A41" s="813" t="s">
        <v>87</v>
      </c>
      <c r="B41" s="821" t="s">
        <v>655</v>
      </c>
      <c r="C41" s="821" t="s">
        <v>33</v>
      </c>
      <c r="D41" s="917">
        <v>13654.3</v>
      </c>
      <c r="E41" s="917">
        <v>8530.2999999999993</v>
      </c>
      <c r="F41" s="917">
        <f>E41/D41*100</f>
        <v>62.473360040426826</v>
      </c>
      <c r="G41" s="920">
        <f>E41-D41</f>
        <v>-5124</v>
      </c>
      <c r="H41" s="668">
        <v>-344</v>
      </c>
      <c r="I41" s="561" t="s">
        <v>2063</v>
      </c>
      <c r="J41" s="497"/>
      <c r="K41" s="498"/>
      <c r="L41" s="498"/>
      <c r="M41" s="498"/>
      <c r="N41" s="498"/>
      <c r="O41" s="498"/>
    </row>
    <row r="42" spans="1:15" s="499" customFormat="1" ht="13.9" customHeight="1">
      <c r="A42" s="814"/>
      <c r="B42" s="822"/>
      <c r="C42" s="822"/>
      <c r="D42" s="918"/>
      <c r="E42" s="918"/>
      <c r="F42" s="918"/>
      <c r="G42" s="921"/>
      <c r="H42" s="669">
        <v>-4.9000000000000004</v>
      </c>
      <c r="I42" s="562" t="s">
        <v>2064</v>
      </c>
      <c r="J42" s="497"/>
      <c r="K42" s="498"/>
      <c r="L42" s="498"/>
      <c r="M42" s="498"/>
      <c r="N42" s="498"/>
      <c r="O42" s="498"/>
    </row>
    <row r="43" spans="1:15" s="499" customFormat="1" ht="13.9" customHeight="1">
      <c r="A43" s="814"/>
      <c r="B43" s="822"/>
      <c r="C43" s="822"/>
      <c r="D43" s="918"/>
      <c r="E43" s="918"/>
      <c r="F43" s="918"/>
      <c r="G43" s="921"/>
      <c r="H43" s="669">
        <v>-21.4</v>
      </c>
      <c r="I43" s="562" t="s">
        <v>2065</v>
      </c>
      <c r="J43" s="497"/>
      <c r="K43" s="498"/>
      <c r="L43" s="498"/>
      <c r="M43" s="498"/>
      <c r="N43" s="498"/>
      <c r="O43" s="498"/>
    </row>
    <row r="44" spans="1:15" s="499" customFormat="1" ht="13.9" customHeight="1">
      <c r="A44" s="814"/>
      <c r="B44" s="822"/>
      <c r="C44" s="822"/>
      <c r="D44" s="918"/>
      <c r="E44" s="918"/>
      <c r="F44" s="918"/>
      <c r="G44" s="921"/>
      <c r="H44" s="669">
        <v>-56.3</v>
      </c>
      <c r="I44" s="563" t="s">
        <v>1794</v>
      </c>
      <c r="J44" s="497"/>
      <c r="K44" s="498"/>
      <c r="L44" s="498"/>
      <c r="M44" s="498"/>
      <c r="N44" s="498"/>
      <c r="O44" s="498"/>
    </row>
    <row r="45" spans="1:15" s="499" customFormat="1" ht="13.9" customHeight="1">
      <c r="A45" s="814"/>
      <c r="B45" s="822"/>
      <c r="C45" s="822"/>
      <c r="D45" s="918"/>
      <c r="E45" s="918"/>
      <c r="F45" s="918"/>
      <c r="G45" s="921"/>
      <c r="H45" s="669">
        <v>-37.4</v>
      </c>
      <c r="I45" s="562" t="s">
        <v>2066</v>
      </c>
      <c r="J45" s="497"/>
      <c r="K45" s="498"/>
      <c r="L45" s="498"/>
      <c r="M45" s="498"/>
      <c r="N45" s="498"/>
      <c r="O45" s="498"/>
    </row>
    <row r="46" spans="1:15" s="499" customFormat="1" ht="13.9" customHeight="1">
      <c r="A46" s="814"/>
      <c r="B46" s="822"/>
      <c r="C46" s="822"/>
      <c r="D46" s="918"/>
      <c r="E46" s="918"/>
      <c r="F46" s="918"/>
      <c r="G46" s="921"/>
      <c r="H46" s="669">
        <v>-34.700000000000003</v>
      </c>
      <c r="I46" s="562" t="s">
        <v>2067</v>
      </c>
      <c r="J46" s="497"/>
      <c r="K46" s="498"/>
      <c r="L46" s="498"/>
      <c r="M46" s="498"/>
      <c r="N46" s="498"/>
      <c r="O46" s="498"/>
    </row>
    <row r="47" spans="1:15" s="499" customFormat="1" ht="13.9" customHeight="1">
      <c r="A47" s="814"/>
      <c r="B47" s="822"/>
      <c r="C47" s="822"/>
      <c r="D47" s="918"/>
      <c r="E47" s="918"/>
      <c r="F47" s="918"/>
      <c r="G47" s="921"/>
      <c r="H47" s="669">
        <v>-20</v>
      </c>
      <c r="I47" s="562" t="s">
        <v>2068</v>
      </c>
      <c r="J47" s="497"/>
      <c r="K47" s="498"/>
      <c r="L47" s="498"/>
      <c r="M47" s="498"/>
      <c r="N47" s="498"/>
      <c r="O47" s="498"/>
    </row>
    <row r="48" spans="1:15" s="499" customFormat="1" ht="13.9" customHeight="1">
      <c r="A48" s="814"/>
      <c r="B48" s="822"/>
      <c r="C48" s="822"/>
      <c r="D48" s="918"/>
      <c r="E48" s="918"/>
      <c r="F48" s="918"/>
      <c r="G48" s="921"/>
      <c r="H48" s="669">
        <v>-53.4</v>
      </c>
      <c r="I48" s="562" t="s">
        <v>2069</v>
      </c>
      <c r="J48" s="497"/>
      <c r="K48" s="498"/>
      <c r="L48" s="498"/>
      <c r="M48" s="498"/>
      <c r="N48" s="498"/>
      <c r="O48" s="498"/>
    </row>
    <row r="49" spans="1:15" s="499" customFormat="1" ht="13.9" customHeight="1">
      <c r="A49" s="814"/>
      <c r="B49" s="822"/>
      <c r="C49" s="822"/>
      <c r="D49" s="918"/>
      <c r="E49" s="918"/>
      <c r="F49" s="918"/>
      <c r="G49" s="921"/>
      <c r="H49" s="669">
        <v>-898.3</v>
      </c>
      <c r="I49" s="562" t="s">
        <v>2070</v>
      </c>
      <c r="J49" s="497"/>
      <c r="K49" s="498"/>
      <c r="L49" s="498"/>
      <c r="M49" s="498"/>
      <c r="N49" s="498"/>
      <c r="O49" s="498"/>
    </row>
    <row r="50" spans="1:15" s="499" customFormat="1" ht="13.9" customHeight="1">
      <c r="A50" s="814"/>
      <c r="B50" s="822"/>
      <c r="C50" s="822"/>
      <c r="D50" s="918"/>
      <c r="E50" s="918"/>
      <c r="F50" s="918"/>
      <c r="G50" s="921"/>
      <c r="H50" s="669">
        <v>-163.80000000000001</v>
      </c>
      <c r="I50" s="562" t="s">
        <v>1795</v>
      </c>
      <c r="J50" s="497"/>
      <c r="K50" s="498"/>
      <c r="L50" s="498"/>
      <c r="M50" s="498"/>
      <c r="N50" s="498"/>
      <c r="O50" s="498"/>
    </row>
    <row r="51" spans="1:15" s="499" customFormat="1" ht="13.9" customHeight="1">
      <c r="A51" s="814"/>
      <c r="B51" s="822"/>
      <c r="C51" s="822"/>
      <c r="D51" s="918"/>
      <c r="E51" s="918"/>
      <c r="F51" s="918"/>
      <c r="G51" s="921"/>
      <c r="H51" s="669">
        <v>-428.9</v>
      </c>
      <c r="I51" s="562" t="s">
        <v>2071</v>
      </c>
      <c r="J51" s="497"/>
      <c r="K51" s="498"/>
      <c r="L51" s="498"/>
      <c r="M51" s="498"/>
      <c r="N51" s="498"/>
      <c r="O51" s="498"/>
    </row>
    <row r="52" spans="1:15" s="499" customFormat="1" ht="13.9" customHeight="1">
      <c r="A52" s="814"/>
      <c r="B52" s="822"/>
      <c r="C52" s="822"/>
      <c r="D52" s="918"/>
      <c r="E52" s="918"/>
      <c r="F52" s="918"/>
      <c r="G52" s="921"/>
      <c r="H52" s="669">
        <v>-67.2</v>
      </c>
      <c r="I52" s="562" t="s">
        <v>2072</v>
      </c>
      <c r="J52" s="497"/>
      <c r="K52" s="498"/>
      <c r="L52" s="498"/>
      <c r="M52" s="498"/>
      <c r="N52" s="498"/>
      <c r="O52" s="498"/>
    </row>
    <row r="53" spans="1:15" s="499" customFormat="1" ht="13.9" customHeight="1">
      <c r="A53" s="814"/>
      <c r="B53" s="822"/>
      <c r="C53" s="822"/>
      <c r="D53" s="918"/>
      <c r="E53" s="918"/>
      <c r="F53" s="918"/>
      <c r="G53" s="921"/>
      <c r="H53" s="669">
        <v>-212</v>
      </c>
      <c r="I53" s="562" t="s">
        <v>1796</v>
      </c>
      <c r="J53" s="497"/>
      <c r="K53" s="498"/>
      <c r="L53" s="498"/>
      <c r="M53" s="498"/>
      <c r="N53" s="498"/>
      <c r="O53" s="498"/>
    </row>
    <row r="54" spans="1:15" s="499" customFormat="1" ht="13.9" customHeight="1">
      <c r="A54" s="814"/>
      <c r="B54" s="822"/>
      <c r="C54" s="822"/>
      <c r="D54" s="918"/>
      <c r="E54" s="918"/>
      <c r="F54" s="918"/>
      <c r="G54" s="921"/>
      <c r="H54" s="669">
        <v>-41.1</v>
      </c>
      <c r="I54" s="562" t="s">
        <v>2073</v>
      </c>
      <c r="J54" s="497"/>
      <c r="K54" s="498"/>
      <c r="L54" s="498"/>
      <c r="M54" s="498"/>
      <c r="N54" s="498"/>
      <c r="O54" s="498"/>
    </row>
    <row r="55" spans="1:15" s="499" customFormat="1" ht="13.9" customHeight="1">
      <c r="A55" s="814"/>
      <c r="B55" s="822"/>
      <c r="C55" s="822"/>
      <c r="D55" s="918"/>
      <c r="E55" s="918"/>
      <c r="F55" s="918"/>
      <c r="G55" s="921"/>
      <c r="H55" s="669">
        <v>-121</v>
      </c>
      <c r="I55" s="563" t="s">
        <v>2074</v>
      </c>
      <c r="J55" s="497"/>
      <c r="K55" s="498"/>
      <c r="L55" s="498"/>
      <c r="M55" s="498"/>
      <c r="N55" s="498"/>
      <c r="O55" s="498"/>
    </row>
    <row r="56" spans="1:15" s="499" customFormat="1" ht="13.9" customHeight="1">
      <c r="A56" s="814"/>
      <c r="B56" s="822"/>
      <c r="C56" s="822"/>
      <c r="D56" s="918"/>
      <c r="E56" s="918"/>
      <c r="F56" s="918"/>
      <c r="G56" s="921"/>
      <c r="H56" s="669">
        <v>-24.6</v>
      </c>
      <c r="I56" s="563" t="s">
        <v>1797</v>
      </c>
      <c r="J56" s="497"/>
      <c r="K56" s="498"/>
      <c r="L56" s="498"/>
      <c r="M56" s="498"/>
      <c r="N56" s="498"/>
      <c r="O56" s="498"/>
    </row>
    <row r="57" spans="1:15" s="499" customFormat="1" ht="13.9" customHeight="1">
      <c r="A57" s="814"/>
      <c r="B57" s="822"/>
      <c r="C57" s="822"/>
      <c r="D57" s="918"/>
      <c r="E57" s="918"/>
      <c r="F57" s="918"/>
      <c r="G57" s="921"/>
      <c r="H57" s="669">
        <v>-27.2</v>
      </c>
      <c r="I57" s="562" t="s">
        <v>2022</v>
      </c>
      <c r="J57" s="497"/>
      <c r="K57" s="498"/>
      <c r="L57" s="498"/>
      <c r="M57" s="498"/>
      <c r="N57" s="498"/>
      <c r="O57" s="498"/>
    </row>
    <row r="58" spans="1:15" s="499" customFormat="1" ht="13.9" customHeight="1">
      <c r="A58" s="814"/>
      <c r="B58" s="822"/>
      <c r="C58" s="822"/>
      <c r="D58" s="918"/>
      <c r="E58" s="918"/>
      <c r="F58" s="918"/>
      <c r="G58" s="921"/>
      <c r="H58" s="669">
        <v>-660.7</v>
      </c>
      <c r="I58" s="562" t="s">
        <v>2075</v>
      </c>
      <c r="J58" s="497"/>
      <c r="K58" s="498"/>
      <c r="L58" s="498"/>
      <c r="M58" s="498"/>
      <c r="N58" s="498"/>
      <c r="O58" s="498"/>
    </row>
    <row r="59" spans="1:15" s="499" customFormat="1" ht="13.9" customHeight="1">
      <c r="A59" s="814"/>
      <c r="B59" s="822"/>
      <c r="C59" s="828"/>
      <c r="D59" s="919"/>
      <c r="E59" s="919"/>
      <c r="F59" s="919"/>
      <c r="G59" s="922"/>
      <c r="H59" s="669">
        <v>-1907.1</v>
      </c>
      <c r="I59" s="562" t="s">
        <v>1798</v>
      </c>
      <c r="J59" s="497"/>
      <c r="K59" s="498"/>
      <c r="L59" s="498"/>
      <c r="M59" s="498"/>
      <c r="N59" s="498"/>
      <c r="O59" s="498"/>
    </row>
    <row r="60" spans="1:15" s="499" customFormat="1" ht="13.9" customHeight="1">
      <c r="A60" s="814"/>
      <c r="B60" s="822"/>
      <c r="C60" s="504" t="s">
        <v>8</v>
      </c>
      <c r="D60" s="726">
        <v>44</v>
      </c>
      <c r="E60" s="726">
        <v>28</v>
      </c>
      <c r="F60" s="726">
        <f>(E60/D60)*100</f>
        <v>63.636363636363633</v>
      </c>
      <c r="G60" s="727">
        <f>E60-D60</f>
        <v>-16</v>
      </c>
      <c r="H60" s="670">
        <v>-16</v>
      </c>
      <c r="I60" s="564" t="s">
        <v>662</v>
      </c>
      <c r="J60" s="497"/>
      <c r="K60" s="498"/>
      <c r="L60" s="498"/>
      <c r="M60" s="498"/>
      <c r="N60" s="498"/>
      <c r="O60" s="498"/>
    </row>
    <row r="61" spans="1:15" s="499" customFormat="1" ht="28.15" customHeight="1">
      <c r="A61" s="815"/>
      <c r="B61" s="828"/>
      <c r="C61" s="492" t="s">
        <v>12</v>
      </c>
      <c r="D61" s="725">
        <f>SUM(D41:D60)</f>
        <v>13698.3</v>
      </c>
      <c r="E61" s="725">
        <f>SUM(E41:E60)</f>
        <v>8558.2999999999993</v>
      </c>
      <c r="F61" s="725">
        <f t="shared" si="2"/>
        <v>62.477095698006323</v>
      </c>
      <c r="G61" s="725">
        <f t="shared" si="3"/>
        <v>-5140</v>
      </c>
      <c r="H61" s="895"/>
      <c r="I61" s="896"/>
      <c r="J61" s="497"/>
      <c r="K61" s="498"/>
      <c r="L61" s="498"/>
      <c r="M61" s="498"/>
      <c r="N61" s="498"/>
      <c r="O61" s="498"/>
    </row>
    <row r="62" spans="1:15" s="499" customFormat="1" ht="19.899999999999999" customHeight="1">
      <c r="A62" s="862" t="s">
        <v>2034</v>
      </c>
      <c r="B62" s="914"/>
      <c r="C62" s="914"/>
      <c r="D62" s="914"/>
      <c r="E62" s="914"/>
      <c r="F62" s="914"/>
      <c r="G62" s="914"/>
      <c r="H62" s="915"/>
      <c r="I62" s="916"/>
      <c r="J62" s="497"/>
      <c r="K62" s="498"/>
      <c r="L62" s="498"/>
      <c r="M62" s="498"/>
      <c r="N62" s="498"/>
      <c r="O62" s="498"/>
    </row>
    <row r="63" spans="1:15" s="499" customFormat="1" ht="13.9" customHeight="1">
      <c r="A63" s="813" t="s">
        <v>473</v>
      </c>
      <c r="B63" s="821" t="s">
        <v>623</v>
      </c>
      <c r="C63" s="813" t="s">
        <v>8</v>
      </c>
      <c r="D63" s="810">
        <v>360</v>
      </c>
      <c r="E63" s="810">
        <v>307.2</v>
      </c>
      <c r="F63" s="810">
        <f>+E63/D63*100</f>
        <v>85.333333333333329</v>
      </c>
      <c r="G63" s="810">
        <f>+E63-D63</f>
        <v>-52.800000000000011</v>
      </c>
      <c r="H63" s="658">
        <v>-14.7</v>
      </c>
      <c r="I63" s="565" t="s">
        <v>627</v>
      </c>
      <c r="J63" s="497"/>
      <c r="K63" s="498"/>
      <c r="L63" s="498"/>
      <c r="M63" s="498"/>
      <c r="N63" s="498"/>
      <c r="O63" s="498"/>
    </row>
    <row r="64" spans="1:15" s="499" customFormat="1" ht="13.9" customHeight="1">
      <c r="A64" s="814"/>
      <c r="B64" s="822"/>
      <c r="C64" s="814"/>
      <c r="D64" s="811"/>
      <c r="E64" s="811"/>
      <c r="F64" s="811"/>
      <c r="G64" s="811"/>
      <c r="H64" s="667">
        <v>-3.6</v>
      </c>
      <c r="I64" s="566" t="s">
        <v>1792</v>
      </c>
      <c r="J64" s="497"/>
      <c r="K64" s="498"/>
      <c r="L64" s="498"/>
      <c r="M64" s="498"/>
      <c r="N64" s="498"/>
      <c r="O64" s="498"/>
    </row>
    <row r="65" spans="1:15" s="499" customFormat="1" ht="13.9" customHeight="1">
      <c r="A65" s="814"/>
      <c r="B65" s="822"/>
      <c r="C65" s="814"/>
      <c r="D65" s="811"/>
      <c r="E65" s="811"/>
      <c r="F65" s="811"/>
      <c r="G65" s="811"/>
      <c r="H65" s="667">
        <v>-28.7</v>
      </c>
      <c r="I65" s="566" t="s">
        <v>1793</v>
      </c>
      <c r="J65" s="497"/>
      <c r="K65" s="498"/>
      <c r="L65" s="498"/>
      <c r="M65" s="498"/>
      <c r="N65" s="498"/>
      <c r="O65" s="498"/>
    </row>
    <row r="66" spans="1:15" s="499" customFormat="1" ht="13.9" customHeight="1">
      <c r="A66" s="814"/>
      <c r="B66" s="822"/>
      <c r="C66" s="815"/>
      <c r="D66" s="812"/>
      <c r="E66" s="812"/>
      <c r="F66" s="812"/>
      <c r="G66" s="812"/>
      <c r="H66" s="659">
        <v>-5.8</v>
      </c>
      <c r="I66" s="567" t="s">
        <v>369</v>
      </c>
      <c r="J66" s="497"/>
      <c r="K66" s="498"/>
      <c r="L66" s="498"/>
      <c r="M66" s="498"/>
      <c r="N66" s="498"/>
      <c r="O66" s="498"/>
    </row>
    <row r="67" spans="1:15" s="499" customFormat="1" ht="28.15" customHeight="1">
      <c r="A67" s="815"/>
      <c r="B67" s="828"/>
      <c r="C67" s="492" t="s">
        <v>12</v>
      </c>
      <c r="D67" s="725">
        <f>SUM(D63:D66)</f>
        <v>360</v>
      </c>
      <c r="E67" s="725">
        <f>SUM(E63:E66)</f>
        <v>307.2</v>
      </c>
      <c r="F67" s="725">
        <f t="shared" ref="F67:F106" si="4">IF(ISBLANK(E67),"",+E67/D67*100)</f>
        <v>85.333333333333329</v>
      </c>
      <c r="G67" s="725">
        <f>SUM(G63:G66)</f>
        <v>-52.800000000000011</v>
      </c>
      <c r="H67" s="895"/>
      <c r="I67" s="896"/>
      <c r="J67" s="497"/>
      <c r="K67" s="498"/>
      <c r="L67" s="498"/>
      <c r="M67" s="498"/>
      <c r="N67" s="498"/>
      <c r="O67" s="498"/>
    </row>
    <row r="68" spans="1:15" s="499" customFormat="1" ht="19.899999999999999" customHeight="1">
      <c r="A68" s="862" t="s">
        <v>2035</v>
      </c>
      <c r="B68" s="914"/>
      <c r="C68" s="914"/>
      <c r="D68" s="914"/>
      <c r="E68" s="914"/>
      <c r="F68" s="914"/>
      <c r="G68" s="914"/>
      <c r="H68" s="915"/>
      <c r="I68" s="916"/>
      <c r="J68" s="497"/>
      <c r="K68" s="498"/>
      <c r="L68" s="498"/>
      <c r="M68" s="498"/>
      <c r="N68" s="498"/>
      <c r="O68" s="498"/>
    </row>
    <row r="69" spans="1:15" s="499" customFormat="1" ht="13.9" customHeight="1">
      <c r="A69" s="823" t="s">
        <v>22</v>
      </c>
      <c r="B69" s="807" t="s">
        <v>764</v>
      </c>
      <c r="C69" s="807" t="s">
        <v>8</v>
      </c>
      <c r="D69" s="801">
        <v>178629</v>
      </c>
      <c r="E69" s="801">
        <v>166357.20000000001</v>
      </c>
      <c r="F69" s="801">
        <f t="shared" si="4"/>
        <v>93.13000688578002</v>
      </c>
      <c r="G69" s="801">
        <f t="shared" ref="G69:G106" si="5">+E69-D69</f>
        <v>-12271.799999999988</v>
      </c>
      <c r="H69" s="638">
        <v>-5</v>
      </c>
      <c r="I69" s="631" t="s">
        <v>506</v>
      </c>
      <c r="J69" s="497"/>
      <c r="K69" s="498"/>
      <c r="L69" s="498"/>
      <c r="M69" s="498"/>
      <c r="N69" s="498"/>
      <c r="O69" s="498"/>
    </row>
    <row r="70" spans="1:15" s="499" customFormat="1" ht="13.9" customHeight="1">
      <c r="A70" s="824"/>
      <c r="B70" s="808"/>
      <c r="C70" s="808"/>
      <c r="D70" s="802"/>
      <c r="E70" s="802"/>
      <c r="F70" s="802"/>
      <c r="G70" s="802"/>
      <c r="H70" s="639">
        <v>-0.1</v>
      </c>
      <c r="I70" s="542" t="s">
        <v>1736</v>
      </c>
      <c r="J70" s="497"/>
      <c r="K70" s="498"/>
      <c r="L70" s="498"/>
      <c r="M70" s="498"/>
      <c r="N70" s="498"/>
      <c r="O70" s="498"/>
    </row>
    <row r="71" spans="1:15" s="499" customFormat="1" ht="13.9" customHeight="1">
      <c r="A71" s="824"/>
      <c r="B71" s="808"/>
      <c r="C71" s="808"/>
      <c r="D71" s="802"/>
      <c r="E71" s="802"/>
      <c r="F71" s="802"/>
      <c r="G71" s="802"/>
      <c r="H71" s="639">
        <v>-94.2</v>
      </c>
      <c r="I71" s="563" t="s">
        <v>2093</v>
      </c>
      <c r="J71" s="497"/>
      <c r="K71" s="498"/>
      <c r="L71" s="498"/>
      <c r="M71" s="498"/>
      <c r="N71" s="498"/>
      <c r="O71" s="498"/>
    </row>
    <row r="72" spans="1:15" s="499" customFormat="1" ht="13.9" customHeight="1">
      <c r="A72" s="824"/>
      <c r="B72" s="808"/>
      <c r="C72" s="808"/>
      <c r="D72" s="802"/>
      <c r="E72" s="802"/>
      <c r="F72" s="802"/>
      <c r="G72" s="802"/>
      <c r="H72" s="639">
        <v>-159.30000000000001</v>
      </c>
      <c r="I72" s="562" t="s">
        <v>390</v>
      </c>
      <c r="J72" s="497"/>
      <c r="K72" s="498"/>
      <c r="L72" s="498"/>
      <c r="M72" s="498"/>
      <c r="N72" s="498"/>
      <c r="O72" s="498"/>
    </row>
    <row r="73" spans="1:15" s="499" customFormat="1" ht="13.9" customHeight="1">
      <c r="A73" s="824"/>
      <c r="B73" s="808"/>
      <c r="C73" s="808"/>
      <c r="D73" s="802"/>
      <c r="E73" s="802"/>
      <c r="F73" s="802"/>
      <c r="G73" s="802"/>
      <c r="H73" s="639">
        <v>-885</v>
      </c>
      <c r="I73" s="562" t="s">
        <v>369</v>
      </c>
      <c r="J73" s="497"/>
      <c r="K73" s="498"/>
      <c r="L73" s="498"/>
      <c r="M73" s="498"/>
      <c r="N73" s="498"/>
      <c r="O73" s="498"/>
    </row>
    <row r="74" spans="1:15" s="499" customFormat="1" ht="13.9" customHeight="1">
      <c r="A74" s="824"/>
      <c r="B74" s="808"/>
      <c r="C74" s="808"/>
      <c r="D74" s="802"/>
      <c r="E74" s="802"/>
      <c r="F74" s="802"/>
      <c r="G74" s="802"/>
      <c r="H74" s="639">
        <v>-691.1</v>
      </c>
      <c r="I74" s="542" t="s">
        <v>2076</v>
      </c>
      <c r="J74" s="497"/>
      <c r="K74" s="498"/>
      <c r="L74" s="498"/>
      <c r="M74" s="498"/>
      <c r="N74" s="498"/>
      <c r="O74" s="498"/>
    </row>
    <row r="75" spans="1:15" s="499" customFormat="1" ht="13.9" customHeight="1">
      <c r="A75" s="824"/>
      <c r="B75" s="808"/>
      <c r="C75" s="808"/>
      <c r="D75" s="802"/>
      <c r="E75" s="802"/>
      <c r="F75" s="802"/>
      <c r="G75" s="802"/>
      <c r="H75" s="639">
        <v>-1365.9</v>
      </c>
      <c r="I75" s="542" t="s">
        <v>1737</v>
      </c>
      <c r="J75" s="497"/>
      <c r="K75" s="498"/>
      <c r="L75" s="498"/>
      <c r="M75" s="498"/>
      <c r="N75" s="498"/>
      <c r="O75" s="498"/>
    </row>
    <row r="76" spans="1:15" s="499" customFormat="1" ht="13.9" customHeight="1">
      <c r="A76" s="824"/>
      <c r="B76" s="808"/>
      <c r="C76" s="808"/>
      <c r="D76" s="802"/>
      <c r="E76" s="802"/>
      <c r="F76" s="802"/>
      <c r="G76" s="802"/>
      <c r="H76" s="639">
        <v>-550.4</v>
      </c>
      <c r="I76" s="563" t="s">
        <v>2092</v>
      </c>
      <c r="J76" s="497"/>
      <c r="K76" s="498"/>
      <c r="L76" s="498"/>
      <c r="M76" s="498"/>
      <c r="N76" s="498"/>
      <c r="O76" s="498"/>
    </row>
    <row r="77" spans="1:15" s="499" customFormat="1" ht="105" customHeight="1">
      <c r="A77" s="824"/>
      <c r="B77" s="808"/>
      <c r="C77" s="808"/>
      <c r="D77" s="802"/>
      <c r="E77" s="802"/>
      <c r="F77" s="802"/>
      <c r="G77" s="802"/>
      <c r="H77" s="639">
        <v>-4494.3</v>
      </c>
      <c r="I77" s="563" t="s">
        <v>2098</v>
      </c>
      <c r="J77" s="497"/>
      <c r="K77" s="498"/>
      <c r="L77" s="498"/>
      <c r="M77" s="498"/>
      <c r="N77" s="498"/>
      <c r="O77" s="498"/>
    </row>
    <row r="78" spans="1:15" s="499" customFormat="1" ht="36" customHeight="1">
      <c r="A78" s="824"/>
      <c r="B78" s="808"/>
      <c r="C78" s="808"/>
      <c r="D78" s="802"/>
      <c r="E78" s="802"/>
      <c r="F78" s="802"/>
      <c r="G78" s="802"/>
      <c r="H78" s="639">
        <v>-319.10000000000002</v>
      </c>
      <c r="I78" s="563" t="s">
        <v>2100</v>
      </c>
      <c r="J78" s="497"/>
      <c r="K78" s="498"/>
      <c r="L78" s="498"/>
      <c r="M78" s="498"/>
      <c r="N78" s="498"/>
      <c r="O78" s="498"/>
    </row>
    <row r="79" spans="1:15" s="499" customFormat="1" ht="13.9" customHeight="1">
      <c r="A79" s="824"/>
      <c r="B79" s="808"/>
      <c r="C79" s="808"/>
      <c r="D79" s="802"/>
      <c r="E79" s="802"/>
      <c r="F79" s="802"/>
      <c r="G79" s="802"/>
      <c r="H79" s="639">
        <v>-824.6</v>
      </c>
      <c r="I79" s="563" t="s">
        <v>2077</v>
      </c>
      <c r="J79" s="497"/>
      <c r="K79" s="498"/>
      <c r="L79" s="498"/>
      <c r="M79" s="498"/>
      <c r="N79" s="498"/>
      <c r="O79" s="498"/>
    </row>
    <row r="80" spans="1:15" s="499" customFormat="1" ht="13.9" customHeight="1">
      <c r="A80" s="824"/>
      <c r="B80" s="808"/>
      <c r="C80" s="808"/>
      <c r="D80" s="802"/>
      <c r="E80" s="802"/>
      <c r="F80" s="802"/>
      <c r="G80" s="802"/>
      <c r="H80" s="639">
        <v>-2694.5</v>
      </c>
      <c r="I80" s="542" t="s">
        <v>1738</v>
      </c>
      <c r="J80" s="497"/>
      <c r="K80" s="498"/>
      <c r="L80" s="498"/>
      <c r="M80" s="498"/>
      <c r="N80" s="498"/>
      <c r="O80" s="498"/>
    </row>
    <row r="81" spans="1:15" s="499" customFormat="1" ht="13.9" customHeight="1">
      <c r="A81" s="877"/>
      <c r="B81" s="809"/>
      <c r="C81" s="809"/>
      <c r="D81" s="803"/>
      <c r="E81" s="803"/>
      <c r="F81" s="803"/>
      <c r="G81" s="803"/>
      <c r="H81" s="640">
        <v>-115.6</v>
      </c>
      <c r="I81" s="543" t="s">
        <v>1549</v>
      </c>
      <c r="J81" s="497"/>
      <c r="K81" s="498"/>
      <c r="L81" s="498"/>
      <c r="M81" s="498"/>
      <c r="N81" s="498"/>
      <c r="O81" s="498"/>
    </row>
    <row r="82" spans="1:15" s="499" customFormat="1" ht="28.15" customHeight="1">
      <c r="A82" s="823" t="s">
        <v>22</v>
      </c>
      <c r="B82" s="807" t="s">
        <v>764</v>
      </c>
      <c r="C82" s="641"/>
      <c r="D82" s="723"/>
      <c r="E82" s="723"/>
      <c r="F82" s="723"/>
      <c r="G82" s="724"/>
      <c r="H82" s="643">
        <v>-72.7</v>
      </c>
      <c r="I82" s="572" t="s">
        <v>2099</v>
      </c>
      <c r="J82" s="497"/>
      <c r="K82" s="498"/>
      <c r="L82" s="498"/>
      <c r="M82" s="498"/>
      <c r="N82" s="498"/>
      <c r="O82" s="498"/>
    </row>
    <row r="83" spans="1:15" s="499" customFormat="1" ht="13.9" customHeight="1">
      <c r="A83" s="824"/>
      <c r="B83" s="808"/>
      <c r="C83" s="807" t="s">
        <v>61</v>
      </c>
      <c r="D83" s="801">
        <v>803</v>
      </c>
      <c r="E83" s="801">
        <v>89.6</v>
      </c>
      <c r="F83" s="801">
        <f t="shared" si="4"/>
        <v>11.158156911581568</v>
      </c>
      <c r="G83" s="804">
        <f t="shared" si="5"/>
        <v>-713.4</v>
      </c>
      <c r="H83" s="639">
        <v>-630</v>
      </c>
      <c r="I83" s="558" t="s">
        <v>2078</v>
      </c>
      <c r="J83" s="497"/>
      <c r="K83" s="498"/>
      <c r="L83" s="498"/>
      <c r="M83" s="498"/>
      <c r="N83" s="498"/>
      <c r="O83" s="498"/>
    </row>
    <row r="84" spans="1:15" s="499" customFormat="1" ht="13.9" customHeight="1">
      <c r="A84" s="824"/>
      <c r="B84" s="808"/>
      <c r="C84" s="809"/>
      <c r="D84" s="803"/>
      <c r="E84" s="803"/>
      <c r="F84" s="803"/>
      <c r="G84" s="806"/>
      <c r="H84" s="639">
        <v>-83.4</v>
      </c>
      <c r="I84" s="563" t="s">
        <v>2079</v>
      </c>
      <c r="J84" s="497"/>
      <c r="K84" s="498"/>
      <c r="L84" s="498"/>
      <c r="M84" s="498"/>
      <c r="N84" s="498"/>
      <c r="O84" s="498"/>
    </row>
    <row r="85" spans="1:15" s="499" customFormat="1" ht="13.9" customHeight="1">
      <c r="A85" s="824"/>
      <c r="B85" s="808"/>
      <c r="C85" s="506" t="s">
        <v>233</v>
      </c>
      <c r="D85" s="723">
        <v>940.8</v>
      </c>
      <c r="E85" s="723">
        <v>370.4</v>
      </c>
      <c r="F85" s="723">
        <f>IF(ISBLANK(E85),"",+E85/D85*100)</f>
        <v>39.370748299319729</v>
      </c>
      <c r="G85" s="724">
        <f>+E85-D85</f>
        <v>-570.4</v>
      </c>
      <c r="H85" s="638">
        <v>-570.4</v>
      </c>
      <c r="I85" s="568" t="s">
        <v>2080</v>
      </c>
      <c r="J85" s="497"/>
      <c r="K85" s="498"/>
      <c r="L85" s="498"/>
      <c r="M85" s="498"/>
      <c r="N85" s="498"/>
      <c r="O85" s="498"/>
    </row>
    <row r="86" spans="1:15" s="499" customFormat="1" ht="13.9" customHeight="1">
      <c r="A86" s="824"/>
      <c r="B86" s="808"/>
      <c r="C86" s="506" t="s">
        <v>548</v>
      </c>
      <c r="D86" s="723">
        <v>2162.8000000000002</v>
      </c>
      <c r="E86" s="723">
        <v>2088.3000000000002</v>
      </c>
      <c r="F86" s="723">
        <f>IF(ISBLANK(E86),"",+E86/D86*100)</f>
        <v>96.555391159607922</v>
      </c>
      <c r="G86" s="724">
        <f>+E86-D86</f>
        <v>-74.5</v>
      </c>
      <c r="H86" s="643">
        <v>-74.5</v>
      </c>
      <c r="I86" s="569" t="s">
        <v>1739</v>
      </c>
      <c r="J86" s="497"/>
      <c r="K86" s="498"/>
      <c r="L86" s="498"/>
      <c r="M86" s="498"/>
      <c r="N86" s="498"/>
      <c r="O86" s="498"/>
    </row>
    <row r="87" spans="1:15" s="499" customFormat="1" ht="13.9" customHeight="1">
      <c r="A87" s="824"/>
      <c r="B87" s="808"/>
      <c r="C87" s="506" t="s">
        <v>31</v>
      </c>
      <c r="D87" s="723">
        <v>3637</v>
      </c>
      <c r="E87" s="723">
        <v>3228.4</v>
      </c>
      <c r="F87" s="723">
        <f t="shared" si="4"/>
        <v>88.765466043442402</v>
      </c>
      <c r="G87" s="724">
        <f t="shared" si="5"/>
        <v>-408.59999999999991</v>
      </c>
      <c r="H87" s="643">
        <v>-408.6</v>
      </c>
      <c r="I87" s="569" t="s">
        <v>2081</v>
      </c>
      <c r="J87" s="497"/>
      <c r="K87" s="498"/>
      <c r="L87" s="498"/>
      <c r="M87" s="498"/>
      <c r="N87" s="498"/>
      <c r="O87" s="498"/>
    </row>
    <row r="88" spans="1:15" s="499" customFormat="1" ht="13.9" customHeight="1">
      <c r="A88" s="824"/>
      <c r="B88" s="808"/>
      <c r="C88" s="506" t="s">
        <v>25</v>
      </c>
      <c r="D88" s="728">
        <v>151</v>
      </c>
      <c r="E88" s="728">
        <v>148.30000000000001</v>
      </c>
      <c r="F88" s="723">
        <f t="shared" si="4"/>
        <v>98.211920529801333</v>
      </c>
      <c r="G88" s="724">
        <f t="shared" si="5"/>
        <v>-2.6999999999999886</v>
      </c>
      <c r="H88" s="638">
        <v>-2.7</v>
      </c>
      <c r="I88" s="568" t="s">
        <v>369</v>
      </c>
      <c r="J88" s="497"/>
      <c r="K88" s="498"/>
      <c r="L88" s="498"/>
      <c r="M88" s="498"/>
      <c r="N88" s="498"/>
      <c r="O88" s="498"/>
    </row>
    <row r="89" spans="1:15" s="499" customFormat="1" ht="13.9" customHeight="1">
      <c r="A89" s="824"/>
      <c r="B89" s="808"/>
      <c r="C89" s="506" t="s">
        <v>290</v>
      </c>
      <c r="D89" s="728">
        <v>80</v>
      </c>
      <c r="E89" s="728">
        <v>73.5</v>
      </c>
      <c r="F89" s="723">
        <f t="shared" si="4"/>
        <v>91.875</v>
      </c>
      <c r="G89" s="724">
        <f t="shared" si="5"/>
        <v>-6.5</v>
      </c>
      <c r="H89" s="643">
        <v>-6.5</v>
      </c>
      <c r="I89" s="629" t="s">
        <v>448</v>
      </c>
      <c r="J89" s="497"/>
      <c r="K89" s="498"/>
      <c r="L89" s="498"/>
      <c r="M89" s="498"/>
      <c r="N89" s="498"/>
      <c r="O89" s="498"/>
    </row>
    <row r="90" spans="1:15" s="499" customFormat="1" ht="13.9" customHeight="1">
      <c r="A90" s="824"/>
      <c r="B90" s="808"/>
      <c r="C90" s="807" t="s">
        <v>62</v>
      </c>
      <c r="D90" s="865">
        <v>2230</v>
      </c>
      <c r="E90" s="865">
        <v>2209.6</v>
      </c>
      <c r="F90" s="801">
        <f t="shared" si="4"/>
        <v>99.085201793721964</v>
      </c>
      <c r="G90" s="804">
        <f t="shared" si="5"/>
        <v>-20.400000000000091</v>
      </c>
      <c r="H90" s="639">
        <v>-12.8</v>
      </c>
      <c r="I90" s="563" t="s">
        <v>2094</v>
      </c>
      <c r="J90" s="497"/>
      <c r="K90" s="498"/>
      <c r="L90" s="498"/>
      <c r="M90" s="498"/>
      <c r="N90" s="498"/>
      <c r="O90" s="498"/>
    </row>
    <row r="91" spans="1:15" s="499" customFormat="1" ht="13.9" customHeight="1">
      <c r="A91" s="824"/>
      <c r="B91" s="808"/>
      <c r="C91" s="809"/>
      <c r="D91" s="866"/>
      <c r="E91" s="866"/>
      <c r="F91" s="803"/>
      <c r="G91" s="806"/>
      <c r="H91" s="640">
        <v>-7.6</v>
      </c>
      <c r="I91" s="564" t="s">
        <v>2082</v>
      </c>
      <c r="J91" s="497"/>
      <c r="K91" s="498"/>
      <c r="L91" s="498"/>
      <c r="M91" s="498"/>
      <c r="N91" s="498"/>
      <c r="O91" s="498"/>
    </row>
    <row r="92" spans="1:15" s="499" customFormat="1" ht="13.9" customHeight="1">
      <c r="A92" s="824"/>
      <c r="B92" s="808"/>
      <c r="C92" s="807" t="s">
        <v>55</v>
      </c>
      <c r="D92" s="865">
        <v>169531</v>
      </c>
      <c r="E92" s="865">
        <v>155792.79999999999</v>
      </c>
      <c r="F92" s="801">
        <f t="shared" si="4"/>
        <v>91.896349340238643</v>
      </c>
      <c r="G92" s="804">
        <f t="shared" si="5"/>
        <v>-13738.200000000012</v>
      </c>
      <c r="H92" s="638">
        <v>-938.7</v>
      </c>
      <c r="I92" s="568" t="s">
        <v>2083</v>
      </c>
      <c r="J92" s="497"/>
      <c r="K92" s="498"/>
      <c r="L92" s="498"/>
      <c r="M92" s="498"/>
      <c r="N92" s="498"/>
      <c r="O92" s="498"/>
    </row>
    <row r="93" spans="1:15" s="499" customFormat="1" ht="13.9" customHeight="1">
      <c r="A93" s="824"/>
      <c r="B93" s="808"/>
      <c r="C93" s="808"/>
      <c r="D93" s="951"/>
      <c r="E93" s="951"/>
      <c r="F93" s="802"/>
      <c r="G93" s="805"/>
      <c r="H93" s="639">
        <v>-0.8</v>
      </c>
      <c r="I93" s="562" t="s">
        <v>1740</v>
      </c>
      <c r="J93" s="497"/>
      <c r="K93" s="498"/>
      <c r="L93" s="498"/>
      <c r="M93" s="498"/>
      <c r="N93" s="498"/>
      <c r="O93" s="498"/>
    </row>
    <row r="94" spans="1:15" s="499" customFormat="1" ht="13.9" customHeight="1">
      <c r="A94" s="824"/>
      <c r="B94" s="808"/>
      <c r="C94" s="808"/>
      <c r="D94" s="951"/>
      <c r="E94" s="951"/>
      <c r="F94" s="802"/>
      <c r="G94" s="805"/>
      <c r="H94" s="639">
        <v>-1288.2</v>
      </c>
      <c r="I94" s="563" t="s">
        <v>1741</v>
      </c>
      <c r="J94" s="497"/>
      <c r="K94" s="498"/>
      <c r="L94" s="498"/>
      <c r="M94" s="498"/>
      <c r="N94" s="498"/>
      <c r="O94" s="498"/>
    </row>
    <row r="95" spans="1:15" s="499" customFormat="1" ht="13.9" customHeight="1">
      <c r="A95" s="824"/>
      <c r="B95" s="808"/>
      <c r="C95" s="808"/>
      <c r="D95" s="951"/>
      <c r="E95" s="951"/>
      <c r="F95" s="802"/>
      <c r="G95" s="805"/>
      <c r="H95" s="639">
        <v>-1319</v>
      </c>
      <c r="I95" s="563" t="s">
        <v>2084</v>
      </c>
      <c r="J95" s="497"/>
      <c r="K95" s="498"/>
      <c r="L95" s="498"/>
      <c r="M95" s="498"/>
      <c r="N95" s="498"/>
      <c r="O95" s="498"/>
    </row>
    <row r="96" spans="1:15" s="499" customFormat="1" ht="13.9" customHeight="1">
      <c r="A96" s="824"/>
      <c r="B96" s="808"/>
      <c r="C96" s="808"/>
      <c r="D96" s="951"/>
      <c r="E96" s="951"/>
      <c r="F96" s="802"/>
      <c r="G96" s="805"/>
      <c r="H96" s="639">
        <v>-127.8</v>
      </c>
      <c r="I96" s="563" t="s">
        <v>2085</v>
      </c>
      <c r="J96" s="497"/>
      <c r="K96" s="498"/>
      <c r="L96" s="498"/>
      <c r="M96" s="498"/>
      <c r="N96" s="498"/>
      <c r="O96" s="498"/>
    </row>
    <row r="97" spans="1:15" s="499" customFormat="1" ht="13.9" customHeight="1">
      <c r="A97" s="824"/>
      <c r="B97" s="808"/>
      <c r="C97" s="808"/>
      <c r="D97" s="951"/>
      <c r="E97" s="951"/>
      <c r="F97" s="802"/>
      <c r="G97" s="805"/>
      <c r="H97" s="639">
        <v>-2303.8000000000002</v>
      </c>
      <c r="I97" s="563" t="s">
        <v>2086</v>
      </c>
      <c r="J97" s="497"/>
      <c r="K97" s="498"/>
      <c r="L97" s="498"/>
      <c r="M97" s="498"/>
      <c r="N97" s="498"/>
      <c r="O97" s="498"/>
    </row>
    <row r="98" spans="1:15" s="499" customFormat="1" ht="13.9" customHeight="1">
      <c r="A98" s="824"/>
      <c r="B98" s="808"/>
      <c r="C98" s="808"/>
      <c r="D98" s="951"/>
      <c r="E98" s="951"/>
      <c r="F98" s="802"/>
      <c r="G98" s="805"/>
      <c r="H98" s="639">
        <v>-5700.4</v>
      </c>
      <c r="I98" s="563" t="s">
        <v>2095</v>
      </c>
      <c r="J98" s="497"/>
      <c r="K98" s="498"/>
      <c r="L98" s="498"/>
      <c r="M98" s="498"/>
      <c r="N98" s="498"/>
      <c r="O98" s="498"/>
    </row>
    <row r="99" spans="1:15" s="499" customFormat="1" ht="13.9" customHeight="1">
      <c r="A99" s="824"/>
      <c r="B99" s="808"/>
      <c r="C99" s="809"/>
      <c r="D99" s="866"/>
      <c r="E99" s="866"/>
      <c r="F99" s="803"/>
      <c r="G99" s="806"/>
      <c r="H99" s="639">
        <v>-2059.5</v>
      </c>
      <c r="I99" s="563" t="s">
        <v>2087</v>
      </c>
      <c r="J99" s="497"/>
      <c r="K99" s="498"/>
      <c r="L99" s="498"/>
      <c r="M99" s="498"/>
      <c r="N99" s="498"/>
      <c r="O99" s="498"/>
    </row>
    <row r="100" spans="1:15" s="499" customFormat="1" ht="13.9" customHeight="1">
      <c r="A100" s="824"/>
      <c r="B100" s="808"/>
      <c r="C100" s="506" t="s">
        <v>26</v>
      </c>
      <c r="D100" s="723">
        <v>852</v>
      </c>
      <c r="E100" s="723">
        <v>845</v>
      </c>
      <c r="F100" s="723">
        <f t="shared" si="4"/>
        <v>99.178403755868544</v>
      </c>
      <c r="G100" s="724">
        <f t="shared" si="5"/>
        <v>-7</v>
      </c>
      <c r="H100" s="638">
        <v>-7</v>
      </c>
      <c r="I100" s="568" t="s">
        <v>369</v>
      </c>
      <c r="J100" s="497"/>
      <c r="K100" s="498"/>
      <c r="L100" s="498"/>
      <c r="M100" s="498"/>
      <c r="N100" s="498"/>
      <c r="O100" s="498"/>
    </row>
    <row r="101" spans="1:15" s="499" customFormat="1" ht="13.9" customHeight="1">
      <c r="A101" s="824"/>
      <c r="B101" s="808"/>
      <c r="C101" s="506" t="s">
        <v>758</v>
      </c>
      <c r="D101" s="723">
        <v>57600</v>
      </c>
      <c r="E101" s="723">
        <v>57600</v>
      </c>
      <c r="F101" s="723">
        <f t="shared" si="4"/>
        <v>100</v>
      </c>
      <c r="G101" s="724">
        <f>+E101-D101</f>
        <v>0</v>
      </c>
      <c r="H101" s="638">
        <v>0</v>
      </c>
      <c r="I101" s="557"/>
      <c r="J101" s="497"/>
      <c r="K101" s="498"/>
      <c r="L101" s="498"/>
      <c r="M101" s="498"/>
      <c r="N101" s="498"/>
      <c r="O101" s="498"/>
    </row>
    <row r="102" spans="1:15" s="499" customFormat="1" ht="28.15" customHeight="1">
      <c r="A102" s="824"/>
      <c r="B102" s="808"/>
      <c r="C102" s="506" t="s">
        <v>73</v>
      </c>
      <c r="D102" s="728">
        <v>1303</v>
      </c>
      <c r="E102" s="728">
        <v>666.1</v>
      </c>
      <c r="F102" s="723">
        <f t="shared" si="4"/>
        <v>51.120491174213356</v>
      </c>
      <c r="G102" s="724">
        <f t="shared" si="5"/>
        <v>-636.9</v>
      </c>
      <c r="H102" s="643">
        <v>-636.9</v>
      </c>
      <c r="I102" s="569" t="s">
        <v>2096</v>
      </c>
      <c r="J102" s="497"/>
      <c r="K102" s="498"/>
      <c r="L102" s="498"/>
      <c r="M102" s="498"/>
      <c r="N102" s="498"/>
      <c r="O102" s="498"/>
    </row>
    <row r="103" spans="1:15" s="499" customFormat="1" ht="13.9" customHeight="1">
      <c r="A103" s="824"/>
      <c r="B103" s="808"/>
      <c r="C103" s="506" t="s">
        <v>721</v>
      </c>
      <c r="D103" s="728">
        <v>450</v>
      </c>
      <c r="E103" s="728">
        <v>416.4</v>
      </c>
      <c r="F103" s="723">
        <f t="shared" si="4"/>
        <v>92.533333333333317</v>
      </c>
      <c r="G103" s="724">
        <f t="shared" si="5"/>
        <v>-33.600000000000023</v>
      </c>
      <c r="H103" s="640">
        <v>-33.6</v>
      </c>
      <c r="I103" s="570" t="s">
        <v>448</v>
      </c>
      <c r="J103" s="497"/>
      <c r="K103" s="498"/>
      <c r="L103" s="498"/>
      <c r="M103" s="498"/>
      <c r="N103" s="498"/>
      <c r="O103" s="498"/>
    </row>
    <row r="104" spans="1:15" s="499" customFormat="1" ht="13.9" customHeight="1">
      <c r="A104" s="824"/>
      <c r="B104" s="808"/>
      <c r="C104" s="506" t="s">
        <v>739</v>
      </c>
      <c r="D104" s="728">
        <v>641</v>
      </c>
      <c r="E104" s="728">
        <v>640</v>
      </c>
      <c r="F104" s="723">
        <f t="shared" si="4"/>
        <v>99.84399375975039</v>
      </c>
      <c r="G104" s="724">
        <f t="shared" si="5"/>
        <v>-1</v>
      </c>
      <c r="H104" s="643">
        <v>-1</v>
      </c>
      <c r="I104" s="569" t="s">
        <v>369</v>
      </c>
      <c r="J104" s="497"/>
      <c r="K104" s="498"/>
      <c r="L104" s="498"/>
      <c r="M104" s="498"/>
      <c r="N104" s="498"/>
      <c r="O104" s="498"/>
    </row>
    <row r="105" spans="1:15" s="499" customFormat="1" ht="28.15" customHeight="1">
      <c r="A105" s="824"/>
      <c r="B105" s="808"/>
      <c r="C105" s="506" t="s">
        <v>1626</v>
      </c>
      <c r="D105" s="728">
        <v>6000</v>
      </c>
      <c r="E105" s="728">
        <v>5049.3</v>
      </c>
      <c r="F105" s="723">
        <f t="shared" si="4"/>
        <v>84.155000000000001</v>
      </c>
      <c r="G105" s="724">
        <f t="shared" si="5"/>
        <v>-950.69999999999982</v>
      </c>
      <c r="H105" s="643">
        <v>-950.7</v>
      </c>
      <c r="I105" s="569" t="s">
        <v>2097</v>
      </c>
      <c r="J105" s="497"/>
      <c r="K105" s="498"/>
      <c r="L105" s="498"/>
      <c r="M105" s="498"/>
      <c r="N105" s="498"/>
      <c r="O105" s="498"/>
    </row>
    <row r="106" spans="1:15" s="499" customFormat="1" ht="13.9" customHeight="1">
      <c r="A106" s="824"/>
      <c r="B106" s="808"/>
      <c r="C106" s="821" t="s">
        <v>11</v>
      </c>
      <c r="D106" s="801">
        <v>3432.3</v>
      </c>
      <c r="E106" s="801">
        <v>2375.1999999999998</v>
      </c>
      <c r="F106" s="801">
        <f t="shared" si="4"/>
        <v>69.201410133146851</v>
      </c>
      <c r="G106" s="804">
        <f t="shared" si="5"/>
        <v>-1057.1000000000004</v>
      </c>
      <c r="H106" s="639">
        <v>-43.7</v>
      </c>
      <c r="I106" s="562" t="s">
        <v>1742</v>
      </c>
      <c r="J106" s="497"/>
      <c r="K106" s="498"/>
      <c r="L106" s="498"/>
      <c r="M106" s="498"/>
      <c r="N106" s="498"/>
      <c r="O106" s="498"/>
    </row>
    <row r="107" spans="1:15" s="499" customFormat="1" ht="13.9" customHeight="1">
      <c r="A107" s="824"/>
      <c r="B107" s="808"/>
      <c r="C107" s="822"/>
      <c r="D107" s="802"/>
      <c r="E107" s="802"/>
      <c r="F107" s="802"/>
      <c r="G107" s="805"/>
      <c r="H107" s="639">
        <v>-134.6</v>
      </c>
      <c r="I107" s="562" t="s">
        <v>1743</v>
      </c>
      <c r="J107" s="497"/>
      <c r="K107" s="498"/>
      <c r="L107" s="498"/>
      <c r="M107" s="498"/>
      <c r="N107" s="498"/>
      <c r="O107" s="498"/>
    </row>
    <row r="108" spans="1:15" s="499" customFormat="1" ht="13.9" customHeight="1">
      <c r="A108" s="824"/>
      <c r="B108" s="808"/>
      <c r="C108" s="822"/>
      <c r="D108" s="802"/>
      <c r="E108" s="802"/>
      <c r="F108" s="802"/>
      <c r="G108" s="805"/>
      <c r="H108" s="639">
        <v>-82.9</v>
      </c>
      <c r="I108" s="562" t="s">
        <v>1744</v>
      </c>
      <c r="J108" s="497"/>
      <c r="K108" s="498"/>
      <c r="L108" s="498"/>
      <c r="M108" s="498"/>
      <c r="N108" s="498"/>
      <c r="O108" s="498"/>
    </row>
    <row r="109" spans="1:15" s="499" customFormat="1" ht="13.9" customHeight="1">
      <c r="A109" s="824"/>
      <c r="B109" s="808"/>
      <c r="C109" s="822"/>
      <c r="D109" s="802"/>
      <c r="E109" s="802"/>
      <c r="F109" s="802"/>
      <c r="G109" s="805"/>
      <c r="H109" s="639">
        <v>-33.9</v>
      </c>
      <c r="I109" s="562" t="s">
        <v>390</v>
      </c>
      <c r="J109" s="497"/>
      <c r="K109" s="498"/>
      <c r="L109" s="498"/>
      <c r="M109" s="498"/>
      <c r="N109" s="498"/>
      <c r="O109" s="498"/>
    </row>
    <row r="110" spans="1:15" s="499" customFormat="1" ht="13.9" customHeight="1">
      <c r="A110" s="824"/>
      <c r="B110" s="808"/>
      <c r="C110" s="822"/>
      <c r="D110" s="802"/>
      <c r="E110" s="802"/>
      <c r="F110" s="802"/>
      <c r="G110" s="805"/>
      <c r="H110" s="639">
        <v>-416.5</v>
      </c>
      <c r="I110" s="562" t="s">
        <v>287</v>
      </c>
      <c r="J110" s="497"/>
      <c r="K110" s="498"/>
      <c r="L110" s="498"/>
      <c r="M110" s="498"/>
      <c r="N110" s="498"/>
      <c r="O110" s="498"/>
    </row>
    <row r="111" spans="1:15" s="499" customFormat="1" ht="13.9" customHeight="1">
      <c r="A111" s="824"/>
      <c r="B111" s="808"/>
      <c r="C111" s="822"/>
      <c r="D111" s="802"/>
      <c r="E111" s="802"/>
      <c r="F111" s="802"/>
      <c r="G111" s="805"/>
      <c r="H111" s="639">
        <v>-139.69999999999999</v>
      </c>
      <c r="I111" s="562" t="s">
        <v>1745</v>
      </c>
      <c r="J111" s="497"/>
      <c r="K111" s="498"/>
      <c r="L111" s="498"/>
      <c r="M111" s="498"/>
      <c r="N111" s="498"/>
      <c r="O111" s="498"/>
    </row>
    <row r="112" spans="1:15" s="499" customFormat="1" ht="13.9" customHeight="1">
      <c r="A112" s="824"/>
      <c r="B112" s="808"/>
      <c r="C112" s="822"/>
      <c r="D112" s="802"/>
      <c r="E112" s="802"/>
      <c r="F112" s="802"/>
      <c r="G112" s="805"/>
      <c r="H112" s="639">
        <v>-163.9</v>
      </c>
      <c r="I112" s="562" t="s">
        <v>448</v>
      </c>
      <c r="J112" s="497"/>
      <c r="K112" s="498"/>
      <c r="L112" s="498"/>
      <c r="M112" s="498"/>
      <c r="N112" s="498"/>
      <c r="O112" s="498"/>
    </row>
    <row r="113" spans="1:15" s="499" customFormat="1" ht="13.9" customHeight="1">
      <c r="A113" s="824"/>
      <c r="B113" s="808"/>
      <c r="C113" s="822"/>
      <c r="D113" s="802"/>
      <c r="E113" s="802"/>
      <c r="F113" s="802"/>
      <c r="G113" s="805"/>
      <c r="H113" s="639">
        <v>-23.9</v>
      </c>
      <c r="I113" s="562" t="s">
        <v>441</v>
      </c>
      <c r="J113" s="497"/>
      <c r="K113" s="498"/>
      <c r="L113" s="498"/>
      <c r="M113" s="498"/>
      <c r="N113" s="498"/>
      <c r="O113" s="498"/>
    </row>
    <row r="114" spans="1:15" s="499" customFormat="1" ht="13.9" customHeight="1">
      <c r="A114" s="824"/>
      <c r="B114" s="808"/>
      <c r="C114" s="828"/>
      <c r="D114" s="803"/>
      <c r="E114" s="803"/>
      <c r="F114" s="803"/>
      <c r="G114" s="806"/>
      <c r="H114" s="639">
        <v>-18</v>
      </c>
      <c r="I114" s="563" t="s">
        <v>1746</v>
      </c>
      <c r="J114" s="497"/>
      <c r="K114" s="498"/>
      <c r="L114" s="498"/>
      <c r="M114" s="498"/>
      <c r="N114" s="498"/>
      <c r="O114" s="498"/>
    </row>
    <row r="115" spans="1:15" s="499" customFormat="1" ht="13.9" customHeight="1">
      <c r="A115" s="824"/>
      <c r="B115" s="808"/>
      <c r="C115" s="503" t="s">
        <v>379</v>
      </c>
      <c r="D115" s="723">
        <v>1234</v>
      </c>
      <c r="E115" s="723">
        <v>1140.7</v>
      </c>
      <c r="F115" s="723">
        <f t="shared" ref="F115:F123" si="6">IF(ISBLANK(E115),"",+E115/D115*100)</f>
        <v>92.439222042139392</v>
      </c>
      <c r="G115" s="724">
        <f t="shared" ref="G115:G123" si="7">+E115-D115</f>
        <v>-93.299999999999955</v>
      </c>
      <c r="H115" s="643">
        <v>-93.3</v>
      </c>
      <c r="I115" s="569" t="s">
        <v>2088</v>
      </c>
      <c r="J115" s="497"/>
      <c r="K115" s="498"/>
      <c r="L115" s="498"/>
      <c r="M115" s="498"/>
      <c r="N115" s="498"/>
      <c r="O115" s="498"/>
    </row>
    <row r="116" spans="1:15" s="499" customFormat="1" ht="13.9" customHeight="1">
      <c r="A116" s="824"/>
      <c r="B116" s="808"/>
      <c r="C116" s="821" t="s">
        <v>765</v>
      </c>
      <c r="D116" s="801">
        <v>157406</v>
      </c>
      <c r="E116" s="801">
        <v>97324</v>
      </c>
      <c r="F116" s="801">
        <f t="shared" si="6"/>
        <v>61.829917538086221</v>
      </c>
      <c r="G116" s="804">
        <f t="shared" si="7"/>
        <v>-60082</v>
      </c>
      <c r="H116" s="639">
        <v>-0.2</v>
      </c>
      <c r="I116" s="571" t="s">
        <v>506</v>
      </c>
      <c r="J116" s="497"/>
      <c r="K116" s="498"/>
      <c r="L116" s="498"/>
      <c r="M116" s="498"/>
      <c r="N116" s="498"/>
      <c r="O116" s="498"/>
    </row>
    <row r="117" spans="1:15" s="499" customFormat="1" ht="13.9" customHeight="1">
      <c r="A117" s="824"/>
      <c r="B117" s="808"/>
      <c r="C117" s="822"/>
      <c r="D117" s="802"/>
      <c r="E117" s="802"/>
      <c r="F117" s="802"/>
      <c r="G117" s="805"/>
      <c r="H117" s="639">
        <v>-19.399999999999999</v>
      </c>
      <c r="I117" s="562" t="s">
        <v>369</v>
      </c>
      <c r="J117" s="497"/>
      <c r="K117" s="498"/>
      <c r="L117" s="498"/>
      <c r="M117" s="498"/>
      <c r="N117" s="498"/>
      <c r="O117" s="498"/>
    </row>
    <row r="118" spans="1:15" s="499" customFormat="1" ht="13.9" customHeight="1">
      <c r="A118" s="824"/>
      <c r="B118" s="808"/>
      <c r="C118" s="822"/>
      <c r="D118" s="802"/>
      <c r="E118" s="802"/>
      <c r="F118" s="802"/>
      <c r="G118" s="805"/>
      <c r="H118" s="639">
        <v>-7355.8</v>
      </c>
      <c r="I118" s="542" t="s">
        <v>448</v>
      </c>
      <c r="J118" s="497"/>
      <c r="K118" s="498"/>
      <c r="L118" s="498"/>
      <c r="M118" s="498"/>
      <c r="N118" s="498"/>
      <c r="O118" s="498"/>
    </row>
    <row r="119" spans="1:15" s="499" customFormat="1" ht="55.9" customHeight="1">
      <c r="A119" s="824"/>
      <c r="B119" s="808"/>
      <c r="C119" s="822"/>
      <c r="D119" s="802"/>
      <c r="E119" s="802"/>
      <c r="F119" s="802"/>
      <c r="G119" s="805"/>
      <c r="H119" s="639">
        <v>-13734.5</v>
      </c>
      <c r="I119" s="563" t="s">
        <v>2089</v>
      </c>
      <c r="J119" s="497"/>
      <c r="K119" s="498"/>
      <c r="L119" s="498"/>
      <c r="M119" s="498"/>
      <c r="N119" s="498"/>
      <c r="O119" s="498"/>
    </row>
    <row r="120" spans="1:15" s="499" customFormat="1" ht="40.15" customHeight="1">
      <c r="A120" s="824"/>
      <c r="B120" s="808"/>
      <c r="C120" s="822"/>
      <c r="D120" s="802"/>
      <c r="E120" s="802"/>
      <c r="F120" s="802"/>
      <c r="G120" s="805"/>
      <c r="H120" s="639">
        <v>-9981.1</v>
      </c>
      <c r="I120" s="563" t="s">
        <v>2090</v>
      </c>
      <c r="J120" s="497"/>
      <c r="K120" s="498"/>
      <c r="L120" s="498"/>
      <c r="M120" s="498"/>
      <c r="N120" s="498"/>
      <c r="O120" s="498"/>
    </row>
    <row r="121" spans="1:15" s="499" customFormat="1" ht="13.9" customHeight="1">
      <c r="A121" s="824"/>
      <c r="B121" s="808"/>
      <c r="C121" s="828"/>
      <c r="D121" s="803"/>
      <c r="E121" s="803"/>
      <c r="F121" s="803"/>
      <c r="G121" s="806"/>
      <c r="H121" s="639">
        <v>-28991</v>
      </c>
      <c r="I121" s="562" t="s">
        <v>1549</v>
      </c>
      <c r="J121" s="497"/>
      <c r="K121" s="498"/>
      <c r="L121" s="498"/>
      <c r="M121" s="498"/>
      <c r="N121" s="498"/>
      <c r="O121" s="498"/>
    </row>
    <row r="122" spans="1:15" s="499" customFormat="1" ht="36.75" customHeight="1">
      <c r="A122" s="824"/>
      <c r="B122" s="808"/>
      <c r="C122" s="506" t="s">
        <v>330</v>
      </c>
      <c r="D122" s="723">
        <v>124</v>
      </c>
      <c r="E122" s="723">
        <v>0</v>
      </c>
      <c r="F122" s="723">
        <f t="shared" si="6"/>
        <v>0</v>
      </c>
      <c r="G122" s="724">
        <f t="shared" si="7"/>
        <v>-124</v>
      </c>
      <c r="H122" s="643">
        <v>-124</v>
      </c>
      <c r="I122" s="569" t="s">
        <v>2242</v>
      </c>
      <c r="J122" s="497"/>
      <c r="K122" s="498"/>
      <c r="L122" s="498"/>
      <c r="M122" s="498"/>
      <c r="N122" s="498"/>
      <c r="O122" s="498"/>
    </row>
    <row r="123" spans="1:15" s="499" customFormat="1" ht="28.15" customHeight="1">
      <c r="A123" s="877"/>
      <c r="B123" s="809"/>
      <c r="C123" s="491" t="s">
        <v>12</v>
      </c>
      <c r="D123" s="725">
        <f>SUM(D69:D122)</f>
        <v>587206.89999999991</v>
      </c>
      <c r="E123" s="725">
        <f>SUM(E69:E122)</f>
        <v>496414.8</v>
      </c>
      <c r="F123" s="725">
        <f t="shared" si="6"/>
        <v>84.538311794360737</v>
      </c>
      <c r="G123" s="725">
        <f t="shared" si="7"/>
        <v>-90792.099999999919</v>
      </c>
      <c r="H123" s="895"/>
      <c r="I123" s="896"/>
      <c r="J123" s="497"/>
      <c r="K123" s="498"/>
      <c r="L123" s="498"/>
      <c r="M123" s="498"/>
      <c r="N123" s="498"/>
      <c r="O123" s="498"/>
    </row>
    <row r="124" spans="1:15" s="499" customFormat="1" ht="19.899999999999999" customHeight="1">
      <c r="A124" s="923" t="s">
        <v>2036</v>
      </c>
      <c r="B124" s="924"/>
      <c r="C124" s="924"/>
      <c r="D124" s="924"/>
      <c r="E124" s="924"/>
      <c r="F124" s="924"/>
      <c r="G124" s="924"/>
      <c r="H124" s="924"/>
      <c r="I124" s="925"/>
      <c r="J124" s="497"/>
      <c r="K124" s="498"/>
      <c r="L124" s="498"/>
      <c r="M124" s="498"/>
      <c r="N124" s="498"/>
      <c r="O124" s="498"/>
    </row>
    <row r="125" spans="1:15" s="499" customFormat="1" ht="13.9" customHeight="1">
      <c r="A125" s="926" t="s">
        <v>475</v>
      </c>
      <c r="B125" s="807" t="s">
        <v>611</v>
      </c>
      <c r="C125" s="507" t="s">
        <v>8</v>
      </c>
      <c r="D125" s="729">
        <v>152641.1</v>
      </c>
      <c r="E125" s="729">
        <v>151195.74</v>
      </c>
      <c r="F125" s="730">
        <f t="shared" ref="F125:F177" si="8">IF(ISBLANK(E125),"",+E125/D125*100)</f>
        <v>99.053099067027148</v>
      </c>
      <c r="G125" s="731">
        <f t="shared" ref="G125:G177" si="9">+E125-D125</f>
        <v>-1445.3600000000151</v>
      </c>
      <c r="H125" s="671">
        <v>-1445.36</v>
      </c>
      <c r="I125" s="572" t="s">
        <v>2102</v>
      </c>
      <c r="J125" s="497"/>
      <c r="K125" s="498"/>
      <c r="L125" s="498"/>
      <c r="M125" s="498"/>
      <c r="N125" s="498"/>
      <c r="O125" s="498"/>
    </row>
    <row r="126" spans="1:15" s="499" customFormat="1" ht="13.9" customHeight="1">
      <c r="A126" s="927"/>
      <c r="B126" s="808"/>
      <c r="C126" s="507" t="s">
        <v>1628</v>
      </c>
      <c r="D126" s="729">
        <v>2602.9</v>
      </c>
      <c r="E126" s="729">
        <v>148.30000000000001</v>
      </c>
      <c r="F126" s="730">
        <f t="shared" ref="F126:F127" si="10">IF(ISBLANK(E126),"",+E126/D126*100)</f>
        <v>5.6974912597487419</v>
      </c>
      <c r="G126" s="731">
        <f t="shared" ref="G126:G127" si="11">+E126-D126</f>
        <v>-2454.6</v>
      </c>
      <c r="H126" s="671">
        <f t="shared" ref="H126" si="12">G126</f>
        <v>-2454.6</v>
      </c>
      <c r="I126" s="945" t="s">
        <v>2101</v>
      </c>
      <c r="J126" s="497"/>
      <c r="K126" s="498"/>
      <c r="L126" s="498"/>
      <c r="M126" s="498"/>
      <c r="N126" s="498"/>
      <c r="O126" s="498"/>
    </row>
    <row r="127" spans="1:15" s="499" customFormat="1" ht="13.9" customHeight="1">
      <c r="A127" s="927"/>
      <c r="B127" s="808"/>
      <c r="C127" s="507" t="s">
        <v>1727</v>
      </c>
      <c r="D127" s="729">
        <v>228.5</v>
      </c>
      <c r="E127" s="729">
        <v>228.5</v>
      </c>
      <c r="F127" s="730">
        <f t="shared" si="10"/>
        <v>100</v>
      </c>
      <c r="G127" s="731">
        <f t="shared" si="11"/>
        <v>0</v>
      </c>
      <c r="H127" s="671"/>
      <c r="I127" s="946"/>
      <c r="J127" s="497"/>
      <c r="K127" s="498"/>
      <c r="L127" s="498"/>
      <c r="M127" s="498"/>
      <c r="N127" s="498"/>
      <c r="O127" s="498"/>
    </row>
    <row r="128" spans="1:15" s="499" customFormat="1" ht="13.9" customHeight="1">
      <c r="A128" s="927"/>
      <c r="B128" s="808"/>
      <c r="C128" s="508" t="s">
        <v>548</v>
      </c>
      <c r="D128" s="729">
        <v>941.5</v>
      </c>
      <c r="E128" s="729">
        <v>941.5</v>
      </c>
      <c r="F128" s="730">
        <f t="shared" ref="F128" si="13">IF(ISBLANK(E128),"",+E128/D128*100)</f>
        <v>100</v>
      </c>
      <c r="G128" s="731">
        <f t="shared" ref="G128" si="14">+E128-D128</f>
        <v>0</v>
      </c>
      <c r="H128" s="672"/>
      <c r="I128" s="947"/>
      <c r="J128" s="497"/>
      <c r="K128" s="498"/>
      <c r="L128" s="498"/>
      <c r="M128" s="498"/>
      <c r="N128" s="498"/>
      <c r="O128" s="498"/>
    </row>
    <row r="129" spans="1:15" s="499" customFormat="1" ht="13.9" customHeight="1">
      <c r="A129" s="927"/>
      <c r="B129" s="808"/>
      <c r="C129" s="509" t="s">
        <v>31</v>
      </c>
      <c r="D129" s="729">
        <v>3270</v>
      </c>
      <c r="E129" s="729">
        <v>2870.32</v>
      </c>
      <c r="F129" s="730">
        <f t="shared" si="8"/>
        <v>87.777370030581054</v>
      </c>
      <c r="G129" s="731">
        <f t="shared" si="9"/>
        <v>-399.67999999999984</v>
      </c>
      <c r="H129" s="671">
        <f>G129</f>
        <v>-399.67999999999984</v>
      </c>
      <c r="I129" s="572" t="s">
        <v>2103</v>
      </c>
      <c r="J129" s="497"/>
      <c r="K129" s="510"/>
      <c r="L129" s="498"/>
      <c r="M129" s="498"/>
      <c r="N129" s="498"/>
      <c r="O129" s="498"/>
    </row>
    <row r="130" spans="1:15" s="499" customFormat="1" ht="13.9" customHeight="1">
      <c r="A130" s="927"/>
      <c r="B130" s="808"/>
      <c r="C130" s="943" t="s">
        <v>25</v>
      </c>
      <c r="D130" s="929">
        <v>1029</v>
      </c>
      <c r="E130" s="929">
        <v>997.7</v>
      </c>
      <c r="F130" s="816">
        <f t="shared" si="8"/>
        <v>96.958211856171033</v>
      </c>
      <c r="G130" s="931">
        <f t="shared" si="9"/>
        <v>-31.299999999999955</v>
      </c>
      <c r="H130" s="654">
        <v>-3.8</v>
      </c>
      <c r="I130" s="557" t="s">
        <v>1728</v>
      </c>
      <c r="J130" s="497"/>
      <c r="K130" s="510"/>
      <c r="L130" s="498"/>
      <c r="M130" s="498"/>
      <c r="N130" s="498"/>
      <c r="O130" s="498"/>
    </row>
    <row r="131" spans="1:15" s="499" customFormat="1" ht="13.9" customHeight="1">
      <c r="A131" s="927"/>
      <c r="B131" s="808"/>
      <c r="C131" s="944"/>
      <c r="D131" s="930"/>
      <c r="E131" s="930"/>
      <c r="F131" s="817"/>
      <c r="G131" s="932"/>
      <c r="H131" s="656">
        <v>-27.5</v>
      </c>
      <c r="I131" s="559" t="s">
        <v>1755</v>
      </c>
      <c r="J131" s="497"/>
      <c r="K131" s="510"/>
      <c r="L131" s="498"/>
      <c r="M131" s="498"/>
      <c r="N131" s="498"/>
      <c r="O131" s="498"/>
    </row>
    <row r="132" spans="1:15" s="499" customFormat="1" ht="13.9" customHeight="1">
      <c r="A132" s="927"/>
      <c r="B132" s="808"/>
      <c r="C132" s="509" t="s">
        <v>290</v>
      </c>
      <c r="D132" s="729">
        <v>983</v>
      </c>
      <c r="E132" s="729">
        <v>439.63</v>
      </c>
      <c r="F132" s="730">
        <f t="shared" si="8"/>
        <v>44.723296032553407</v>
      </c>
      <c r="G132" s="731">
        <f t="shared" si="9"/>
        <v>-543.37</v>
      </c>
      <c r="H132" s="671">
        <f>G132</f>
        <v>-543.37</v>
      </c>
      <c r="I132" s="572" t="s">
        <v>2104</v>
      </c>
      <c r="J132" s="497"/>
      <c r="K132" s="510"/>
      <c r="L132" s="498"/>
      <c r="M132" s="498"/>
      <c r="N132" s="498"/>
      <c r="O132" s="498"/>
    </row>
    <row r="133" spans="1:15" s="499" customFormat="1" ht="13.9" customHeight="1">
      <c r="A133" s="927"/>
      <c r="B133" s="808"/>
      <c r="C133" s="509" t="s">
        <v>71</v>
      </c>
      <c r="D133" s="729">
        <v>38</v>
      </c>
      <c r="E133" s="729">
        <v>25.3</v>
      </c>
      <c r="F133" s="730">
        <f t="shared" si="8"/>
        <v>66.578947368421055</v>
      </c>
      <c r="G133" s="731">
        <f t="shared" si="9"/>
        <v>-12.7</v>
      </c>
      <c r="H133" s="671">
        <f t="shared" ref="H133:H134" si="15">G133</f>
        <v>-12.7</v>
      </c>
      <c r="I133" s="572" t="s">
        <v>2105</v>
      </c>
      <c r="J133" s="497"/>
      <c r="K133" s="510"/>
      <c r="L133" s="498"/>
      <c r="M133" s="498"/>
      <c r="N133" s="498"/>
      <c r="O133" s="498"/>
    </row>
    <row r="134" spans="1:15" s="499" customFormat="1" ht="28.15" customHeight="1">
      <c r="A134" s="927"/>
      <c r="B134" s="808"/>
      <c r="C134" s="507" t="s">
        <v>55</v>
      </c>
      <c r="D134" s="729">
        <v>142177</v>
      </c>
      <c r="E134" s="729">
        <v>121207.4</v>
      </c>
      <c r="F134" s="730">
        <f t="shared" si="8"/>
        <v>85.251060298079153</v>
      </c>
      <c r="G134" s="731">
        <f t="shared" si="9"/>
        <v>-20969.600000000006</v>
      </c>
      <c r="H134" s="671">
        <f t="shared" si="15"/>
        <v>-20969.600000000006</v>
      </c>
      <c r="I134" s="572" t="s">
        <v>2106</v>
      </c>
      <c r="J134" s="497"/>
      <c r="K134" s="498"/>
      <c r="L134" s="498"/>
      <c r="M134" s="498"/>
      <c r="N134" s="498"/>
      <c r="O134" s="498"/>
    </row>
    <row r="135" spans="1:15" s="499" customFormat="1" ht="13.9" customHeight="1">
      <c r="A135" s="927"/>
      <c r="B135" s="808"/>
      <c r="C135" s="507" t="s">
        <v>26</v>
      </c>
      <c r="D135" s="729">
        <v>5830</v>
      </c>
      <c r="E135" s="729">
        <v>5660.81</v>
      </c>
      <c r="F135" s="730">
        <f t="shared" si="8"/>
        <v>97.09794168096056</v>
      </c>
      <c r="G135" s="731">
        <f>+E135-D135</f>
        <v>-169.1899999999996</v>
      </c>
      <c r="H135" s="671">
        <f>G135</f>
        <v>-169.1899999999996</v>
      </c>
      <c r="I135" s="572" t="s">
        <v>1755</v>
      </c>
      <c r="J135" s="497"/>
      <c r="K135" s="498"/>
      <c r="L135" s="498"/>
      <c r="M135" s="498"/>
      <c r="N135" s="498"/>
      <c r="O135" s="498"/>
    </row>
    <row r="136" spans="1:15" s="499" customFormat="1" ht="13.9" customHeight="1">
      <c r="A136" s="927"/>
      <c r="B136" s="808"/>
      <c r="C136" s="507" t="s">
        <v>758</v>
      </c>
      <c r="D136" s="729">
        <v>101538</v>
      </c>
      <c r="E136" s="729">
        <v>89262.1</v>
      </c>
      <c r="F136" s="730">
        <f t="shared" si="8"/>
        <v>87.9100435305009</v>
      </c>
      <c r="G136" s="731">
        <f>+E136-D136</f>
        <v>-12275.899999999994</v>
      </c>
      <c r="H136" s="671">
        <f>G136</f>
        <v>-12275.899999999994</v>
      </c>
      <c r="I136" s="572" t="s">
        <v>2107</v>
      </c>
      <c r="J136" s="497"/>
      <c r="K136" s="498"/>
      <c r="L136" s="498"/>
      <c r="M136" s="498"/>
      <c r="N136" s="498"/>
      <c r="O136" s="498"/>
    </row>
    <row r="137" spans="1:15" s="499" customFormat="1" ht="28.15" customHeight="1">
      <c r="A137" s="927"/>
      <c r="B137" s="808"/>
      <c r="C137" s="507" t="s">
        <v>606</v>
      </c>
      <c r="D137" s="729">
        <v>2309</v>
      </c>
      <c r="E137" s="729">
        <v>1219.72</v>
      </c>
      <c r="F137" s="730">
        <f t="shared" si="8"/>
        <v>52.82459939367692</v>
      </c>
      <c r="G137" s="731">
        <f t="shared" si="9"/>
        <v>-1089.28</v>
      </c>
      <c r="H137" s="671">
        <f t="shared" ref="H137:H138" si="16">G137</f>
        <v>-1089.28</v>
      </c>
      <c r="I137" s="572" t="s">
        <v>2108</v>
      </c>
      <c r="J137" s="497"/>
      <c r="K137" s="498"/>
      <c r="L137" s="498"/>
      <c r="M137" s="498"/>
      <c r="N137" s="498"/>
      <c r="O137" s="498"/>
    </row>
    <row r="138" spans="1:15" s="499" customFormat="1" ht="13.9" customHeight="1">
      <c r="A138" s="927"/>
      <c r="B138" s="808"/>
      <c r="C138" s="509" t="s">
        <v>721</v>
      </c>
      <c r="D138" s="729">
        <v>5569</v>
      </c>
      <c r="E138" s="729">
        <v>2491.3000000000002</v>
      </c>
      <c r="F138" s="730">
        <f t="shared" si="8"/>
        <v>44.735140958879512</v>
      </c>
      <c r="G138" s="731">
        <f t="shared" si="9"/>
        <v>-3077.7</v>
      </c>
      <c r="H138" s="671">
        <f t="shared" si="16"/>
        <v>-3077.7</v>
      </c>
      <c r="I138" s="572" t="s">
        <v>2104</v>
      </c>
      <c r="J138" s="497"/>
      <c r="K138" s="498"/>
      <c r="L138" s="498"/>
      <c r="M138" s="498"/>
      <c r="N138" s="498"/>
      <c r="O138" s="498"/>
    </row>
    <row r="139" spans="1:15" s="499" customFormat="1" ht="13.9" customHeight="1">
      <c r="A139" s="927"/>
      <c r="B139" s="808"/>
      <c r="C139" s="509" t="s">
        <v>72</v>
      </c>
      <c r="D139" s="729">
        <v>214</v>
      </c>
      <c r="E139" s="729">
        <v>143.5</v>
      </c>
      <c r="F139" s="730">
        <f t="shared" si="8"/>
        <v>67.056074766355138</v>
      </c>
      <c r="G139" s="731">
        <f t="shared" si="9"/>
        <v>-70.5</v>
      </c>
      <c r="H139" s="671">
        <f>G139</f>
        <v>-70.5</v>
      </c>
      <c r="I139" s="572" t="s">
        <v>2105</v>
      </c>
      <c r="J139" s="497"/>
      <c r="K139" s="498"/>
      <c r="L139" s="498"/>
      <c r="M139" s="498"/>
      <c r="N139" s="498"/>
      <c r="O139" s="498"/>
    </row>
    <row r="140" spans="1:15" s="499" customFormat="1" ht="13.9" customHeight="1">
      <c r="A140" s="927"/>
      <c r="B140" s="808"/>
      <c r="C140" s="509" t="s">
        <v>297</v>
      </c>
      <c r="D140" s="729">
        <v>19</v>
      </c>
      <c r="E140" s="729">
        <v>0</v>
      </c>
      <c r="F140" s="730">
        <f t="shared" ref="F140:F144" si="17">IF(ISBLANK(E140),"",+E140/D140*100)</f>
        <v>0</v>
      </c>
      <c r="G140" s="731">
        <f t="shared" ref="G140:G144" si="18">+E140-D140</f>
        <v>-19</v>
      </c>
      <c r="H140" s="671">
        <f t="shared" ref="H140:H141" si="19">G140</f>
        <v>-19</v>
      </c>
      <c r="I140" s="572" t="s">
        <v>2109</v>
      </c>
      <c r="J140" s="497"/>
      <c r="K140" s="498"/>
      <c r="L140" s="498"/>
      <c r="M140" s="498"/>
      <c r="N140" s="498"/>
      <c r="O140" s="498"/>
    </row>
    <row r="141" spans="1:15" s="499" customFormat="1" ht="13.9" customHeight="1">
      <c r="A141" s="927"/>
      <c r="B141" s="808"/>
      <c r="C141" s="509" t="s">
        <v>319</v>
      </c>
      <c r="D141" s="729">
        <v>21</v>
      </c>
      <c r="E141" s="729">
        <v>0</v>
      </c>
      <c r="F141" s="730">
        <f t="shared" si="17"/>
        <v>0</v>
      </c>
      <c r="G141" s="731">
        <f t="shared" si="18"/>
        <v>-21</v>
      </c>
      <c r="H141" s="671">
        <f t="shared" si="19"/>
        <v>-21</v>
      </c>
      <c r="I141" s="572" t="s">
        <v>2110</v>
      </c>
      <c r="J141" s="497"/>
      <c r="K141" s="498"/>
      <c r="L141" s="498"/>
      <c r="M141" s="498"/>
      <c r="N141" s="498"/>
      <c r="O141" s="498"/>
    </row>
    <row r="142" spans="1:15" s="499" customFormat="1" ht="42" customHeight="1">
      <c r="A142" s="927"/>
      <c r="B142" s="808"/>
      <c r="C142" s="507" t="s">
        <v>739</v>
      </c>
      <c r="D142" s="729">
        <v>61544</v>
      </c>
      <c r="E142" s="729">
        <v>11678.11</v>
      </c>
      <c r="F142" s="730">
        <f t="shared" si="17"/>
        <v>18.975220980111789</v>
      </c>
      <c r="G142" s="731">
        <f t="shared" si="18"/>
        <v>-49865.89</v>
      </c>
      <c r="H142" s="671">
        <f>G142</f>
        <v>-49865.89</v>
      </c>
      <c r="I142" s="572" t="s">
        <v>1729</v>
      </c>
      <c r="J142" s="497"/>
      <c r="K142" s="498"/>
      <c r="L142" s="498"/>
      <c r="M142" s="498"/>
      <c r="N142" s="498"/>
      <c r="O142" s="498"/>
    </row>
    <row r="143" spans="1:15" s="499" customFormat="1" ht="13.9" customHeight="1">
      <c r="A143" s="927"/>
      <c r="B143" s="808"/>
      <c r="C143" s="511" t="s">
        <v>759</v>
      </c>
      <c r="D143" s="729">
        <v>317</v>
      </c>
      <c r="E143" s="729">
        <v>246.8</v>
      </c>
      <c r="F143" s="730">
        <f t="shared" si="17"/>
        <v>77.854889589905369</v>
      </c>
      <c r="G143" s="731">
        <f t="shared" si="18"/>
        <v>-70.199999999999989</v>
      </c>
      <c r="H143" s="671">
        <f t="shared" ref="H143:H144" si="20">G143</f>
        <v>-70.199999999999989</v>
      </c>
      <c r="I143" s="572" t="s">
        <v>2111</v>
      </c>
      <c r="J143" s="497"/>
      <c r="K143" s="498"/>
      <c r="L143" s="498"/>
      <c r="M143" s="498"/>
      <c r="N143" s="498"/>
      <c r="O143" s="498"/>
    </row>
    <row r="144" spans="1:15" s="499" customFormat="1" ht="13.9" customHeight="1">
      <c r="A144" s="927"/>
      <c r="B144" s="808"/>
      <c r="C144" s="511" t="s">
        <v>1626</v>
      </c>
      <c r="D144" s="729">
        <v>20000</v>
      </c>
      <c r="E144" s="729">
        <v>1000</v>
      </c>
      <c r="F144" s="730">
        <f t="shared" si="17"/>
        <v>5</v>
      </c>
      <c r="G144" s="731">
        <f t="shared" si="18"/>
        <v>-19000</v>
      </c>
      <c r="H144" s="671">
        <f t="shared" si="20"/>
        <v>-19000</v>
      </c>
      <c r="I144" s="572" t="s">
        <v>1730</v>
      </c>
      <c r="J144" s="497"/>
      <c r="K144" s="498"/>
      <c r="L144" s="498"/>
      <c r="M144" s="498"/>
      <c r="N144" s="498"/>
      <c r="O144" s="498"/>
    </row>
    <row r="145" spans="1:16" s="499" customFormat="1" ht="13.9" customHeight="1">
      <c r="A145" s="927"/>
      <c r="B145" s="808"/>
      <c r="C145" s="937" t="s">
        <v>11</v>
      </c>
      <c r="D145" s="939">
        <v>504.3</v>
      </c>
      <c r="E145" s="939">
        <v>429.4</v>
      </c>
      <c r="F145" s="816">
        <f t="shared" si="8"/>
        <v>85.14772952607575</v>
      </c>
      <c r="G145" s="931">
        <f t="shared" si="9"/>
        <v>-74.900000000000034</v>
      </c>
      <c r="H145" s="654">
        <v>-7.1</v>
      </c>
      <c r="I145" s="557" t="s">
        <v>2112</v>
      </c>
      <c r="J145" s="497"/>
      <c r="K145" s="498"/>
      <c r="L145" s="498"/>
      <c r="M145" s="498"/>
      <c r="N145" s="498"/>
      <c r="O145" s="498"/>
    </row>
    <row r="146" spans="1:16" s="499" customFormat="1" ht="13.9" customHeight="1">
      <c r="A146" s="927"/>
      <c r="B146" s="808"/>
      <c r="C146" s="938"/>
      <c r="D146" s="940"/>
      <c r="E146" s="940"/>
      <c r="F146" s="817"/>
      <c r="G146" s="932"/>
      <c r="H146" s="656">
        <v>-67.8</v>
      </c>
      <c r="I146" s="559" t="s">
        <v>2113</v>
      </c>
      <c r="J146" s="497"/>
      <c r="K146" s="498"/>
      <c r="L146" s="498"/>
      <c r="M146" s="498"/>
      <c r="N146" s="498"/>
      <c r="O146" s="498"/>
    </row>
    <row r="147" spans="1:16" s="499" customFormat="1" ht="13.9" customHeight="1">
      <c r="A147" s="927"/>
      <c r="B147" s="808"/>
      <c r="C147" s="507" t="s">
        <v>379</v>
      </c>
      <c r="D147" s="729">
        <v>11850.9</v>
      </c>
      <c r="E147" s="729">
        <v>11850.9</v>
      </c>
      <c r="F147" s="730">
        <f t="shared" si="8"/>
        <v>100</v>
      </c>
      <c r="G147" s="730">
        <f t="shared" si="9"/>
        <v>0</v>
      </c>
      <c r="H147" s="941"/>
      <c r="I147" s="942"/>
      <c r="J147" s="497"/>
      <c r="K147" s="498"/>
      <c r="L147" s="498"/>
      <c r="M147" s="498"/>
      <c r="N147" s="498"/>
      <c r="O147" s="498"/>
    </row>
    <row r="148" spans="1:16" s="499" customFormat="1" ht="13.9" customHeight="1">
      <c r="A148" s="927"/>
      <c r="B148" s="808"/>
      <c r="C148" s="502" t="s">
        <v>19</v>
      </c>
      <c r="D148" s="729">
        <v>94.4</v>
      </c>
      <c r="E148" s="729">
        <v>94.3</v>
      </c>
      <c r="F148" s="730">
        <f t="shared" si="8"/>
        <v>99.894067796610159</v>
      </c>
      <c r="G148" s="731">
        <f t="shared" si="9"/>
        <v>-0.10000000000000853</v>
      </c>
      <c r="H148" s="671">
        <f>G148</f>
        <v>-0.10000000000000853</v>
      </c>
      <c r="I148" s="572" t="s">
        <v>2114</v>
      </c>
      <c r="J148" s="512"/>
      <c r="K148" s="497"/>
      <c r="L148" s="498"/>
      <c r="M148" s="498"/>
      <c r="N148" s="498"/>
      <c r="O148" s="498"/>
      <c r="P148" s="498"/>
    </row>
    <row r="149" spans="1:16" s="499" customFormat="1" ht="28.15" customHeight="1">
      <c r="A149" s="928"/>
      <c r="B149" s="809"/>
      <c r="C149" s="537" t="s">
        <v>12</v>
      </c>
      <c r="D149" s="732">
        <f>SUM(D125:D148)</f>
        <v>513721.60000000003</v>
      </c>
      <c r="E149" s="732">
        <f>SUM(E125:E148)</f>
        <v>402131.33</v>
      </c>
      <c r="F149" s="719">
        <f>IF(ISBLANK(E149),"",+E149/D149*100)</f>
        <v>78.278065395731844</v>
      </c>
      <c r="G149" s="719">
        <f>+E149-D149</f>
        <v>-111590.27000000002</v>
      </c>
      <c r="H149" s="933"/>
      <c r="I149" s="934"/>
      <c r="J149" s="497"/>
      <c r="K149" s="497"/>
      <c r="L149" s="498"/>
      <c r="M149" s="498"/>
      <c r="N149" s="498"/>
      <c r="O149" s="498"/>
    </row>
    <row r="150" spans="1:16" s="499" customFormat="1" ht="13.9" customHeight="1">
      <c r="A150" s="926" t="s">
        <v>612</v>
      </c>
      <c r="B150" s="807" t="s">
        <v>613</v>
      </c>
      <c r="C150" s="935" t="s">
        <v>8</v>
      </c>
      <c r="D150" s="929">
        <v>6215</v>
      </c>
      <c r="E150" s="929">
        <v>5887.55</v>
      </c>
      <c r="F150" s="816">
        <f t="shared" si="8"/>
        <v>94.731295253419148</v>
      </c>
      <c r="G150" s="931">
        <f t="shared" si="9"/>
        <v>-327.44999999999982</v>
      </c>
      <c r="H150" s="654">
        <v>-129.44999999999999</v>
      </c>
      <c r="I150" s="557" t="s">
        <v>2091</v>
      </c>
      <c r="J150" s="497"/>
      <c r="K150" s="498"/>
      <c r="L150" s="498"/>
      <c r="M150" s="498"/>
      <c r="N150" s="498"/>
      <c r="O150" s="498"/>
    </row>
    <row r="151" spans="1:16" s="499" customFormat="1" ht="28.15" customHeight="1">
      <c r="A151" s="927"/>
      <c r="B151" s="808"/>
      <c r="C151" s="936"/>
      <c r="D151" s="930"/>
      <c r="E151" s="930"/>
      <c r="F151" s="817"/>
      <c r="G151" s="932"/>
      <c r="H151" s="655">
        <v>-198</v>
      </c>
      <c r="I151" s="558" t="s">
        <v>2115</v>
      </c>
      <c r="J151" s="497"/>
      <c r="K151" s="498"/>
      <c r="L151" s="498"/>
      <c r="M151" s="498"/>
      <c r="N151" s="498"/>
      <c r="O151" s="498"/>
    </row>
    <row r="152" spans="1:16" s="499" customFormat="1" ht="13.9" customHeight="1">
      <c r="A152" s="927"/>
      <c r="B152" s="808"/>
      <c r="C152" s="513" t="s">
        <v>1629</v>
      </c>
      <c r="D152" s="729">
        <v>3559</v>
      </c>
      <c r="E152" s="729">
        <v>1</v>
      </c>
      <c r="F152" s="730">
        <f t="shared" ref="F152:F154" si="21">IF(ISBLANK(E152),"",+E152/D152*100)</f>
        <v>2.8097780275358249E-2</v>
      </c>
      <c r="G152" s="731">
        <f t="shared" ref="G152:G154" si="22">+E152-D152</f>
        <v>-3558</v>
      </c>
      <c r="H152" s="671">
        <f>G152</f>
        <v>-3558</v>
      </c>
      <c r="I152" s="572" t="s">
        <v>1732</v>
      </c>
      <c r="J152" s="497"/>
      <c r="K152" s="498"/>
      <c r="L152" s="498"/>
      <c r="M152" s="498"/>
      <c r="N152" s="498"/>
      <c r="O152" s="498"/>
    </row>
    <row r="153" spans="1:16" s="499" customFormat="1" ht="28.15" customHeight="1">
      <c r="A153" s="927"/>
      <c r="B153" s="808"/>
      <c r="C153" s="513" t="s">
        <v>1731</v>
      </c>
      <c r="D153" s="729">
        <v>560</v>
      </c>
      <c r="E153" s="729">
        <v>0</v>
      </c>
      <c r="F153" s="730">
        <f t="shared" si="21"/>
        <v>0</v>
      </c>
      <c r="G153" s="731">
        <f t="shared" si="22"/>
        <v>-560</v>
      </c>
      <c r="H153" s="671">
        <f t="shared" ref="H153:H154" si="23">G153</f>
        <v>-560</v>
      </c>
      <c r="I153" s="572" t="s">
        <v>1734</v>
      </c>
      <c r="J153" s="497"/>
      <c r="K153" s="498"/>
      <c r="L153" s="498"/>
      <c r="M153" s="498"/>
      <c r="N153" s="498"/>
      <c r="O153" s="498"/>
    </row>
    <row r="154" spans="1:16" s="499" customFormat="1" ht="13.9" customHeight="1">
      <c r="A154" s="927"/>
      <c r="B154" s="808"/>
      <c r="C154" s="513" t="s">
        <v>739</v>
      </c>
      <c r="D154" s="729">
        <v>71898</v>
      </c>
      <c r="E154" s="729">
        <v>24685.91</v>
      </c>
      <c r="F154" s="730">
        <f t="shared" si="21"/>
        <v>34.33462683245709</v>
      </c>
      <c r="G154" s="731">
        <f t="shared" si="22"/>
        <v>-47212.09</v>
      </c>
      <c r="H154" s="671">
        <f t="shared" si="23"/>
        <v>-47212.09</v>
      </c>
      <c r="I154" s="572" t="s">
        <v>1735</v>
      </c>
      <c r="J154" s="497"/>
      <c r="K154" s="498"/>
      <c r="L154" s="498"/>
      <c r="M154" s="498"/>
      <c r="N154" s="498"/>
      <c r="O154" s="498"/>
    </row>
    <row r="155" spans="1:16" s="499" customFormat="1" ht="28.15" customHeight="1">
      <c r="A155" s="928"/>
      <c r="B155" s="809"/>
      <c r="C155" s="537" t="s">
        <v>12</v>
      </c>
      <c r="D155" s="733">
        <f>SUM(D150:D154)</f>
        <v>82232</v>
      </c>
      <c r="E155" s="733">
        <f>SUM(E150:E154)</f>
        <v>30574.46</v>
      </c>
      <c r="F155" s="725">
        <f>IF(ISBLANK(E155),"",+E155/D155*100)</f>
        <v>37.180732561533219</v>
      </c>
      <c r="G155" s="725">
        <f>+E155-D155</f>
        <v>-51657.54</v>
      </c>
      <c r="H155" s="955"/>
      <c r="I155" s="956"/>
      <c r="J155" s="497"/>
      <c r="K155" s="498"/>
      <c r="L155" s="498"/>
      <c r="M155" s="498"/>
      <c r="N155" s="498"/>
      <c r="O155" s="498"/>
    </row>
    <row r="156" spans="1:16" s="499" customFormat="1" ht="19.899999999999999" customHeight="1">
      <c r="A156" s="957" t="s">
        <v>2037</v>
      </c>
      <c r="B156" s="958"/>
      <c r="C156" s="958"/>
      <c r="D156" s="958"/>
      <c r="E156" s="958"/>
      <c r="F156" s="958"/>
      <c r="G156" s="958"/>
      <c r="H156" s="959"/>
      <c r="I156" s="960"/>
      <c r="J156" s="497"/>
      <c r="K156" s="498"/>
      <c r="L156" s="498"/>
      <c r="M156" s="498"/>
      <c r="N156" s="498"/>
      <c r="O156" s="498"/>
    </row>
    <row r="157" spans="1:16" s="499" customFormat="1" ht="13.9" customHeight="1">
      <c r="A157" s="821" t="s">
        <v>87</v>
      </c>
      <c r="B157" s="821" t="s">
        <v>670</v>
      </c>
      <c r="C157" s="807" t="s">
        <v>8</v>
      </c>
      <c r="D157" s="929">
        <v>13516</v>
      </c>
      <c r="E157" s="929">
        <v>9221.5</v>
      </c>
      <c r="F157" s="929">
        <v>68.226663953832499</v>
      </c>
      <c r="G157" s="948">
        <v>-4294.5</v>
      </c>
      <c r="H157" s="673">
        <v>-3437.1</v>
      </c>
      <c r="I157" s="557" t="s">
        <v>2116</v>
      </c>
      <c r="K157" s="498"/>
      <c r="L157" s="498"/>
      <c r="M157" s="498"/>
      <c r="N157" s="498"/>
      <c r="O157" s="498"/>
    </row>
    <row r="158" spans="1:16" s="499" customFormat="1" ht="28.15" customHeight="1">
      <c r="A158" s="822"/>
      <c r="B158" s="822"/>
      <c r="C158" s="808"/>
      <c r="D158" s="961"/>
      <c r="E158" s="961"/>
      <c r="F158" s="961"/>
      <c r="G158" s="949"/>
      <c r="H158" s="674">
        <v>-57.2</v>
      </c>
      <c r="I158" s="558" t="s">
        <v>2117</v>
      </c>
      <c r="K158" s="498"/>
      <c r="L158" s="498"/>
      <c r="M158" s="498"/>
      <c r="N158" s="498"/>
      <c r="O158" s="498"/>
    </row>
    <row r="159" spans="1:16" s="499" customFormat="1" ht="28.15" customHeight="1">
      <c r="A159" s="822"/>
      <c r="B159" s="822"/>
      <c r="C159" s="809"/>
      <c r="D159" s="930"/>
      <c r="E159" s="930"/>
      <c r="F159" s="930"/>
      <c r="G159" s="950"/>
      <c r="H159" s="675">
        <v>-800.2</v>
      </c>
      <c r="I159" s="559" t="s">
        <v>2118</v>
      </c>
      <c r="K159" s="498"/>
      <c r="L159" s="498"/>
      <c r="M159" s="498"/>
      <c r="N159" s="498"/>
      <c r="O159" s="498"/>
    </row>
    <row r="160" spans="1:16" s="499" customFormat="1" ht="13.9" customHeight="1">
      <c r="A160" s="822"/>
      <c r="B160" s="822"/>
      <c r="C160" s="505" t="s">
        <v>61</v>
      </c>
      <c r="D160" s="728">
        <v>626</v>
      </c>
      <c r="E160" s="728">
        <v>601</v>
      </c>
      <c r="F160" s="728">
        <v>96.006389776357821</v>
      </c>
      <c r="G160" s="734">
        <v>-25</v>
      </c>
      <c r="H160" s="676">
        <f t="shared" ref="H160:H165" si="24">+G160</f>
        <v>-25</v>
      </c>
      <c r="I160" s="572" t="s">
        <v>2119</v>
      </c>
      <c r="K160" s="498"/>
      <c r="L160" s="498"/>
      <c r="M160" s="498"/>
      <c r="N160" s="498"/>
      <c r="O160" s="498"/>
    </row>
    <row r="161" spans="1:15" s="499" customFormat="1" ht="13.9" customHeight="1">
      <c r="A161" s="822"/>
      <c r="B161" s="822"/>
      <c r="C161" s="505" t="s">
        <v>671</v>
      </c>
      <c r="D161" s="728">
        <v>6467</v>
      </c>
      <c r="E161" s="728">
        <v>844.8</v>
      </c>
      <c r="F161" s="728">
        <v>13.063448585124478</v>
      </c>
      <c r="G161" s="734">
        <v>-5622.2</v>
      </c>
      <c r="H161" s="676">
        <f t="shared" si="24"/>
        <v>-5622.2</v>
      </c>
      <c r="I161" s="572" t="s">
        <v>1355</v>
      </c>
      <c r="K161" s="498"/>
      <c r="L161" s="498"/>
      <c r="M161" s="498"/>
      <c r="N161" s="498"/>
      <c r="O161" s="498"/>
    </row>
    <row r="162" spans="1:15" s="499" customFormat="1" ht="13.9" customHeight="1">
      <c r="A162" s="828"/>
      <c r="B162" s="828"/>
      <c r="C162" s="505" t="s">
        <v>290</v>
      </c>
      <c r="D162" s="728">
        <v>88</v>
      </c>
      <c r="E162" s="728">
        <v>44.1</v>
      </c>
      <c r="F162" s="728">
        <v>50.164738636363637</v>
      </c>
      <c r="G162" s="734">
        <v>-43.9</v>
      </c>
      <c r="H162" s="676">
        <f t="shared" si="24"/>
        <v>-43.9</v>
      </c>
      <c r="I162" s="572" t="s">
        <v>1995</v>
      </c>
      <c r="K162" s="498"/>
      <c r="L162" s="498"/>
      <c r="M162" s="498"/>
      <c r="N162" s="498"/>
      <c r="O162" s="498"/>
    </row>
    <row r="163" spans="1:15" s="499" customFormat="1" ht="55.15" customHeight="1">
      <c r="A163" s="821" t="s">
        <v>87</v>
      </c>
      <c r="B163" s="821" t="s">
        <v>670</v>
      </c>
      <c r="C163" s="505" t="s">
        <v>55</v>
      </c>
      <c r="D163" s="728">
        <v>152388</v>
      </c>
      <c r="E163" s="728">
        <v>117227.6</v>
      </c>
      <c r="F163" s="728">
        <v>76.927033270336253</v>
      </c>
      <c r="G163" s="734">
        <v>-35160.400000000001</v>
      </c>
      <c r="H163" s="676">
        <f t="shared" si="24"/>
        <v>-35160.400000000001</v>
      </c>
      <c r="I163" s="572" t="s">
        <v>2120</v>
      </c>
      <c r="K163" s="498"/>
      <c r="L163" s="498"/>
      <c r="M163" s="498"/>
      <c r="N163" s="498"/>
      <c r="O163" s="498"/>
    </row>
    <row r="164" spans="1:15" s="499" customFormat="1" ht="13.9" customHeight="1">
      <c r="A164" s="822"/>
      <c r="B164" s="822"/>
      <c r="C164" s="505" t="s">
        <v>758</v>
      </c>
      <c r="D164" s="728">
        <v>35000</v>
      </c>
      <c r="E164" s="728">
        <v>30600</v>
      </c>
      <c r="F164" s="728">
        <v>87.428571428571431</v>
      </c>
      <c r="G164" s="734">
        <v>-4400</v>
      </c>
      <c r="H164" s="676">
        <f t="shared" si="24"/>
        <v>-4400</v>
      </c>
      <c r="I164" s="572" t="s">
        <v>2121</v>
      </c>
      <c r="K164" s="498"/>
      <c r="L164" s="498"/>
      <c r="M164" s="498"/>
      <c r="N164" s="498"/>
      <c r="O164" s="498"/>
    </row>
    <row r="165" spans="1:15" s="499" customFormat="1" ht="13.9" customHeight="1">
      <c r="A165" s="822"/>
      <c r="B165" s="822"/>
      <c r="C165" s="505" t="s">
        <v>721</v>
      </c>
      <c r="D165" s="728">
        <v>496</v>
      </c>
      <c r="E165" s="728">
        <v>250.2</v>
      </c>
      <c r="F165" s="728">
        <v>50.434588709677421</v>
      </c>
      <c r="G165" s="734">
        <v>-245.8</v>
      </c>
      <c r="H165" s="676">
        <f t="shared" si="24"/>
        <v>-245.8</v>
      </c>
      <c r="I165" s="572" t="s">
        <v>1995</v>
      </c>
      <c r="K165" s="498"/>
      <c r="L165" s="498"/>
      <c r="M165" s="498"/>
      <c r="N165" s="498"/>
      <c r="O165" s="498"/>
    </row>
    <row r="166" spans="1:15" s="499" customFormat="1" ht="13.9" customHeight="1">
      <c r="A166" s="822"/>
      <c r="B166" s="822"/>
      <c r="C166" s="829" t="s">
        <v>739</v>
      </c>
      <c r="D166" s="865">
        <v>73352</v>
      </c>
      <c r="E166" s="865">
        <v>50651.7</v>
      </c>
      <c r="F166" s="865">
        <v>69.052882184534852</v>
      </c>
      <c r="G166" s="952">
        <v>-22700.3</v>
      </c>
      <c r="H166" s="674">
        <v>-14655.4</v>
      </c>
      <c r="I166" s="558" t="s">
        <v>1071</v>
      </c>
      <c r="K166" s="498"/>
      <c r="L166" s="498"/>
      <c r="M166" s="498"/>
      <c r="N166" s="498"/>
      <c r="O166" s="498"/>
    </row>
    <row r="167" spans="1:15" s="499" customFormat="1" ht="13.9" customHeight="1">
      <c r="A167" s="822"/>
      <c r="B167" s="822"/>
      <c r="C167" s="830"/>
      <c r="D167" s="951"/>
      <c r="E167" s="951"/>
      <c r="F167" s="951"/>
      <c r="G167" s="953"/>
      <c r="H167" s="674">
        <v>-500</v>
      </c>
      <c r="I167" s="558" t="s">
        <v>2122</v>
      </c>
      <c r="K167" s="498"/>
      <c r="L167" s="498"/>
      <c r="M167" s="498"/>
      <c r="N167" s="498"/>
      <c r="O167" s="498"/>
    </row>
    <row r="168" spans="1:15" s="499" customFormat="1" ht="13.9" customHeight="1">
      <c r="A168" s="822"/>
      <c r="B168" s="822"/>
      <c r="C168" s="830"/>
      <c r="D168" s="951"/>
      <c r="E168" s="951"/>
      <c r="F168" s="951"/>
      <c r="G168" s="953"/>
      <c r="H168" s="674">
        <v>-4025.6</v>
      </c>
      <c r="I168" s="558" t="s">
        <v>2123</v>
      </c>
      <c r="K168" s="498"/>
      <c r="L168" s="498"/>
      <c r="M168" s="498"/>
      <c r="N168" s="498"/>
      <c r="O168" s="498"/>
    </row>
    <row r="169" spans="1:15" s="499" customFormat="1" ht="13.9" customHeight="1">
      <c r="A169" s="822"/>
      <c r="B169" s="822"/>
      <c r="C169" s="831"/>
      <c r="D169" s="866"/>
      <c r="E169" s="866"/>
      <c r="F169" s="866"/>
      <c r="G169" s="954"/>
      <c r="H169" s="674">
        <v>-3519.3</v>
      </c>
      <c r="I169" s="558" t="s">
        <v>2124</v>
      </c>
      <c r="K169" s="498"/>
      <c r="L169" s="498"/>
      <c r="M169" s="498"/>
      <c r="N169" s="498"/>
      <c r="O169" s="498"/>
    </row>
    <row r="170" spans="1:15" s="499" customFormat="1" ht="13.9" customHeight="1">
      <c r="A170" s="822"/>
      <c r="B170" s="822"/>
      <c r="C170" s="505" t="s">
        <v>1252</v>
      </c>
      <c r="D170" s="728">
        <v>41010</v>
      </c>
      <c r="E170" s="728">
        <v>11845</v>
      </c>
      <c r="F170" s="728">
        <v>28.883211436235065</v>
      </c>
      <c r="G170" s="734">
        <v>-29165</v>
      </c>
      <c r="H170" s="676">
        <f>+G170</f>
        <v>-29165</v>
      </c>
      <c r="I170" s="572" t="s">
        <v>1355</v>
      </c>
      <c r="K170" s="498"/>
      <c r="L170" s="498"/>
      <c r="M170" s="498"/>
      <c r="N170" s="498"/>
      <c r="O170" s="498"/>
    </row>
    <row r="171" spans="1:15" s="499" customFormat="1" ht="13.9" customHeight="1">
      <c r="A171" s="822"/>
      <c r="B171" s="822"/>
      <c r="C171" s="505" t="s">
        <v>1626</v>
      </c>
      <c r="D171" s="728">
        <v>5000</v>
      </c>
      <c r="E171" s="728">
        <v>4000</v>
      </c>
      <c r="F171" s="728">
        <v>80</v>
      </c>
      <c r="G171" s="734">
        <v>-1000</v>
      </c>
      <c r="H171" s="676">
        <f>+G171</f>
        <v>-1000</v>
      </c>
      <c r="I171" s="572" t="s">
        <v>2121</v>
      </c>
      <c r="K171" s="498"/>
      <c r="L171" s="498"/>
      <c r="M171" s="498"/>
      <c r="N171" s="498"/>
      <c r="O171" s="498"/>
    </row>
    <row r="172" spans="1:15" s="499" customFormat="1" ht="28.15" customHeight="1">
      <c r="A172" s="828"/>
      <c r="B172" s="828"/>
      <c r="C172" s="492" t="s">
        <v>12</v>
      </c>
      <c r="D172" s="725">
        <f>SUM(D157:D171)</f>
        <v>327943</v>
      </c>
      <c r="E172" s="725">
        <f>SUM(E157:E171)</f>
        <v>225285.90000000002</v>
      </c>
      <c r="F172" s="725">
        <f t="shared" si="8"/>
        <v>68.696663749493055</v>
      </c>
      <c r="G172" s="725">
        <f t="shared" si="9"/>
        <v>-102657.09999999998</v>
      </c>
      <c r="H172" s="955"/>
      <c r="I172" s="956"/>
      <c r="J172" s="497"/>
      <c r="K172" s="498"/>
      <c r="L172" s="498"/>
      <c r="M172" s="498"/>
      <c r="N172" s="498"/>
      <c r="O172" s="498"/>
    </row>
    <row r="173" spans="1:15" s="499" customFormat="1" ht="13.9" customHeight="1">
      <c r="A173" s="966" t="s">
        <v>673</v>
      </c>
      <c r="B173" s="870" t="s">
        <v>672</v>
      </c>
      <c r="C173" s="505" t="s">
        <v>8</v>
      </c>
      <c r="D173" s="728">
        <v>692</v>
      </c>
      <c r="E173" s="728">
        <v>681.3</v>
      </c>
      <c r="F173" s="730">
        <f t="shared" si="8"/>
        <v>98.45375722543352</v>
      </c>
      <c r="G173" s="724">
        <f t="shared" si="9"/>
        <v>-10.700000000000045</v>
      </c>
      <c r="H173" s="676">
        <v>-10.7</v>
      </c>
      <c r="I173" s="572" t="s">
        <v>441</v>
      </c>
      <c r="J173" s="497"/>
      <c r="K173" s="498"/>
      <c r="L173" s="498"/>
      <c r="M173" s="498"/>
      <c r="N173" s="498"/>
      <c r="O173" s="498"/>
    </row>
    <row r="174" spans="1:15" s="499" customFormat="1" ht="13.9" customHeight="1">
      <c r="A174" s="967"/>
      <c r="B174" s="871"/>
      <c r="C174" s="505" t="s">
        <v>1245</v>
      </c>
      <c r="D174" s="728">
        <v>14536</v>
      </c>
      <c r="E174" s="728">
        <v>14533.1</v>
      </c>
      <c r="F174" s="730">
        <f t="shared" si="8"/>
        <v>99.98004953219592</v>
      </c>
      <c r="G174" s="724">
        <f t="shared" si="9"/>
        <v>-2.8999999999996362</v>
      </c>
      <c r="H174" s="676">
        <v>-2.9</v>
      </c>
      <c r="I174" s="572"/>
      <c r="J174" s="497"/>
      <c r="K174" s="498"/>
      <c r="L174" s="498"/>
      <c r="M174" s="498"/>
      <c r="N174" s="498"/>
      <c r="O174" s="498"/>
    </row>
    <row r="175" spans="1:15" s="499" customFormat="1" ht="13.9" customHeight="1">
      <c r="A175" s="967"/>
      <c r="B175" s="871"/>
      <c r="C175" s="505" t="s">
        <v>290</v>
      </c>
      <c r="D175" s="728">
        <v>100</v>
      </c>
      <c r="E175" s="728">
        <v>77.599999999999994</v>
      </c>
      <c r="F175" s="730">
        <f t="shared" si="8"/>
        <v>77.599999999999994</v>
      </c>
      <c r="G175" s="724">
        <f t="shared" si="9"/>
        <v>-22.400000000000006</v>
      </c>
      <c r="H175" s="676">
        <v>-22.4</v>
      </c>
      <c r="I175" s="572" t="s">
        <v>441</v>
      </c>
      <c r="J175" s="497"/>
      <c r="K175" s="498"/>
      <c r="L175" s="498"/>
      <c r="M175" s="498"/>
      <c r="N175" s="498"/>
      <c r="O175" s="498"/>
    </row>
    <row r="176" spans="1:15" s="499" customFormat="1" ht="28.15" customHeight="1">
      <c r="A176" s="967"/>
      <c r="B176" s="871"/>
      <c r="C176" s="505" t="s">
        <v>736</v>
      </c>
      <c r="D176" s="728">
        <v>81478</v>
      </c>
      <c r="E176" s="728">
        <v>77193.5</v>
      </c>
      <c r="F176" s="730">
        <f t="shared" si="8"/>
        <v>94.741525319718207</v>
      </c>
      <c r="G176" s="724">
        <f t="shared" si="9"/>
        <v>-4284.5</v>
      </c>
      <c r="H176" s="676">
        <v>-4284.5</v>
      </c>
      <c r="I176" s="572" t="s">
        <v>1996</v>
      </c>
      <c r="J176" s="497"/>
      <c r="K176" s="498"/>
      <c r="L176" s="498"/>
      <c r="M176" s="498"/>
      <c r="N176" s="498"/>
      <c r="O176" s="498"/>
    </row>
    <row r="177" spans="1:15" s="499" customFormat="1" ht="13.9" customHeight="1">
      <c r="A177" s="967"/>
      <c r="B177" s="871"/>
      <c r="C177" s="505" t="s">
        <v>721</v>
      </c>
      <c r="D177" s="728">
        <v>566</v>
      </c>
      <c r="E177" s="728">
        <v>439.9</v>
      </c>
      <c r="F177" s="730">
        <f t="shared" si="8"/>
        <v>77.720848056537093</v>
      </c>
      <c r="G177" s="724">
        <f t="shared" si="9"/>
        <v>-126.10000000000002</v>
      </c>
      <c r="H177" s="676">
        <v>-126.1</v>
      </c>
      <c r="I177" s="572" t="s">
        <v>441</v>
      </c>
      <c r="J177" s="497"/>
      <c r="K177" s="498"/>
      <c r="L177" s="498"/>
      <c r="M177" s="498"/>
      <c r="N177" s="498"/>
      <c r="O177" s="498"/>
    </row>
    <row r="178" spans="1:15" s="499" customFormat="1" ht="28.15" customHeight="1">
      <c r="A178" s="968"/>
      <c r="B178" s="872"/>
      <c r="C178" s="492" t="s">
        <v>12</v>
      </c>
      <c r="D178" s="725">
        <f>+SUM(D173:D177)</f>
        <v>97372</v>
      </c>
      <c r="E178" s="725">
        <f>+SUM(E173:E177)</f>
        <v>92925.4</v>
      </c>
      <c r="F178" s="725">
        <f t="shared" ref="F178" si="25">IF(ISBLANK(E178),"",+E178/D178*100)</f>
        <v>95.433389475413861</v>
      </c>
      <c r="G178" s="725">
        <f t="shared" ref="G178" si="26">+E178-D178</f>
        <v>-4446.6000000000058</v>
      </c>
      <c r="H178" s="955"/>
      <c r="I178" s="956"/>
      <c r="J178" s="498"/>
      <c r="K178" s="498"/>
      <c r="L178" s="498"/>
      <c r="M178" s="498"/>
      <c r="N178" s="498"/>
    </row>
    <row r="179" spans="1:15" s="499" customFormat="1" ht="19.899999999999999" customHeight="1">
      <c r="A179" s="962" t="s">
        <v>2038</v>
      </c>
      <c r="B179" s="963"/>
      <c r="C179" s="963"/>
      <c r="D179" s="963"/>
      <c r="E179" s="963"/>
      <c r="F179" s="963"/>
      <c r="G179" s="963"/>
      <c r="H179" s="964"/>
      <c r="I179" s="965"/>
      <c r="J179" s="498"/>
      <c r="K179" s="498"/>
      <c r="L179" s="498"/>
      <c r="M179" s="498"/>
      <c r="N179" s="498"/>
    </row>
    <row r="180" spans="1:15" s="499" customFormat="1" ht="13.9" customHeight="1">
      <c r="A180" s="813" t="s">
        <v>38</v>
      </c>
      <c r="B180" s="821" t="s">
        <v>1192</v>
      </c>
      <c r="C180" s="821" t="s">
        <v>8</v>
      </c>
      <c r="D180" s="821">
        <v>1210450.8999999999</v>
      </c>
      <c r="E180" s="821">
        <v>1170385.2</v>
      </c>
      <c r="F180" s="821">
        <f t="shared" ref="F180:F221" si="27">IF(ISBLANK(E180),"",+E180/D180*100)</f>
        <v>96.690018570765659</v>
      </c>
      <c r="G180" s="821">
        <f t="shared" ref="G180" si="28">+E180-D180</f>
        <v>-40065.699999999953</v>
      </c>
      <c r="H180" s="677">
        <v>-24509</v>
      </c>
      <c r="I180" s="496" t="s">
        <v>1878</v>
      </c>
      <c r="J180" s="497"/>
      <c r="K180" s="498"/>
      <c r="L180" s="498"/>
      <c r="M180" s="498"/>
      <c r="N180" s="498"/>
      <c r="O180" s="498"/>
    </row>
    <row r="181" spans="1:15" s="499" customFormat="1" ht="28.15" customHeight="1">
      <c r="A181" s="814"/>
      <c r="B181" s="822"/>
      <c r="C181" s="822"/>
      <c r="D181" s="822"/>
      <c r="E181" s="822"/>
      <c r="F181" s="822"/>
      <c r="G181" s="822"/>
      <c r="H181" s="678">
        <f>-7778.3-511.4</f>
        <v>-8289.7000000000007</v>
      </c>
      <c r="I181" s="542" t="s">
        <v>1879</v>
      </c>
      <c r="J181" s="497"/>
      <c r="K181" s="498"/>
      <c r="L181" s="498"/>
      <c r="M181" s="498"/>
      <c r="N181" s="498"/>
      <c r="O181" s="498"/>
    </row>
    <row r="182" spans="1:15" s="499" customFormat="1" ht="28.15" customHeight="1">
      <c r="A182" s="814"/>
      <c r="B182" s="822"/>
      <c r="C182" s="822"/>
      <c r="D182" s="822"/>
      <c r="E182" s="822"/>
      <c r="F182" s="822"/>
      <c r="G182" s="822"/>
      <c r="H182" s="678">
        <v>-3536.3</v>
      </c>
      <c r="I182" s="542" t="s">
        <v>1886</v>
      </c>
      <c r="J182" s="497"/>
      <c r="K182" s="498"/>
      <c r="L182" s="498"/>
      <c r="M182" s="498"/>
      <c r="N182" s="498"/>
      <c r="O182" s="498"/>
    </row>
    <row r="183" spans="1:15" s="499" customFormat="1" ht="13.9" customHeight="1">
      <c r="A183" s="814"/>
      <c r="B183" s="822"/>
      <c r="C183" s="822"/>
      <c r="D183" s="822"/>
      <c r="E183" s="822"/>
      <c r="F183" s="822"/>
      <c r="G183" s="822"/>
      <c r="H183" s="678">
        <f>-56-77.6-32-30-0.7</f>
        <v>-196.29999999999998</v>
      </c>
      <c r="I183" s="542" t="s">
        <v>1880</v>
      </c>
      <c r="J183" s="497"/>
      <c r="K183" s="498"/>
      <c r="L183" s="498"/>
      <c r="M183" s="498"/>
      <c r="N183" s="498"/>
      <c r="O183" s="498"/>
    </row>
    <row r="184" spans="1:15" s="499" customFormat="1" ht="13.9" customHeight="1">
      <c r="A184" s="814"/>
      <c r="B184" s="822"/>
      <c r="C184" s="822"/>
      <c r="D184" s="822"/>
      <c r="E184" s="822"/>
      <c r="F184" s="822"/>
      <c r="G184" s="822"/>
      <c r="H184" s="678">
        <f>-30-35.3-332</f>
        <v>-397.3</v>
      </c>
      <c r="I184" s="542" t="s">
        <v>1881</v>
      </c>
      <c r="J184" s="497"/>
      <c r="K184" s="498"/>
      <c r="L184" s="498"/>
      <c r="M184" s="498"/>
      <c r="N184" s="498"/>
      <c r="O184" s="498"/>
    </row>
    <row r="185" spans="1:15" s="499" customFormat="1" ht="13.9" customHeight="1">
      <c r="A185" s="814"/>
      <c r="B185" s="822"/>
      <c r="C185" s="822"/>
      <c r="D185" s="822"/>
      <c r="E185" s="822"/>
      <c r="F185" s="822"/>
      <c r="G185" s="822"/>
      <c r="H185" s="678">
        <v>-304.2</v>
      </c>
      <c r="I185" s="542" t="s">
        <v>1882</v>
      </c>
      <c r="J185" s="497"/>
      <c r="K185" s="498"/>
      <c r="L185" s="498"/>
      <c r="M185" s="498"/>
      <c r="N185" s="498"/>
      <c r="O185" s="498"/>
    </row>
    <row r="186" spans="1:15" s="499" customFormat="1" ht="13.9" customHeight="1">
      <c r="A186" s="814"/>
      <c r="B186" s="822"/>
      <c r="C186" s="822"/>
      <c r="D186" s="822"/>
      <c r="E186" s="822"/>
      <c r="F186" s="822"/>
      <c r="G186" s="822"/>
      <c r="H186" s="678">
        <v>-381.3</v>
      </c>
      <c r="I186" s="542" t="s">
        <v>2125</v>
      </c>
      <c r="J186" s="497"/>
      <c r="K186" s="498"/>
      <c r="L186" s="498"/>
      <c r="M186" s="498"/>
      <c r="N186" s="498"/>
      <c r="O186" s="498"/>
    </row>
    <row r="187" spans="1:15" s="499" customFormat="1" ht="13.9" customHeight="1">
      <c r="A187" s="814"/>
      <c r="B187" s="822"/>
      <c r="C187" s="822"/>
      <c r="D187" s="822"/>
      <c r="E187" s="822"/>
      <c r="F187" s="822"/>
      <c r="G187" s="822"/>
      <c r="H187" s="678">
        <f>-29.2-0.9</f>
        <v>-30.099999999999998</v>
      </c>
      <c r="I187" s="542" t="s">
        <v>1883</v>
      </c>
      <c r="J187" s="497"/>
      <c r="K187" s="498"/>
      <c r="L187" s="498"/>
      <c r="M187" s="498"/>
      <c r="N187" s="498"/>
      <c r="O187" s="498"/>
    </row>
    <row r="188" spans="1:15" s="499" customFormat="1" ht="28.15" customHeight="1">
      <c r="A188" s="814"/>
      <c r="B188" s="822"/>
      <c r="C188" s="822"/>
      <c r="D188" s="822"/>
      <c r="E188" s="822"/>
      <c r="F188" s="822"/>
      <c r="G188" s="822"/>
      <c r="H188" s="678">
        <v>-432.6</v>
      </c>
      <c r="I188" s="542" t="s">
        <v>1884</v>
      </c>
      <c r="J188" s="497"/>
      <c r="K188" s="498"/>
      <c r="L188" s="498"/>
      <c r="M188" s="498"/>
      <c r="N188" s="498"/>
      <c r="O188" s="498"/>
    </row>
    <row r="189" spans="1:15" s="499" customFormat="1" ht="13.9" customHeight="1">
      <c r="A189" s="814"/>
      <c r="B189" s="822"/>
      <c r="C189" s="822"/>
      <c r="D189" s="822"/>
      <c r="E189" s="822"/>
      <c r="F189" s="822"/>
      <c r="G189" s="822"/>
      <c r="H189" s="678">
        <f>-476.6+30+332</f>
        <v>-114.60000000000002</v>
      </c>
      <c r="I189" s="542" t="s">
        <v>1885</v>
      </c>
      <c r="J189" s="497"/>
      <c r="K189" s="498"/>
      <c r="L189" s="498"/>
      <c r="M189" s="498"/>
      <c r="N189" s="498"/>
      <c r="O189" s="498"/>
    </row>
    <row r="190" spans="1:15" s="499" customFormat="1" ht="13.9" customHeight="1">
      <c r="A190" s="814"/>
      <c r="B190" s="822"/>
      <c r="C190" s="822"/>
      <c r="D190" s="822"/>
      <c r="E190" s="822"/>
      <c r="F190" s="822"/>
      <c r="G190" s="822"/>
      <c r="H190" s="679">
        <v>-96.2</v>
      </c>
      <c r="I190" s="542" t="s">
        <v>1887</v>
      </c>
      <c r="J190" s="497"/>
      <c r="K190" s="498"/>
      <c r="L190" s="498"/>
      <c r="M190" s="498"/>
      <c r="N190" s="498"/>
      <c r="O190" s="498"/>
    </row>
    <row r="191" spans="1:15" s="499" customFormat="1" ht="13.9" customHeight="1">
      <c r="A191" s="814"/>
      <c r="B191" s="822"/>
      <c r="C191" s="822"/>
      <c r="D191" s="822"/>
      <c r="E191" s="822"/>
      <c r="F191" s="822"/>
      <c r="G191" s="822"/>
      <c r="H191" s="679">
        <v>-176.7</v>
      </c>
      <c r="I191" s="542" t="s">
        <v>1888</v>
      </c>
      <c r="J191" s="497"/>
      <c r="K191" s="498"/>
      <c r="L191" s="498"/>
      <c r="M191" s="498"/>
      <c r="N191" s="498"/>
      <c r="O191" s="498"/>
    </row>
    <row r="192" spans="1:15" s="499" customFormat="1" ht="13.9" customHeight="1">
      <c r="A192" s="814"/>
      <c r="B192" s="822"/>
      <c r="C192" s="822"/>
      <c r="D192" s="822"/>
      <c r="E192" s="822"/>
      <c r="F192" s="822"/>
      <c r="G192" s="822"/>
      <c r="H192" s="679">
        <v>-9.9</v>
      </c>
      <c r="I192" s="542" t="s">
        <v>1889</v>
      </c>
      <c r="J192" s="497"/>
      <c r="K192" s="498"/>
      <c r="L192" s="498"/>
      <c r="M192" s="498"/>
      <c r="N192" s="498"/>
      <c r="O192" s="498"/>
    </row>
    <row r="193" spans="1:15" s="499" customFormat="1" ht="13.9" customHeight="1">
      <c r="A193" s="814"/>
      <c r="B193" s="822"/>
      <c r="C193" s="822"/>
      <c r="D193" s="822"/>
      <c r="E193" s="822"/>
      <c r="F193" s="822"/>
      <c r="G193" s="822"/>
      <c r="H193" s="680">
        <v>-1087.3</v>
      </c>
      <c r="I193" s="542" t="s">
        <v>1890</v>
      </c>
      <c r="J193" s="497"/>
      <c r="K193" s="498"/>
      <c r="L193" s="498"/>
      <c r="M193" s="498"/>
      <c r="N193" s="498"/>
      <c r="O193" s="498"/>
    </row>
    <row r="194" spans="1:15" s="499" customFormat="1" ht="13.9" customHeight="1">
      <c r="A194" s="814"/>
      <c r="B194" s="822"/>
      <c r="C194" s="822"/>
      <c r="D194" s="822"/>
      <c r="E194" s="822"/>
      <c r="F194" s="822"/>
      <c r="G194" s="822"/>
      <c r="H194" s="680">
        <v>-23.2</v>
      </c>
      <c r="I194" s="542" t="s">
        <v>1891</v>
      </c>
      <c r="J194" s="497"/>
      <c r="K194" s="498"/>
      <c r="L194" s="498"/>
      <c r="M194" s="498"/>
      <c r="N194" s="498"/>
      <c r="O194" s="498"/>
    </row>
    <row r="195" spans="1:15" s="499" customFormat="1" ht="13.9" customHeight="1">
      <c r="A195" s="814"/>
      <c r="B195" s="822"/>
      <c r="C195" s="822"/>
      <c r="D195" s="822"/>
      <c r="E195" s="822"/>
      <c r="F195" s="822"/>
      <c r="G195" s="822"/>
      <c r="H195" s="680">
        <v>-8.8000000000000007</v>
      </c>
      <c r="I195" s="542" t="s">
        <v>2126</v>
      </c>
      <c r="J195" s="497"/>
      <c r="K195" s="498"/>
      <c r="L195" s="498"/>
      <c r="M195" s="498"/>
      <c r="N195" s="498"/>
      <c r="O195" s="498"/>
    </row>
    <row r="196" spans="1:15" s="499" customFormat="1" ht="13.9" customHeight="1">
      <c r="A196" s="814"/>
      <c r="B196" s="822"/>
      <c r="C196" s="822"/>
      <c r="D196" s="822"/>
      <c r="E196" s="822"/>
      <c r="F196" s="822"/>
      <c r="G196" s="822"/>
      <c r="H196" s="681">
        <v>-3.4</v>
      </c>
      <c r="I196" s="542" t="s">
        <v>1892</v>
      </c>
      <c r="J196" s="497"/>
      <c r="K196" s="498"/>
      <c r="L196" s="498"/>
      <c r="M196" s="498"/>
      <c r="N196" s="498"/>
      <c r="O196" s="498"/>
    </row>
    <row r="197" spans="1:15" s="499" customFormat="1" ht="13.9" customHeight="1">
      <c r="A197" s="814"/>
      <c r="B197" s="822"/>
      <c r="C197" s="822"/>
      <c r="D197" s="822"/>
      <c r="E197" s="822"/>
      <c r="F197" s="822"/>
      <c r="G197" s="822"/>
      <c r="H197" s="680">
        <v>-107.6</v>
      </c>
      <c r="I197" s="542" t="s">
        <v>1893</v>
      </c>
      <c r="J197" s="497"/>
      <c r="K197" s="498"/>
      <c r="L197" s="498"/>
      <c r="M197" s="498"/>
      <c r="N197" s="498"/>
      <c r="O197" s="498"/>
    </row>
    <row r="198" spans="1:15" s="499" customFormat="1" ht="13.9" customHeight="1">
      <c r="A198" s="814"/>
      <c r="B198" s="822"/>
      <c r="C198" s="822"/>
      <c r="D198" s="822"/>
      <c r="E198" s="822"/>
      <c r="F198" s="822"/>
      <c r="G198" s="822"/>
      <c r="H198" s="680">
        <f>-38.4</f>
        <v>-38.4</v>
      </c>
      <c r="I198" s="542" t="s">
        <v>1894</v>
      </c>
      <c r="J198" s="497"/>
      <c r="K198" s="498"/>
      <c r="L198" s="498"/>
      <c r="M198" s="498"/>
      <c r="N198" s="498"/>
      <c r="O198" s="498"/>
    </row>
    <row r="199" spans="1:15" s="499" customFormat="1" ht="13.9" customHeight="1">
      <c r="A199" s="814"/>
      <c r="B199" s="822"/>
      <c r="C199" s="822"/>
      <c r="D199" s="822"/>
      <c r="E199" s="822"/>
      <c r="F199" s="822"/>
      <c r="G199" s="822"/>
      <c r="H199" s="680">
        <v>-2.8</v>
      </c>
      <c r="I199" s="542" t="s">
        <v>1895</v>
      </c>
      <c r="J199" s="497"/>
      <c r="K199" s="498"/>
      <c r="L199" s="498"/>
      <c r="M199" s="498"/>
      <c r="N199" s="498"/>
      <c r="O199" s="498"/>
    </row>
    <row r="200" spans="1:15" s="499" customFormat="1" ht="28.15" customHeight="1">
      <c r="A200" s="814"/>
      <c r="B200" s="822"/>
      <c r="C200" s="822"/>
      <c r="D200" s="822"/>
      <c r="E200" s="822"/>
      <c r="F200" s="822"/>
      <c r="G200" s="822"/>
      <c r="H200" s="681">
        <v>-13.9</v>
      </c>
      <c r="I200" s="542" t="s">
        <v>1896</v>
      </c>
      <c r="J200" s="497"/>
      <c r="K200" s="498"/>
      <c r="L200" s="498"/>
      <c r="M200" s="498"/>
      <c r="N200" s="498"/>
      <c r="O200" s="498"/>
    </row>
    <row r="201" spans="1:15" s="499" customFormat="1" ht="55.9" customHeight="1">
      <c r="A201" s="814"/>
      <c r="B201" s="822"/>
      <c r="C201" s="822"/>
      <c r="D201" s="822"/>
      <c r="E201" s="822"/>
      <c r="F201" s="822"/>
      <c r="G201" s="822"/>
      <c r="H201" s="681">
        <v>-26.5</v>
      </c>
      <c r="I201" s="542" t="s">
        <v>1897</v>
      </c>
      <c r="J201" s="497"/>
      <c r="K201" s="498"/>
      <c r="L201" s="498"/>
      <c r="M201" s="498"/>
      <c r="N201" s="498"/>
      <c r="O201" s="498"/>
    </row>
    <row r="202" spans="1:15" s="499" customFormat="1" ht="13.9" customHeight="1">
      <c r="A202" s="814"/>
      <c r="B202" s="822"/>
      <c r="C202" s="822"/>
      <c r="D202" s="822"/>
      <c r="E202" s="822"/>
      <c r="F202" s="822"/>
      <c r="G202" s="822"/>
      <c r="H202" s="680">
        <v>-10.7</v>
      </c>
      <c r="I202" s="781" t="s">
        <v>1898</v>
      </c>
      <c r="J202" s="497"/>
      <c r="K202" s="498"/>
      <c r="L202" s="498"/>
      <c r="M202" s="498"/>
      <c r="N202" s="498"/>
      <c r="O202" s="498"/>
    </row>
    <row r="203" spans="1:15" s="499" customFormat="1" ht="28.15" customHeight="1">
      <c r="A203" s="814"/>
      <c r="B203" s="822"/>
      <c r="C203" s="822"/>
      <c r="D203" s="822"/>
      <c r="E203" s="822"/>
      <c r="F203" s="822"/>
      <c r="G203" s="822"/>
      <c r="H203" s="780">
        <v>-18.7</v>
      </c>
      <c r="I203" s="542" t="s">
        <v>1899</v>
      </c>
      <c r="J203" s="497"/>
      <c r="K203" s="498"/>
      <c r="L203" s="498"/>
      <c r="M203" s="498"/>
      <c r="N203" s="498"/>
      <c r="O203" s="498"/>
    </row>
    <row r="204" spans="1:15" s="499" customFormat="1" ht="13.9" customHeight="1">
      <c r="A204" s="814"/>
      <c r="B204" s="822"/>
      <c r="C204" s="822"/>
      <c r="D204" s="822"/>
      <c r="E204" s="822"/>
      <c r="F204" s="822"/>
      <c r="G204" s="822"/>
      <c r="H204" s="782">
        <v>-0.4</v>
      </c>
      <c r="I204" s="542" t="s">
        <v>1900</v>
      </c>
      <c r="J204" s="497"/>
      <c r="K204" s="498"/>
      <c r="L204" s="498"/>
      <c r="M204" s="498"/>
      <c r="N204" s="498"/>
      <c r="O204" s="498"/>
    </row>
    <row r="205" spans="1:15" s="499" customFormat="1" ht="13.9" customHeight="1">
      <c r="A205" s="814"/>
      <c r="B205" s="822"/>
      <c r="C205" s="822"/>
      <c r="D205" s="822"/>
      <c r="E205" s="822"/>
      <c r="F205" s="822"/>
      <c r="G205" s="822"/>
      <c r="H205" s="782">
        <v>-2.1</v>
      </c>
      <c r="I205" s="542" t="s">
        <v>1901</v>
      </c>
      <c r="J205" s="497"/>
      <c r="K205" s="498"/>
      <c r="L205" s="498"/>
      <c r="M205" s="498"/>
      <c r="N205" s="498"/>
      <c r="O205" s="498"/>
    </row>
    <row r="206" spans="1:15" s="499" customFormat="1" ht="13.9" customHeight="1">
      <c r="A206" s="814"/>
      <c r="B206" s="822"/>
      <c r="C206" s="822"/>
      <c r="D206" s="822"/>
      <c r="E206" s="822"/>
      <c r="F206" s="822"/>
      <c r="G206" s="822"/>
      <c r="H206" s="782">
        <v>-0.8</v>
      </c>
      <c r="I206" s="542" t="s">
        <v>1902</v>
      </c>
      <c r="J206" s="497"/>
      <c r="K206" s="498"/>
      <c r="L206" s="498"/>
      <c r="M206" s="498"/>
      <c r="N206" s="498"/>
      <c r="O206" s="498"/>
    </row>
    <row r="207" spans="1:15" s="499" customFormat="1" ht="13.9" customHeight="1">
      <c r="A207" s="814"/>
      <c r="B207" s="822"/>
      <c r="C207" s="822"/>
      <c r="D207" s="822"/>
      <c r="E207" s="822"/>
      <c r="F207" s="822"/>
      <c r="G207" s="822"/>
      <c r="H207" s="782">
        <v>-0.9</v>
      </c>
      <c r="I207" s="542" t="s">
        <v>1903</v>
      </c>
      <c r="J207" s="497"/>
      <c r="K207" s="498"/>
      <c r="L207" s="498"/>
      <c r="M207" s="498"/>
      <c r="N207" s="498"/>
      <c r="O207" s="498"/>
    </row>
    <row r="208" spans="1:15" s="499" customFormat="1" ht="13.9" customHeight="1">
      <c r="A208" s="814"/>
      <c r="B208" s="822"/>
      <c r="C208" s="822"/>
      <c r="D208" s="822"/>
      <c r="E208" s="822"/>
      <c r="F208" s="822"/>
      <c r="G208" s="822"/>
      <c r="H208" s="782">
        <v>-4.8</v>
      </c>
      <c r="I208" s="542" t="s">
        <v>1904</v>
      </c>
      <c r="J208" s="497"/>
      <c r="K208" s="498"/>
      <c r="L208" s="498"/>
      <c r="M208" s="498"/>
      <c r="N208" s="498"/>
      <c r="O208" s="498"/>
    </row>
    <row r="209" spans="1:15" s="499" customFormat="1" ht="13.9" customHeight="1">
      <c r="A209" s="814"/>
      <c r="B209" s="822"/>
      <c r="C209" s="822"/>
      <c r="D209" s="822"/>
      <c r="E209" s="822"/>
      <c r="F209" s="822"/>
      <c r="G209" s="822"/>
      <c r="H209" s="782">
        <v>-0.5</v>
      </c>
      <c r="I209" s="542" t="s">
        <v>1905</v>
      </c>
      <c r="J209" s="497"/>
      <c r="K209" s="498"/>
      <c r="L209" s="498"/>
      <c r="M209" s="498"/>
      <c r="N209" s="498"/>
      <c r="O209" s="498"/>
    </row>
    <row r="210" spans="1:15" s="499" customFormat="1" ht="13.9" customHeight="1">
      <c r="A210" s="814"/>
      <c r="B210" s="822"/>
      <c r="C210" s="822"/>
      <c r="D210" s="822"/>
      <c r="E210" s="822"/>
      <c r="F210" s="822"/>
      <c r="G210" s="822"/>
      <c r="H210" s="780">
        <v>-0.8</v>
      </c>
      <c r="I210" s="542" t="s">
        <v>1906</v>
      </c>
      <c r="J210" s="497"/>
      <c r="K210" s="498"/>
      <c r="L210" s="498"/>
      <c r="M210" s="498"/>
      <c r="N210" s="498"/>
      <c r="O210" s="498"/>
    </row>
    <row r="211" spans="1:15" s="499" customFormat="1" ht="13.9" customHeight="1">
      <c r="A211" s="814"/>
      <c r="B211" s="822"/>
      <c r="C211" s="822"/>
      <c r="D211" s="822"/>
      <c r="E211" s="822"/>
      <c r="F211" s="822"/>
      <c r="G211" s="822"/>
      <c r="H211" s="780">
        <v>-0.3</v>
      </c>
      <c r="I211" s="542" t="s">
        <v>1907</v>
      </c>
      <c r="J211" s="497"/>
      <c r="K211" s="498"/>
      <c r="L211" s="498"/>
      <c r="M211" s="498"/>
      <c r="N211" s="498"/>
      <c r="O211" s="498"/>
    </row>
    <row r="212" spans="1:15" s="499" customFormat="1" ht="13.9" customHeight="1">
      <c r="A212" s="814"/>
      <c r="B212" s="822"/>
      <c r="C212" s="822"/>
      <c r="D212" s="822"/>
      <c r="E212" s="822"/>
      <c r="F212" s="822"/>
      <c r="G212" s="822"/>
      <c r="H212" s="780">
        <v>-14.9</v>
      </c>
      <c r="I212" s="542" t="s">
        <v>1908</v>
      </c>
      <c r="J212" s="497"/>
      <c r="K212" s="498"/>
      <c r="L212" s="498"/>
      <c r="M212" s="498"/>
      <c r="N212" s="498"/>
      <c r="O212" s="498"/>
    </row>
    <row r="213" spans="1:15" s="499" customFormat="1" ht="13.9" customHeight="1">
      <c r="A213" s="814"/>
      <c r="B213" s="822"/>
      <c r="C213" s="822"/>
      <c r="D213" s="822"/>
      <c r="E213" s="822"/>
      <c r="F213" s="822"/>
      <c r="G213" s="822"/>
      <c r="H213" s="780">
        <v>-0.7</v>
      </c>
      <c r="I213" s="542" t="s">
        <v>1909</v>
      </c>
      <c r="J213" s="497"/>
      <c r="K213" s="498"/>
      <c r="L213" s="498"/>
      <c r="M213" s="498"/>
      <c r="N213" s="498"/>
      <c r="O213" s="498"/>
    </row>
    <row r="214" spans="1:15" s="499" customFormat="1" ht="13.9" customHeight="1">
      <c r="A214" s="814"/>
      <c r="B214" s="822"/>
      <c r="C214" s="822"/>
      <c r="D214" s="822"/>
      <c r="E214" s="822"/>
      <c r="F214" s="822"/>
      <c r="G214" s="822"/>
      <c r="H214" s="780">
        <v>-1.5</v>
      </c>
      <c r="I214" s="542" t="s">
        <v>1910</v>
      </c>
      <c r="J214" s="497"/>
      <c r="K214" s="498"/>
      <c r="L214" s="498"/>
      <c r="M214" s="498"/>
      <c r="N214" s="498"/>
      <c r="O214" s="498"/>
    </row>
    <row r="215" spans="1:15" s="499" customFormat="1" ht="13.9" customHeight="1">
      <c r="A215" s="814"/>
      <c r="B215" s="822"/>
      <c r="C215" s="822"/>
      <c r="D215" s="822"/>
      <c r="E215" s="822"/>
      <c r="F215" s="822"/>
      <c r="G215" s="822"/>
      <c r="H215" s="780">
        <v>-98.9</v>
      </c>
      <c r="I215" s="542" t="s">
        <v>1911</v>
      </c>
      <c r="J215" s="497"/>
      <c r="K215" s="498"/>
      <c r="L215" s="498"/>
      <c r="M215" s="498"/>
      <c r="N215" s="498"/>
      <c r="O215" s="498"/>
    </row>
    <row r="216" spans="1:15" s="499" customFormat="1" ht="13.9" customHeight="1">
      <c r="A216" s="814"/>
      <c r="B216" s="822"/>
      <c r="C216" s="822"/>
      <c r="D216" s="822"/>
      <c r="E216" s="822"/>
      <c r="F216" s="822"/>
      <c r="G216" s="822"/>
      <c r="H216" s="780">
        <v>-1.6</v>
      </c>
      <c r="I216" s="542" t="s">
        <v>1912</v>
      </c>
      <c r="J216" s="497"/>
      <c r="K216" s="498"/>
      <c r="L216" s="498"/>
      <c r="M216" s="498"/>
      <c r="N216" s="498"/>
      <c r="O216" s="498"/>
    </row>
    <row r="217" spans="1:15" s="499" customFormat="1" ht="13.9" customHeight="1">
      <c r="A217" s="814"/>
      <c r="B217" s="822"/>
      <c r="C217" s="822"/>
      <c r="D217" s="822"/>
      <c r="E217" s="822"/>
      <c r="F217" s="822"/>
      <c r="G217" s="822"/>
      <c r="H217" s="780">
        <v>-35.5</v>
      </c>
      <c r="I217" s="542" t="s">
        <v>1913</v>
      </c>
      <c r="J217" s="497"/>
      <c r="K217" s="498"/>
      <c r="L217" s="498"/>
      <c r="M217" s="498"/>
      <c r="N217" s="498"/>
      <c r="O217" s="498"/>
    </row>
    <row r="218" spans="1:15" s="499" customFormat="1" ht="13.9" customHeight="1">
      <c r="A218" s="648"/>
      <c r="B218" s="645"/>
      <c r="C218" s="645"/>
      <c r="D218" s="737"/>
      <c r="E218" s="737"/>
      <c r="F218" s="738"/>
      <c r="G218" s="739"/>
      <c r="H218" s="681">
        <v>-77.5</v>
      </c>
      <c r="I218" s="542" t="s">
        <v>1914</v>
      </c>
      <c r="J218" s="497"/>
      <c r="K218" s="498"/>
      <c r="L218" s="498"/>
      <c r="M218" s="498"/>
      <c r="N218" s="498"/>
      <c r="O218" s="498"/>
    </row>
    <row r="219" spans="1:15" s="499" customFormat="1" ht="13.9" customHeight="1">
      <c r="A219" s="648"/>
      <c r="B219" s="645"/>
      <c r="C219" s="645"/>
      <c r="D219" s="737"/>
      <c r="E219" s="737"/>
      <c r="F219" s="738"/>
      <c r="G219" s="739"/>
      <c r="H219" s="681">
        <v>-5</v>
      </c>
      <c r="I219" s="542" t="s">
        <v>1915</v>
      </c>
      <c r="J219" s="497"/>
      <c r="K219" s="498"/>
      <c r="L219" s="498"/>
      <c r="M219" s="498"/>
      <c r="N219" s="498"/>
      <c r="O219" s="498"/>
    </row>
    <row r="220" spans="1:15" s="499" customFormat="1" ht="28.15" customHeight="1">
      <c r="A220" s="648"/>
      <c r="B220" s="645"/>
      <c r="C220" s="646"/>
      <c r="D220" s="740"/>
      <c r="E220" s="740"/>
      <c r="F220" s="741"/>
      <c r="G220" s="742"/>
      <c r="H220" s="681">
        <v>-4</v>
      </c>
      <c r="I220" s="542" t="s">
        <v>1916</v>
      </c>
      <c r="J220" s="497"/>
      <c r="K220" s="498"/>
      <c r="L220" s="498"/>
      <c r="M220" s="498"/>
      <c r="N220" s="498"/>
      <c r="O220" s="498"/>
    </row>
    <row r="221" spans="1:15" s="499" customFormat="1" ht="13.9" customHeight="1">
      <c r="A221" s="648"/>
      <c r="B221" s="645"/>
      <c r="C221" s="821" t="s">
        <v>61</v>
      </c>
      <c r="D221" s="801">
        <v>5449</v>
      </c>
      <c r="E221" s="801">
        <v>515</v>
      </c>
      <c r="F221" s="801">
        <f t="shared" si="27"/>
        <v>9.4512754633877769</v>
      </c>
      <c r="G221" s="804">
        <f t="shared" ref="G221:G290" si="29">+E221-D221</f>
        <v>-4934</v>
      </c>
      <c r="H221" s="683">
        <f>-3866.9+273</f>
        <v>-3593.9</v>
      </c>
      <c r="I221" s="496" t="s">
        <v>1917</v>
      </c>
      <c r="J221" s="497"/>
      <c r="K221" s="498"/>
      <c r="L221" s="498"/>
      <c r="M221" s="498"/>
      <c r="N221" s="498"/>
      <c r="O221" s="498"/>
    </row>
    <row r="222" spans="1:15" s="499" customFormat="1" ht="13.9" customHeight="1">
      <c r="A222" s="648"/>
      <c r="B222" s="645"/>
      <c r="C222" s="822"/>
      <c r="D222" s="802"/>
      <c r="E222" s="802"/>
      <c r="F222" s="802"/>
      <c r="G222" s="805"/>
      <c r="H222" s="684">
        <v>-273</v>
      </c>
      <c r="I222" s="542" t="s">
        <v>1918</v>
      </c>
      <c r="J222" s="497"/>
      <c r="K222" s="498"/>
      <c r="L222" s="498"/>
      <c r="M222" s="498"/>
      <c r="N222" s="498"/>
      <c r="O222" s="498"/>
    </row>
    <row r="223" spans="1:15" s="499" customFormat="1" ht="13.9" customHeight="1">
      <c r="A223" s="648"/>
      <c r="B223" s="645"/>
      <c r="C223" s="828"/>
      <c r="D223" s="803"/>
      <c r="E223" s="803"/>
      <c r="F223" s="803"/>
      <c r="G223" s="806"/>
      <c r="H223" s="685">
        <f>-1056.1-11</f>
        <v>-1067.0999999999999</v>
      </c>
      <c r="I223" s="542" t="s">
        <v>1919</v>
      </c>
      <c r="J223" s="497"/>
      <c r="K223" s="498"/>
      <c r="L223" s="498"/>
      <c r="M223" s="498"/>
      <c r="N223" s="498"/>
      <c r="O223" s="498"/>
    </row>
    <row r="224" spans="1:15" s="499" customFormat="1" ht="13.9" customHeight="1">
      <c r="A224" s="648"/>
      <c r="B224" s="645"/>
      <c r="C224" s="503" t="s">
        <v>92</v>
      </c>
      <c r="D224" s="728">
        <v>68133</v>
      </c>
      <c r="E224" s="728">
        <v>54645.1</v>
      </c>
      <c r="F224" s="728">
        <v>80.2</v>
      </c>
      <c r="G224" s="724">
        <v>-13487.900000000001</v>
      </c>
      <c r="H224" s="686">
        <v>-13487.900000000001</v>
      </c>
      <c r="I224" s="541" t="s">
        <v>2127</v>
      </c>
      <c r="J224" s="497"/>
      <c r="K224" s="498"/>
      <c r="L224" s="498"/>
      <c r="M224" s="498"/>
      <c r="N224" s="498"/>
      <c r="O224" s="498"/>
    </row>
    <row r="225" spans="1:15" s="499" customFormat="1" ht="28.15" customHeight="1">
      <c r="A225" s="648"/>
      <c r="B225" s="645"/>
      <c r="C225" s="821" t="s">
        <v>233</v>
      </c>
      <c r="D225" s="801">
        <v>200477.3</v>
      </c>
      <c r="E225" s="801">
        <v>200473.8</v>
      </c>
      <c r="F225" s="801">
        <f t="shared" ref="F225:F290" si="30">IF(ISBLANK(E225),"",+E225/D225*100)</f>
        <v>99.998254166431806</v>
      </c>
      <c r="G225" s="804">
        <f t="shared" si="29"/>
        <v>-3.5</v>
      </c>
      <c r="H225" s="685">
        <v>-2</v>
      </c>
      <c r="I225" s="542" t="s">
        <v>2130</v>
      </c>
      <c r="J225" s="497"/>
      <c r="K225" s="498"/>
      <c r="L225" s="498"/>
      <c r="M225" s="498"/>
      <c r="N225" s="498"/>
      <c r="O225" s="498"/>
    </row>
    <row r="226" spans="1:15" s="499" customFormat="1" ht="13.9" customHeight="1">
      <c r="A226" s="648"/>
      <c r="B226" s="645"/>
      <c r="C226" s="828"/>
      <c r="D226" s="803"/>
      <c r="E226" s="803"/>
      <c r="F226" s="803"/>
      <c r="G226" s="806"/>
      <c r="H226" s="685">
        <v>-1.5</v>
      </c>
      <c r="I226" s="542" t="s">
        <v>2128</v>
      </c>
      <c r="J226" s="497"/>
      <c r="K226" s="498"/>
      <c r="L226" s="498"/>
      <c r="M226" s="498"/>
      <c r="N226" s="498"/>
      <c r="O226" s="498"/>
    </row>
    <row r="227" spans="1:15" s="499" customFormat="1" ht="28.15" customHeight="1">
      <c r="A227" s="648"/>
      <c r="B227" s="645"/>
      <c r="C227" s="503" t="s">
        <v>548</v>
      </c>
      <c r="D227" s="728">
        <v>26887.599999999999</v>
      </c>
      <c r="E227" s="728">
        <v>26872</v>
      </c>
      <c r="F227" s="723">
        <v>99.9</v>
      </c>
      <c r="G227" s="724">
        <f t="shared" si="29"/>
        <v>-15.599999999998545</v>
      </c>
      <c r="H227" s="686">
        <v>-15.599999999998545</v>
      </c>
      <c r="I227" s="541" t="s">
        <v>1920</v>
      </c>
      <c r="J227" s="497"/>
      <c r="K227" s="498"/>
      <c r="L227" s="498"/>
      <c r="M227" s="498"/>
      <c r="N227" s="498"/>
      <c r="O227" s="498"/>
    </row>
    <row r="228" spans="1:15" s="499" customFormat="1" ht="13.9" customHeight="1">
      <c r="A228" s="648"/>
      <c r="B228" s="645"/>
      <c r="C228" s="503" t="s">
        <v>1639</v>
      </c>
      <c r="D228" s="728">
        <v>176216</v>
      </c>
      <c r="E228" s="728">
        <v>0</v>
      </c>
      <c r="F228" s="723">
        <v>0</v>
      </c>
      <c r="G228" s="724">
        <f t="shared" si="29"/>
        <v>-176216</v>
      </c>
      <c r="H228" s="686">
        <v>-176216</v>
      </c>
      <c r="I228" s="541" t="s">
        <v>1878</v>
      </c>
      <c r="J228" s="497"/>
      <c r="K228" s="498"/>
      <c r="L228" s="498"/>
      <c r="M228" s="498"/>
      <c r="N228" s="498"/>
      <c r="O228" s="498"/>
    </row>
    <row r="229" spans="1:15" s="499" customFormat="1" ht="28.15" customHeight="1">
      <c r="A229" s="648"/>
      <c r="B229" s="645"/>
      <c r="C229" s="502" t="s">
        <v>31</v>
      </c>
      <c r="D229" s="728">
        <v>37</v>
      </c>
      <c r="E229" s="728">
        <v>0</v>
      </c>
      <c r="F229" s="728">
        <v>0</v>
      </c>
      <c r="G229" s="724">
        <f t="shared" si="29"/>
        <v>-37</v>
      </c>
      <c r="H229" s="686">
        <f>+G229</f>
        <v>-37</v>
      </c>
      <c r="I229" s="541" t="s">
        <v>1921</v>
      </c>
      <c r="J229" s="497"/>
      <c r="K229" s="498"/>
      <c r="L229" s="498"/>
      <c r="M229" s="498"/>
      <c r="N229" s="498"/>
      <c r="O229" s="498"/>
    </row>
    <row r="230" spans="1:15" s="499" customFormat="1" ht="13.9" customHeight="1">
      <c r="A230" s="648"/>
      <c r="B230" s="645"/>
      <c r="C230" s="813" t="s">
        <v>25</v>
      </c>
      <c r="D230" s="865">
        <v>991</v>
      </c>
      <c r="E230" s="865">
        <v>809.8</v>
      </c>
      <c r="F230" s="865">
        <f t="shared" si="30"/>
        <v>81.715438950554983</v>
      </c>
      <c r="G230" s="804">
        <f t="shared" si="29"/>
        <v>-181.20000000000005</v>
      </c>
      <c r="H230" s="684">
        <v>-6.6</v>
      </c>
      <c r="I230" s="573" t="s">
        <v>1880</v>
      </c>
      <c r="J230" s="497"/>
      <c r="K230" s="498"/>
      <c r="L230" s="498"/>
      <c r="M230" s="498"/>
      <c r="N230" s="498"/>
      <c r="O230" s="498"/>
    </row>
    <row r="231" spans="1:15" s="499" customFormat="1" ht="52.15" customHeight="1">
      <c r="A231" s="648"/>
      <c r="B231" s="645"/>
      <c r="C231" s="814"/>
      <c r="D231" s="951"/>
      <c r="E231" s="951"/>
      <c r="F231" s="951"/>
      <c r="G231" s="805"/>
      <c r="H231" s="666">
        <v>-144</v>
      </c>
      <c r="I231" s="542" t="s">
        <v>2129</v>
      </c>
      <c r="J231" s="497"/>
      <c r="K231" s="498"/>
      <c r="L231" s="498"/>
      <c r="M231" s="498"/>
      <c r="N231" s="498"/>
      <c r="O231" s="498"/>
    </row>
    <row r="232" spans="1:15" s="499" customFormat="1" ht="13.9" customHeight="1">
      <c r="A232" s="648"/>
      <c r="B232" s="645"/>
      <c r="C232" s="814"/>
      <c r="D232" s="951"/>
      <c r="E232" s="951"/>
      <c r="F232" s="951"/>
      <c r="G232" s="805"/>
      <c r="H232" s="666">
        <v>-5.6</v>
      </c>
      <c r="I232" s="542" t="s">
        <v>1923</v>
      </c>
      <c r="J232" s="497"/>
      <c r="K232" s="498"/>
      <c r="L232" s="498"/>
      <c r="M232" s="498"/>
      <c r="N232" s="498"/>
      <c r="O232" s="498"/>
    </row>
    <row r="233" spans="1:15" s="499" customFormat="1" ht="42" customHeight="1">
      <c r="A233" s="648"/>
      <c r="B233" s="645"/>
      <c r="C233" s="815"/>
      <c r="D233" s="866"/>
      <c r="E233" s="866"/>
      <c r="F233" s="866"/>
      <c r="G233" s="806"/>
      <c r="H233" s="666">
        <v>-25</v>
      </c>
      <c r="I233" s="542" t="s">
        <v>1924</v>
      </c>
      <c r="J233" s="497"/>
      <c r="K233" s="498"/>
      <c r="L233" s="498"/>
      <c r="M233" s="498"/>
      <c r="N233" s="498"/>
      <c r="O233" s="498"/>
    </row>
    <row r="234" spans="1:15" s="499" customFormat="1" ht="13.9" customHeight="1">
      <c r="A234" s="648"/>
      <c r="B234" s="645"/>
      <c r="C234" s="514" t="s">
        <v>330</v>
      </c>
      <c r="D234" s="728">
        <v>8550</v>
      </c>
      <c r="E234" s="743">
        <v>0</v>
      </c>
      <c r="F234" s="743">
        <f t="shared" si="30"/>
        <v>0</v>
      </c>
      <c r="G234" s="724">
        <f t="shared" si="29"/>
        <v>-8550</v>
      </c>
      <c r="H234" s="672">
        <v>-8550</v>
      </c>
      <c r="I234" s="574" t="s">
        <v>1878</v>
      </c>
      <c r="J234" s="497"/>
      <c r="K234" s="498"/>
      <c r="L234" s="498"/>
      <c r="M234" s="498"/>
      <c r="N234" s="498"/>
      <c r="O234" s="498"/>
    </row>
    <row r="235" spans="1:15" s="499" customFormat="1" ht="13.9" customHeight="1">
      <c r="A235" s="648"/>
      <c r="B235" s="645"/>
      <c r="C235" s="969" t="s">
        <v>701</v>
      </c>
      <c r="D235" s="865">
        <v>1901</v>
      </c>
      <c r="E235" s="792">
        <v>165</v>
      </c>
      <c r="F235" s="792">
        <f t="shared" si="30"/>
        <v>8.6796422935297208</v>
      </c>
      <c r="G235" s="804">
        <f t="shared" si="29"/>
        <v>-1736</v>
      </c>
      <c r="H235" s="666">
        <v>-1467</v>
      </c>
      <c r="I235" s="542" t="s">
        <v>1878</v>
      </c>
      <c r="J235" s="497"/>
      <c r="K235" s="498"/>
      <c r="L235" s="498"/>
      <c r="M235" s="498"/>
      <c r="N235" s="498"/>
      <c r="O235" s="498"/>
    </row>
    <row r="236" spans="1:15" s="499" customFormat="1" ht="13.9" customHeight="1">
      <c r="A236" s="648"/>
      <c r="B236" s="645"/>
      <c r="C236" s="970"/>
      <c r="D236" s="866"/>
      <c r="E236" s="794"/>
      <c r="F236" s="794"/>
      <c r="G236" s="806"/>
      <c r="H236" s="666">
        <v>-269</v>
      </c>
      <c r="I236" s="542" t="s">
        <v>1890</v>
      </c>
      <c r="J236" s="497"/>
      <c r="K236" s="498"/>
      <c r="L236" s="498"/>
      <c r="M236" s="498"/>
      <c r="N236" s="498"/>
      <c r="O236" s="498"/>
    </row>
    <row r="237" spans="1:15" s="499" customFormat="1" ht="13.9" customHeight="1">
      <c r="A237" s="648"/>
      <c r="B237" s="645"/>
      <c r="C237" s="969" t="s">
        <v>602</v>
      </c>
      <c r="D237" s="792">
        <v>77</v>
      </c>
      <c r="E237" s="792">
        <v>55.6</v>
      </c>
      <c r="F237" s="792">
        <f t="shared" si="30"/>
        <v>72.20779220779221</v>
      </c>
      <c r="G237" s="804">
        <f t="shared" si="29"/>
        <v>-21.4</v>
      </c>
      <c r="H237" s="665">
        <v>-17.399999999999999</v>
      </c>
      <c r="I237" s="496" t="s">
        <v>1925</v>
      </c>
      <c r="J237" s="497"/>
      <c r="K237" s="498"/>
      <c r="L237" s="498"/>
      <c r="M237" s="498"/>
      <c r="N237" s="498"/>
      <c r="O237" s="498"/>
    </row>
    <row r="238" spans="1:15" s="499" customFormat="1" ht="13.9" customHeight="1">
      <c r="A238" s="648"/>
      <c r="B238" s="645"/>
      <c r="C238" s="970"/>
      <c r="D238" s="794"/>
      <c r="E238" s="794"/>
      <c r="F238" s="794"/>
      <c r="G238" s="806"/>
      <c r="H238" s="666">
        <v>-4</v>
      </c>
      <c r="I238" s="542" t="s">
        <v>1926</v>
      </c>
      <c r="J238" s="497"/>
      <c r="K238" s="498"/>
      <c r="L238" s="498"/>
      <c r="M238" s="498"/>
      <c r="N238" s="498"/>
      <c r="O238" s="498"/>
    </row>
    <row r="239" spans="1:15" s="499" customFormat="1" ht="13.9" customHeight="1">
      <c r="A239" s="648"/>
      <c r="B239" s="645"/>
      <c r="C239" s="821" t="s">
        <v>71</v>
      </c>
      <c r="D239" s="792">
        <v>89</v>
      </c>
      <c r="E239" s="792">
        <v>69.7</v>
      </c>
      <c r="F239" s="792">
        <f t="shared" si="30"/>
        <v>78.31460674157303</v>
      </c>
      <c r="G239" s="804">
        <f t="shared" si="29"/>
        <v>-19.299999999999997</v>
      </c>
      <c r="H239" s="687">
        <v>-12.5</v>
      </c>
      <c r="I239" s="575" t="s">
        <v>1925</v>
      </c>
      <c r="J239" s="497"/>
      <c r="K239" s="498"/>
      <c r="L239" s="498"/>
      <c r="M239" s="498"/>
      <c r="N239" s="498"/>
      <c r="O239" s="498"/>
    </row>
    <row r="240" spans="1:15" s="499" customFormat="1" ht="13.9" customHeight="1">
      <c r="A240" s="648"/>
      <c r="B240" s="645"/>
      <c r="C240" s="828"/>
      <c r="D240" s="794"/>
      <c r="E240" s="794"/>
      <c r="F240" s="794"/>
      <c r="G240" s="806"/>
      <c r="H240" s="682">
        <v>-6.8</v>
      </c>
      <c r="I240" s="576" t="s">
        <v>1926</v>
      </c>
      <c r="J240" s="497"/>
      <c r="K240" s="498"/>
      <c r="L240" s="498"/>
      <c r="M240" s="498"/>
      <c r="N240" s="498"/>
      <c r="O240" s="498"/>
    </row>
    <row r="241" spans="1:15" s="499" customFormat="1" ht="13.9" customHeight="1">
      <c r="A241" s="648"/>
      <c r="B241" s="645"/>
      <c r="C241" s="503" t="s">
        <v>1246</v>
      </c>
      <c r="D241" s="743">
        <v>878</v>
      </c>
      <c r="E241" s="743">
        <v>0</v>
      </c>
      <c r="F241" s="743">
        <f t="shared" si="30"/>
        <v>0</v>
      </c>
      <c r="G241" s="724">
        <f t="shared" si="29"/>
        <v>-878</v>
      </c>
      <c r="H241" s="688">
        <f t="shared" ref="H241:H245" si="31">+G241</f>
        <v>-878</v>
      </c>
      <c r="I241" s="577" t="s">
        <v>1878</v>
      </c>
      <c r="J241" s="497"/>
      <c r="K241" s="498"/>
      <c r="L241" s="498"/>
      <c r="M241" s="498"/>
      <c r="N241" s="498"/>
      <c r="O241" s="498"/>
    </row>
    <row r="242" spans="1:15" s="499" customFormat="1" ht="13.9" customHeight="1">
      <c r="A242" s="648"/>
      <c r="B242" s="645"/>
      <c r="C242" s="503" t="s">
        <v>1247</v>
      </c>
      <c r="D242" s="743">
        <v>880</v>
      </c>
      <c r="E242" s="743">
        <v>0</v>
      </c>
      <c r="F242" s="743">
        <f t="shared" si="30"/>
        <v>0</v>
      </c>
      <c r="G242" s="724">
        <f t="shared" si="29"/>
        <v>-880</v>
      </c>
      <c r="H242" s="688">
        <f t="shared" si="31"/>
        <v>-880</v>
      </c>
      <c r="I242" s="577" t="s">
        <v>1878</v>
      </c>
      <c r="J242" s="497"/>
      <c r="K242" s="498"/>
      <c r="L242" s="498"/>
      <c r="M242" s="498"/>
      <c r="N242" s="498"/>
      <c r="O242" s="498"/>
    </row>
    <row r="243" spans="1:15" s="499" customFormat="1" ht="13.9" customHeight="1">
      <c r="A243" s="648"/>
      <c r="B243" s="784"/>
      <c r="C243" s="503" t="s">
        <v>1249</v>
      </c>
      <c r="D243" s="743">
        <v>44322</v>
      </c>
      <c r="E243" s="743">
        <v>0</v>
      </c>
      <c r="F243" s="743">
        <f t="shared" si="30"/>
        <v>0</v>
      </c>
      <c r="G243" s="724">
        <f t="shared" si="29"/>
        <v>-44322</v>
      </c>
      <c r="H243" s="688">
        <f t="shared" si="31"/>
        <v>-44322</v>
      </c>
      <c r="I243" s="577" t="s">
        <v>1878</v>
      </c>
      <c r="J243" s="497"/>
      <c r="K243" s="498"/>
      <c r="L243" s="498"/>
      <c r="M243" s="498"/>
      <c r="N243" s="498"/>
      <c r="O243" s="498"/>
    </row>
    <row r="244" spans="1:15" s="499" customFormat="1" ht="13.9" customHeight="1">
      <c r="A244" s="648"/>
      <c r="B244" s="784"/>
      <c r="C244" s="503" t="s">
        <v>1640</v>
      </c>
      <c r="D244" s="743">
        <v>373</v>
      </c>
      <c r="E244" s="743">
        <v>0</v>
      </c>
      <c r="F244" s="743">
        <f t="shared" si="30"/>
        <v>0</v>
      </c>
      <c r="G244" s="724">
        <f t="shared" si="29"/>
        <v>-373</v>
      </c>
      <c r="H244" s="688">
        <f t="shared" si="31"/>
        <v>-373</v>
      </c>
      <c r="I244" s="577" t="s">
        <v>1878</v>
      </c>
      <c r="J244" s="497"/>
      <c r="K244" s="498"/>
      <c r="L244" s="498"/>
      <c r="M244" s="498"/>
      <c r="N244" s="498"/>
      <c r="O244" s="498"/>
    </row>
    <row r="245" spans="1:15" s="499" customFormat="1" ht="28.15" customHeight="1">
      <c r="A245" s="648" t="s">
        <v>38</v>
      </c>
      <c r="B245" s="645" t="s">
        <v>1192</v>
      </c>
      <c r="C245" s="503" t="s">
        <v>55</v>
      </c>
      <c r="D245" s="743">
        <v>129</v>
      </c>
      <c r="E245" s="743">
        <v>0</v>
      </c>
      <c r="F245" s="743">
        <f t="shared" si="30"/>
        <v>0</v>
      </c>
      <c r="G245" s="724">
        <f t="shared" si="29"/>
        <v>-129</v>
      </c>
      <c r="H245" s="688">
        <f t="shared" si="31"/>
        <v>-129</v>
      </c>
      <c r="I245" s="578" t="s">
        <v>1921</v>
      </c>
      <c r="J245" s="497"/>
      <c r="K245" s="498"/>
      <c r="L245" s="498"/>
      <c r="M245" s="498"/>
      <c r="N245" s="498"/>
      <c r="O245" s="498"/>
    </row>
    <row r="246" spans="1:15" s="499" customFormat="1" ht="13.9" customHeight="1">
      <c r="A246" s="648"/>
      <c r="B246" s="645"/>
      <c r="C246" s="821" t="s">
        <v>26</v>
      </c>
      <c r="D246" s="792">
        <v>5605</v>
      </c>
      <c r="E246" s="792">
        <v>4587</v>
      </c>
      <c r="F246" s="792">
        <f t="shared" si="30"/>
        <v>81.837644959857272</v>
      </c>
      <c r="G246" s="804">
        <f t="shared" si="29"/>
        <v>-1018</v>
      </c>
      <c r="H246" s="684">
        <v>-28.2</v>
      </c>
      <c r="I246" s="542" t="s">
        <v>1880</v>
      </c>
      <c r="J246" s="497"/>
      <c r="K246" s="498"/>
      <c r="L246" s="498"/>
      <c r="M246" s="498"/>
      <c r="N246" s="498"/>
      <c r="O246" s="498"/>
    </row>
    <row r="247" spans="1:15" s="499" customFormat="1" ht="13.9" customHeight="1">
      <c r="A247" s="648"/>
      <c r="B247" s="645"/>
      <c r="C247" s="822"/>
      <c r="D247" s="793"/>
      <c r="E247" s="793"/>
      <c r="F247" s="793"/>
      <c r="G247" s="805"/>
      <c r="H247" s="681">
        <v>-818.4</v>
      </c>
      <c r="I247" s="542" t="s">
        <v>1922</v>
      </c>
      <c r="J247" s="497"/>
      <c r="K247" s="498"/>
      <c r="L247" s="498"/>
      <c r="M247" s="498"/>
      <c r="N247" s="498"/>
      <c r="O247" s="498"/>
    </row>
    <row r="248" spans="1:15" s="499" customFormat="1" ht="13.9" customHeight="1">
      <c r="A248" s="648"/>
      <c r="B248" s="645"/>
      <c r="C248" s="822"/>
      <c r="D248" s="793"/>
      <c r="E248" s="793"/>
      <c r="F248" s="793"/>
      <c r="G248" s="805"/>
      <c r="H248" s="681">
        <v>-32</v>
      </c>
      <c r="I248" s="542" t="s">
        <v>1923</v>
      </c>
      <c r="J248" s="497"/>
      <c r="K248" s="498"/>
      <c r="L248" s="498"/>
      <c r="M248" s="498"/>
      <c r="N248" s="498"/>
      <c r="O248" s="498"/>
    </row>
    <row r="249" spans="1:15" s="499" customFormat="1" ht="13.9" customHeight="1">
      <c r="A249" s="648"/>
      <c r="B249" s="645"/>
      <c r="C249" s="828"/>
      <c r="D249" s="794"/>
      <c r="E249" s="794"/>
      <c r="F249" s="794"/>
      <c r="G249" s="806"/>
      <c r="H249" s="681">
        <v>-139.4</v>
      </c>
      <c r="I249" s="542" t="s">
        <v>1927</v>
      </c>
      <c r="J249" s="497"/>
      <c r="K249" s="498"/>
      <c r="L249" s="498"/>
      <c r="M249" s="498"/>
      <c r="N249" s="498"/>
      <c r="O249" s="498"/>
    </row>
    <row r="250" spans="1:15" s="499" customFormat="1" ht="13.9" customHeight="1">
      <c r="A250" s="648"/>
      <c r="B250" s="645"/>
      <c r="C250" s="514" t="s">
        <v>758</v>
      </c>
      <c r="D250" s="743">
        <v>77327.600000000006</v>
      </c>
      <c r="E250" s="743">
        <v>0</v>
      </c>
      <c r="F250" s="743">
        <f t="shared" si="30"/>
        <v>0</v>
      </c>
      <c r="G250" s="724">
        <f t="shared" si="29"/>
        <v>-77327.600000000006</v>
      </c>
      <c r="H250" s="688">
        <f>+G250</f>
        <v>-77327.600000000006</v>
      </c>
      <c r="I250" s="541" t="s">
        <v>1878</v>
      </c>
      <c r="J250" s="497"/>
      <c r="L250" s="498"/>
      <c r="M250" s="498"/>
      <c r="N250" s="498"/>
      <c r="O250" s="498"/>
    </row>
    <row r="251" spans="1:15" s="499" customFormat="1" ht="13.9" customHeight="1">
      <c r="A251" s="648"/>
      <c r="B251" s="645"/>
      <c r="C251" s="825" t="s">
        <v>606</v>
      </c>
      <c r="D251" s="792">
        <v>8004</v>
      </c>
      <c r="E251" s="792">
        <v>6362.9</v>
      </c>
      <c r="F251" s="792">
        <f t="shared" si="30"/>
        <v>79.496501749125443</v>
      </c>
      <c r="G251" s="804">
        <f t="shared" si="29"/>
        <v>-1641.1000000000004</v>
      </c>
      <c r="H251" s="684">
        <v>-19</v>
      </c>
      <c r="I251" s="573" t="s">
        <v>1930</v>
      </c>
      <c r="J251" s="497"/>
      <c r="L251" s="498"/>
      <c r="M251" s="498"/>
      <c r="N251" s="498"/>
      <c r="O251" s="498"/>
    </row>
    <row r="252" spans="1:15" s="499" customFormat="1" ht="13.9" customHeight="1">
      <c r="A252" s="648"/>
      <c r="B252" s="645"/>
      <c r="C252" s="826"/>
      <c r="D252" s="793"/>
      <c r="E252" s="793"/>
      <c r="F252" s="793"/>
      <c r="G252" s="805"/>
      <c r="H252" s="684">
        <v>-174.2</v>
      </c>
      <c r="I252" s="573" t="s">
        <v>1931</v>
      </c>
      <c r="J252" s="497"/>
      <c r="L252" s="498"/>
      <c r="M252" s="498"/>
      <c r="N252" s="498"/>
      <c r="O252" s="498"/>
    </row>
    <row r="253" spans="1:15" s="499" customFormat="1" ht="13.9" customHeight="1">
      <c r="A253" s="648"/>
      <c r="B253" s="645"/>
      <c r="C253" s="826"/>
      <c r="D253" s="793"/>
      <c r="E253" s="793"/>
      <c r="F253" s="793"/>
      <c r="G253" s="805"/>
      <c r="H253" s="666">
        <v>-1002.3</v>
      </c>
      <c r="I253" s="579" t="s">
        <v>1928</v>
      </c>
      <c r="J253" s="497"/>
      <c r="L253" s="498"/>
      <c r="M253" s="498"/>
      <c r="N253" s="498"/>
      <c r="O253" s="498"/>
    </row>
    <row r="254" spans="1:15" s="499" customFormat="1" ht="13.9" customHeight="1">
      <c r="A254" s="648"/>
      <c r="B254" s="645"/>
      <c r="C254" s="826"/>
      <c r="D254" s="793"/>
      <c r="E254" s="793"/>
      <c r="F254" s="793"/>
      <c r="G254" s="805"/>
      <c r="H254" s="666">
        <v>-4</v>
      </c>
      <c r="I254" s="579" t="s">
        <v>1932</v>
      </c>
      <c r="J254" s="497"/>
      <c r="L254" s="498"/>
      <c r="M254" s="498"/>
      <c r="N254" s="498"/>
      <c r="O254" s="498"/>
    </row>
    <row r="255" spans="1:15" s="499" customFormat="1" ht="13.9" customHeight="1">
      <c r="A255" s="648"/>
      <c r="B255" s="645"/>
      <c r="C255" s="826"/>
      <c r="D255" s="793"/>
      <c r="E255" s="793"/>
      <c r="F255" s="793"/>
      <c r="G255" s="805"/>
      <c r="H255" s="666">
        <v>-116.2</v>
      </c>
      <c r="I255" s="579" t="s">
        <v>1927</v>
      </c>
      <c r="J255" s="497"/>
      <c r="L255" s="498"/>
      <c r="M255" s="498"/>
      <c r="N255" s="498"/>
      <c r="O255" s="498"/>
    </row>
    <row r="256" spans="1:15" s="499" customFormat="1" ht="13.9" customHeight="1">
      <c r="A256" s="648"/>
      <c r="B256" s="645"/>
      <c r="C256" s="827"/>
      <c r="D256" s="794"/>
      <c r="E256" s="794"/>
      <c r="F256" s="794"/>
      <c r="G256" s="806"/>
      <c r="H256" s="666">
        <v>-325.39999999999998</v>
      </c>
      <c r="I256" s="579" t="s">
        <v>1929</v>
      </c>
      <c r="J256" s="497"/>
      <c r="L256" s="498"/>
      <c r="M256" s="498"/>
      <c r="N256" s="498"/>
      <c r="O256" s="498"/>
    </row>
    <row r="257" spans="1:15" s="499" customFormat="1" ht="13.9" customHeight="1">
      <c r="A257" s="648"/>
      <c r="B257" s="645"/>
      <c r="C257" s="514" t="s">
        <v>331</v>
      </c>
      <c r="D257" s="743">
        <v>750</v>
      </c>
      <c r="E257" s="743">
        <v>592.29999999999995</v>
      </c>
      <c r="F257" s="743">
        <f t="shared" si="30"/>
        <v>78.973333333333329</v>
      </c>
      <c r="G257" s="724">
        <f t="shared" si="29"/>
        <v>-157.70000000000005</v>
      </c>
      <c r="H257" s="688">
        <f>+G257</f>
        <v>-157.70000000000005</v>
      </c>
      <c r="I257" s="580" t="s">
        <v>1933</v>
      </c>
      <c r="J257" s="497"/>
      <c r="L257" s="498"/>
      <c r="M257" s="498"/>
      <c r="N257" s="498"/>
      <c r="O257" s="498"/>
    </row>
    <row r="258" spans="1:15" s="499" customFormat="1" ht="13.9" customHeight="1">
      <c r="A258" s="648"/>
      <c r="B258" s="645"/>
      <c r="C258" s="514" t="s">
        <v>73</v>
      </c>
      <c r="D258" s="743">
        <v>742</v>
      </c>
      <c r="E258" s="743">
        <v>484</v>
      </c>
      <c r="F258" s="743">
        <f t="shared" si="30"/>
        <v>65.229110512129381</v>
      </c>
      <c r="G258" s="724">
        <f t="shared" si="29"/>
        <v>-258</v>
      </c>
      <c r="H258" s="689">
        <v>-258</v>
      </c>
      <c r="I258" s="581" t="s">
        <v>1890</v>
      </c>
      <c r="J258" s="497"/>
      <c r="K258" s="498"/>
      <c r="L258" s="498"/>
      <c r="M258" s="498"/>
      <c r="N258" s="498"/>
      <c r="O258" s="498"/>
    </row>
    <row r="259" spans="1:15" s="499" customFormat="1" ht="13.9" customHeight="1">
      <c r="A259" s="648"/>
      <c r="B259" s="645"/>
      <c r="C259" s="825" t="s">
        <v>332</v>
      </c>
      <c r="D259" s="801">
        <v>494</v>
      </c>
      <c r="E259" s="792">
        <v>330.9</v>
      </c>
      <c r="F259" s="801">
        <f t="shared" si="30"/>
        <v>66.983805668016188</v>
      </c>
      <c r="G259" s="804">
        <f t="shared" si="29"/>
        <v>-163.10000000000002</v>
      </c>
      <c r="H259" s="680">
        <v>-97</v>
      </c>
      <c r="I259" s="579" t="s">
        <v>1925</v>
      </c>
      <c r="J259" s="497"/>
      <c r="L259" s="498"/>
      <c r="M259" s="498"/>
      <c r="N259" s="498"/>
      <c r="O259" s="498"/>
    </row>
    <row r="260" spans="1:15" s="499" customFormat="1" ht="13.9" customHeight="1">
      <c r="A260" s="648"/>
      <c r="B260" s="645"/>
      <c r="C260" s="826"/>
      <c r="D260" s="802"/>
      <c r="E260" s="793"/>
      <c r="F260" s="802"/>
      <c r="G260" s="805"/>
      <c r="H260" s="680">
        <v>-41.8</v>
      </c>
      <c r="I260" s="582" t="s">
        <v>1934</v>
      </c>
      <c r="J260" s="497"/>
      <c r="L260" s="498"/>
      <c r="M260" s="498"/>
      <c r="N260" s="498"/>
      <c r="O260" s="498"/>
    </row>
    <row r="261" spans="1:15" s="499" customFormat="1" ht="13.9" customHeight="1">
      <c r="A261" s="648"/>
      <c r="B261" s="645"/>
      <c r="C261" s="827"/>
      <c r="D261" s="803"/>
      <c r="E261" s="794"/>
      <c r="F261" s="803"/>
      <c r="G261" s="806"/>
      <c r="H261" s="680">
        <v>-24.3</v>
      </c>
      <c r="I261" s="583" t="s">
        <v>1926</v>
      </c>
      <c r="J261" s="497"/>
      <c r="K261" s="498"/>
      <c r="L261" s="498"/>
      <c r="M261" s="498"/>
      <c r="N261" s="498"/>
      <c r="O261" s="498"/>
    </row>
    <row r="262" spans="1:15" s="499" customFormat="1" ht="13.9" customHeight="1">
      <c r="A262" s="648"/>
      <c r="B262" s="645"/>
      <c r="C262" s="821" t="s">
        <v>72</v>
      </c>
      <c r="D262" s="795">
        <f>497+65</f>
        <v>562</v>
      </c>
      <c r="E262" s="798">
        <f>394.7+17.4</f>
        <v>412.09999999999997</v>
      </c>
      <c r="F262" s="801">
        <f t="shared" si="30"/>
        <v>73.32740213523131</v>
      </c>
      <c r="G262" s="804">
        <f t="shared" si="29"/>
        <v>-149.90000000000003</v>
      </c>
      <c r="H262" s="687">
        <v>-70</v>
      </c>
      <c r="I262" s="575" t="s">
        <v>1925</v>
      </c>
      <c r="J262" s="497"/>
      <c r="K262" s="498"/>
      <c r="L262" s="498"/>
      <c r="M262" s="498"/>
      <c r="N262" s="498"/>
      <c r="O262" s="498"/>
    </row>
    <row r="263" spans="1:15" s="499" customFormat="1" ht="13.9" customHeight="1">
      <c r="A263" s="648"/>
      <c r="B263" s="645"/>
      <c r="C263" s="822"/>
      <c r="D263" s="796"/>
      <c r="E263" s="799"/>
      <c r="F263" s="802"/>
      <c r="G263" s="805"/>
      <c r="H263" s="680">
        <v>-45.5</v>
      </c>
      <c r="I263" s="582" t="s">
        <v>1934</v>
      </c>
      <c r="J263" s="497"/>
      <c r="K263" s="498"/>
      <c r="L263" s="498"/>
      <c r="M263" s="498"/>
      <c r="N263" s="498"/>
      <c r="O263" s="498"/>
    </row>
    <row r="264" spans="1:15" s="499" customFormat="1" ht="13.9" customHeight="1">
      <c r="A264" s="648"/>
      <c r="B264" s="645"/>
      <c r="C264" s="828"/>
      <c r="D264" s="797"/>
      <c r="E264" s="800"/>
      <c r="F264" s="803"/>
      <c r="G264" s="806"/>
      <c r="H264" s="682">
        <v>-34.4</v>
      </c>
      <c r="I264" s="576" t="s">
        <v>1926</v>
      </c>
      <c r="J264" s="497"/>
      <c r="K264" s="498"/>
      <c r="L264" s="498"/>
      <c r="M264" s="498"/>
      <c r="N264" s="498"/>
      <c r="O264" s="498"/>
    </row>
    <row r="265" spans="1:15" s="499" customFormat="1" ht="13.9" customHeight="1">
      <c r="A265" s="648"/>
      <c r="B265" s="645"/>
      <c r="C265" s="503" t="s">
        <v>297</v>
      </c>
      <c r="D265" s="744">
        <v>263</v>
      </c>
      <c r="E265" s="745">
        <v>229.7</v>
      </c>
      <c r="F265" s="723">
        <f t="shared" si="30"/>
        <v>87.338403041825089</v>
      </c>
      <c r="G265" s="724">
        <f t="shared" si="29"/>
        <v>-33.300000000000011</v>
      </c>
      <c r="H265" s="689">
        <v>-33.299999999999997</v>
      </c>
      <c r="I265" s="581" t="s">
        <v>1935</v>
      </c>
      <c r="J265" s="497"/>
      <c r="K265" s="498"/>
      <c r="L265" s="498"/>
      <c r="M265" s="498"/>
      <c r="N265" s="498"/>
      <c r="O265" s="498"/>
    </row>
    <row r="266" spans="1:15" s="499" customFormat="1" ht="13.9" customHeight="1">
      <c r="A266" s="648"/>
      <c r="B266" s="645"/>
      <c r="C266" s="516" t="s">
        <v>319</v>
      </c>
      <c r="D266" s="744">
        <v>287</v>
      </c>
      <c r="E266" s="745">
        <v>251.4</v>
      </c>
      <c r="F266" s="723">
        <f t="shared" si="30"/>
        <v>87.595818815331015</v>
      </c>
      <c r="G266" s="724">
        <f t="shared" si="29"/>
        <v>-35.599999999999994</v>
      </c>
      <c r="H266" s="689">
        <v>-35.6</v>
      </c>
      <c r="I266" s="581" t="s">
        <v>1935</v>
      </c>
      <c r="J266" s="497"/>
      <c r="K266" s="498"/>
      <c r="L266" s="498"/>
      <c r="M266" s="498"/>
      <c r="N266" s="498"/>
      <c r="O266" s="498"/>
    </row>
    <row r="267" spans="1:15" s="499" customFormat="1" ht="13.9" customHeight="1">
      <c r="A267" s="648"/>
      <c r="B267" s="645"/>
      <c r="C267" s="516" t="s">
        <v>1631</v>
      </c>
      <c r="D267" s="728">
        <v>13648</v>
      </c>
      <c r="E267" s="746">
        <v>0</v>
      </c>
      <c r="F267" s="723">
        <f t="shared" si="30"/>
        <v>0</v>
      </c>
      <c r="G267" s="724">
        <f t="shared" si="29"/>
        <v>-13648</v>
      </c>
      <c r="H267" s="688">
        <f>+G267</f>
        <v>-13648</v>
      </c>
      <c r="I267" s="577" t="s">
        <v>1878</v>
      </c>
      <c r="J267" s="497"/>
      <c r="K267" s="498"/>
      <c r="L267" s="498"/>
      <c r="M267" s="498"/>
      <c r="N267" s="498"/>
      <c r="O267" s="498"/>
    </row>
    <row r="268" spans="1:15" s="499" customFormat="1" ht="13.9" customHeight="1">
      <c r="A268" s="648"/>
      <c r="B268" s="645"/>
      <c r="C268" s="516" t="s">
        <v>1250</v>
      </c>
      <c r="D268" s="728">
        <v>2228</v>
      </c>
      <c r="E268" s="743">
        <v>0</v>
      </c>
      <c r="F268" s="723">
        <f t="shared" si="30"/>
        <v>0</v>
      </c>
      <c r="G268" s="724">
        <f t="shared" si="29"/>
        <v>-2228</v>
      </c>
      <c r="H268" s="688">
        <f>+G268</f>
        <v>-2228</v>
      </c>
      <c r="I268" s="577" t="s">
        <v>1878</v>
      </c>
      <c r="J268" s="497"/>
      <c r="K268" s="498"/>
      <c r="L268" s="498"/>
      <c r="M268" s="498"/>
      <c r="N268" s="498"/>
      <c r="O268" s="498"/>
    </row>
    <row r="269" spans="1:15" s="499" customFormat="1" ht="13.9" customHeight="1">
      <c r="A269" s="648"/>
      <c r="B269" s="645"/>
      <c r="C269" s="516" t="s">
        <v>1251</v>
      </c>
      <c r="D269" s="728">
        <v>2148</v>
      </c>
      <c r="E269" s="743">
        <v>0</v>
      </c>
      <c r="F269" s="723">
        <f t="shared" si="30"/>
        <v>0</v>
      </c>
      <c r="G269" s="724">
        <f t="shared" si="29"/>
        <v>-2148</v>
      </c>
      <c r="H269" s="688">
        <f>+G269</f>
        <v>-2148</v>
      </c>
      <c r="I269" s="577" t="s">
        <v>1878</v>
      </c>
      <c r="J269" s="497"/>
      <c r="K269" s="498"/>
      <c r="L269" s="498"/>
      <c r="M269" s="498"/>
      <c r="N269" s="498"/>
      <c r="O269" s="498"/>
    </row>
    <row r="270" spans="1:15" s="499" customFormat="1" ht="13.9" customHeight="1">
      <c r="A270" s="648"/>
      <c r="B270" s="645"/>
      <c r="C270" s="971" t="s">
        <v>739</v>
      </c>
      <c r="D270" s="792">
        <v>59186</v>
      </c>
      <c r="E270" s="792">
        <v>7518.6</v>
      </c>
      <c r="F270" s="801">
        <f t="shared" si="30"/>
        <v>12.703342006555603</v>
      </c>
      <c r="G270" s="804">
        <f t="shared" si="29"/>
        <v>-51667.4</v>
      </c>
      <c r="H270" s="684">
        <v>-44689</v>
      </c>
      <c r="I270" s="584" t="s">
        <v>1878</v>
      </c>
      <c r="J270" s="497"/>
      <c r="K270" s="498"/>
      <c r="L270" s="498"/>
      <c r="M270" s="498"/>
      <c r="N270" s="498"/>
      <c r="O270" s="498"/>
    </row>
    <row r="271" spans="1:15" s="499" customFormat="1" ht="13.9" customHeight="1">
      <c r="A271" s="648"/>
      <c r="B271" s="645"/>
      <c r="C271" s="972"/>
      <c r="D271" s="793"/>
      <c r="E271" s="793"/>
      <c r="F271" s="802"/>
      <c r="G271" s="805"/>
      <c r="H271" s="684">
        <f>-6978.4+710.9</f>
        <v>-6267.5</v>
      </c>
      <c r="I271" s="573" t="s">
        <v>1917</v>
      </c>
      <c r="J271" s="497"/>
      <c r="K271" s="498"/>
      <c r="L271" s="498"/>
      <c r="M271" s="498"/>
      <c r="N271" s="498"/>
      <c r="O271" s="498"/>
    </row>
    <row r="272" spans="1:15" s="499" customFormat="1" ht="13.9" customHeight="1">
      <c r="A272" s="648"/>
      <c r="B272" s="645"/>
      <c r="C272" s="973"/>
      <c r="D272" s="794"/>
      <c r="E272" s="794"/>
      <c r="F272" s="803"/>
      <c r="G272" s="806"/>
      <c r="H272" s="684">
        <v>-710.9</v>
      </c>
      <c r="I272" s="573" t="s">
        <v>1918</v>
      </c>
      <c r="J272" s="497"/>
      <c r="K272" s="498"/>
      <c r="L272" s="498"/>
      <c r="M272" s="498"/>
      <c r="N272" s="498"/>
      <c r="O272" s="498"/>
    </row>
    <row r="273" spans="1:15" s="499" customFormat="1" ht="27.95" customHeight="1">
      <c r="A273" s="648"/>
      <c r="B273" s="645"/>
      <c r="C273" s="516" t="s">
        <v>759</v>
      </c>
      <c r="D273" s="728">
        <v>13935</v>
      </c>
      <c r="E273" s="746">
        <v>3523.6</v>
      </c>
      <c r="F273" s="723">
        <f t="shared" si="30"/>
        <v>25.285970577682093</v>
      </c>
      <c r="G273" s="724">
        <f t="shared" si="29"/>
        <v>-10411.4</v>
      </c>
      <c r="H273" s="688">
        <f>-5176.4-5235</f>
        <v>-10411.4</v>
      </c>
      <c r="I273" s="577" t="s">
        <v>1936</v>
      </c>
      <c r="J273" s="517"/>
      <c r="K273" s="498"/>
      <c r="L273" s="498"/>
      <c r="M273" s="498"/>
      <c r="N273" s="498"/>
      <c r="O273" s="498"/>
    </row>
    <row r="274" spans="1:15" s="499" customFormat="1" ht="13.9" customHeight="1">
      <c r="A274" s="648"/>
      <c r="B274" s="645"/>
      <c r="C274" s="516" t="s">
        <v>1252</v>
      </c>
      <c r="D274" s="728">
        <v>306006</v>
      </c>
      <c r="E274" s="747">
        <v>0</v>
      </c>
      <c r="F274" s="723">
        <f t="shared" si="30"/>
        <v>0</v>
      </c>
      <c r="G274" s="724">
        <f t="shared" si="29"/>
        <v>-306006</v>
      </c>
      <c r="H274" s="688">
        <f>+G274</f>
        <v>-306006</v>
      </c>
      <c r="I274" s="577" t="s">
        <v>1878</v>
      </c>
      <c r="J274" s="497"/>
      <c r="K274" s="518"/>
      <c r="L274" s="498"/>
      <c r="M274" s="498"/>
      <c r="N274" s="498"/>
      <c r="O274" s="498"/>
    </row>
    <row r="275" spans="1:15" s="499" customFormat="1" ht="13.9" customHeight="1">
      <c r="A275" s="648"/>
      <c r="B275" s="645"/>
      <c r="C275" s="516" t="s">
        <v>1641</v>
      </c>
      <c r="D275" s="728">
        <v>373</v>
      </c>
      <c r="E275" s="746">
        <v>0</v>
      </c>
      <c r="F275" s="723">
        <f t="shared" si="30"/>
        <v>0</v>
      </c>
      <c r="G275" s="724">
        <f t="shared" si="29"/>
        <v>-373</v>
      </c>
      <c r="H275" s="688">
        <f>+G275</f>
        <v>-373</v>
      </c>
      <c r="I275" s="577" t="s">
        <v>1878</v>
      </c>
      <c r="J275" s="497"/>
      <c r="K275" s="518"/>
      <c r="L275" s="498"/>
      <c r="M275" s="498"/>
      <c r="N275" s="498"/>
      <c r="O275" s="498"/>
    </row>
    <row r="276" spans="1:15" s="499" customFormat="1" ht="13.9" customHeight="1">
      <c r="A276" s="648"/>
      <c r="B276" s="645"/>
      <c r="C276" s="971" t="s">
        <v>1627</v>
      </c>
      <c r="D276" s="792">
        <v>38</v>
      </c>
      <c r="E276" s="792">
        <v>24.6</v>
      </c>
      <c r="F276" s="801">
        <f t="shared" si="30"/>
        <v>64.736842105263165</v>
      </c>
      <c r="G276" s="804">
        <f t="shared" si="29"/>
        <v>-13.399999999999999</v>
      </c>
      <c r="H276" s="666">
        <v>-10.1</v>
      </c>
      <c r="I276" s="582" t="s">
        <v>1937</v>
      </c>
      <c r="J276" s="497"/>
      <c r="K276" s="518"/>
      <c r="L276" s="498"/>
      <c r="M276" s="498"/>
      <c r="N276" s="498"/>
      <c r="O276" s="498"/>
    </row>
    <row r="277" spans="1:15" s="499" customFormat="1" ht="13.9" customHeight="1">
      <c r="A277" s="648"/>
      <c r="B277" s="645"/>
      <c r="C277" s="973"/>
      <c r="D277" s="794"/>
      <c r="E277" s="794"/>
      <c r="F277" s="803"/>
      <c r="G277" s="806"/>
      <c r="H277" s="666">
        <v>-3.3</v>
      </c>
      <c r="I277" s="582" t="s">
        <v>1938</v>
      </c>
      <c r="J277" s="497"/>
      <c r="K277" s="518"/>
      <c r="L277" s="498"/>
      <c r="M277" s="498"/>
      <c r="N277" s="498"/>
      <c r="O277" s="498"/>
    </row>
    <row r="278" spans="1:15" s="499" customFormat="1" ht="13.9" customHeight="1">
      <c r="A278" s="648"/>
      <c r="B278" s="645"/>
      <c r="C278" s="516" t="s">
        <v>1939</v>
      </c>
      <c r="D278" s="743">
        <v>32</v>
      </c>
      <c r="E278" s="743">
        <v>15.9</v>
      </c>
      <c r="F278" s="723">
        <f t="shared" si="30"/>
        <v>49.6875</v>
      </c>
      <c r="G278" s="724">
        <f t="shared" si="29"/>
        <v>-16.100000000000001</v>
      </c>
      <c r="H278" s="690">
        <v>-16.100000000000001</v>
      </c>
      <c r="I278" s="496" t="s">
        <v>1940</v>
      </c>
      <c r="J278" s="497"/>
      <c r="K278" s="518"/>
      <c r="L278" s="498"/>
      <c r="M278" s="498"/>
      <c r="N278" s="498"/>
      <c r="O278" s="498"/>
    </row>
    <row r="279" spans="1:15" s="499" customFormat="1" ht="28.15" customHeight="1">
      <c r="A279" s="648"/>
      <c r="B279" s="645"/>
      <c r="C279" s="516" t="s">
        <v>1733</v>
      </c>
      <c r="D279" s="743">
        <v>24</v>
      </c>
      <c r="E279" s="743">
        <v>1.7</v>
      </c>
      <c r="F279" s="723">
        <f t="shared" si="30"/>
        <v>7.083333333333333</v>
      </c>
      <c r="G279" s="724">
        <f t="shared" si="29"/>
        <v>-22.3</v>
      </c>
      <c r="H279" s="691">
        <v>-22.3</v>
      </c>
      <c r="I279" s="541" t="s">
        <v>2131</v>
      </c>
      <c r="J279" s="497"/>
      <c r="K279" s="518"/>
      <c r="L279" s="498"/>
      <c r="M279" s="498"/>
      <c r="N279" s="498"/>
      <c r="O279" s="498"/>
    </row>
    <row r="280" spans="1:15" s="499" customFormat="1" ht="13.9" customHeight="1">
      <c r="A280" s="648"/>
      <c r="B280" s="645"/>
      <c r="C280" s="821" t="s">
        <v>11</v>
      </c>
      <c r="D280" s="792">
        <v>2794.4</v>
      </c>
      <c r="E280" s="792">
        <v>2639.7</v>
      </c>
      <c r="F280" s="801">
        <f t="shared" si="30"/>
        <v>94.463927855711418</v>
      </c>
      <c r="G280" s="804">
        <f t="shared" si="29"/>
        <v>-154.70000000000027</v>
      </c>
      <c r="H280" s="681">
        <v>-10.199999999999999</v>
      </c>
      <c r="I280" s="582" t="s">
        <v>1892</v>
      </c>
      <c r="J280" s="497"/>
      <c r="K280" s="518"/>
      <c r="L280" s="498"/>
      <c r="M280" s="498"/>
      <c r="N280" s="498"/>
      <c r="O280" s="498"/>
    </row>
    <row r="281" spans="1:15" s="499" customFormat="1" ht="13.9" customHeight="1">
      <c r="A281" s="648"/>
      <c r="B281" s="645"/>
      <c r="C281" s="822"/>
      <c r="D281" s="793"/>
      <c r="E281" s="793"/>
      <c r="F281" s="802"/>
      <c r="G281" s="805"/>
      <c r="H281" s="681">
        <v>-31</v>
      </c>
      <c r="I281" s="582" t="s">
        <v>1941</v>
      </c>
      <c r="J281" s="497"/>
      <c r="K281" s="518"/>
      <c r="L281" s="498"/>
      <c r="M281" s="498"/>
      <c r="N281" s="498"/>
      <c r="O281" s="498"/>
    </row>
    <row r="282" spans="1:15" s="499" customFormat="1" ht="13.9" customHeight="1">
      <c r="A282" s="648"/>
      <c r="B282" s="645"/>
      <c r="C282" s="822"/>
      <c r="D282" s="793"/>
      <c r="E282" s="793"/>
      <c r="F282" s="802"/>
      <c r="G282" s="805"/>
      <c r="H282" s="681">
        <v>-49.9</v>
      </c>
      <c r="I282" s="582" t="s">
        <v>2132</v>
      </c>
      <c r="J282" s="497"/>
      <c r="K282" s="518"/>
      <c r="L282" s="498"/>
      <c r="M282" s="498"/>
      <c r="N282" s="498"/>
      <c r="O282" s="498"/>
    </row>
    <row r="283" spans="1:15" s="499" customFormat="1" ht="13.9" customHeight="1">
      <c r="A283" s="648"/>
      <c r="B283" s="645"/>
      <c r="C283" s="822"/>
      <c r="D283" s="793"/>
      <c r="E283" s="793"/>
      <c r="F283" s="802"/>
      <c r="G283" s="805"/>
      <c r="H283" s="681">
        <v>-1.9</v>
      </c>
      <c r="I283" s="582" t="s">
        <v>1942</v>
      </c>
      <c r="J283" s="497"/>
      <c r="K283" s="518"/>
      <c r="L283" s="498"/>
      <c r="M283" s="498"/>
      <c r="N283" s="498"/>
      <c r="O283" s="498"/>
    </row>
    <row r="284" spans="1:15" s="499" customFormat="1" ht="13.9" customHeight="1">
      <c r="A284" s="648"/>
      <c r="B284" s="645"/>
      <c r="C284" s="822"/>
      <c r="D284" s="793"/>
      <c r="E284" s="793"/>
      <c r="F284" s="802"/>
      <c r="G284" s="805"/>
      <c r="H284" s="692">
        <v>-9</v>
      </c>
      <c r="I284" s="582" t="s">
        <v>1943</v>
      </c>
      <c r="J284" s="497"/>
      <c r="K284" s="518"/>
      <c r="L284" s="498"/>
      <c r="M284" s="498"/>
      <c r="N284" s="498"/>
      <c r="O284" s="498"/>
    </row>
    <row r="285" spans="1:15" s="499" customFormat="1" ht="13.9" customHeight="1">
      <c r="A285" s="648"/>
      <c r="B285" s="645"/>
      <c r="C285" s="828"/>
      <c r="D285" s="794"/>
      <c r="E285" s="794"/>
      <c r="F285" s="803"/>
      <c r="G285" s="806"/>
      <c r="H285" s="692">
        <v>-52.7</v>
      </c>
      <c r="I285" s="586" t="s">
        <v>1944</v>
      </c>
      <c r="J285" s="497"/>
      <c r="K285" s="518"/>
      <c r="L285" s="498"/>
      <c r="M285" s="498"/>
      <c r="N285" s="498"/>
      <c r="O285" s="498"/>
    </row>
    <row r="286" spans="1:15" s="499" customFormat="1" ht="13.9" customHeight="1">
      <c r="A286" s="648"/>
      <c r="B286" s="645"/>
      <c r="C286" s="821" t="s">
        <v>379</v>
      </c>
      <c r="D286" s="792">
        <v>76103.899999999994</v>
      </c>
      <c r="E286" s="792">
        <v>75755.399999999994</v>
      </c>
      <c r="F286" s="801">
        <f t="shared" si="30"/>
        <v>99.542073402282924</v>
      </c>
      <c r="G286" s="804">
        <f t="shared" si="29"/>
        <v>-348.5</v>
      </c>
      <c r="H286" s="683">
        <v>-346.8</v>
      </c>
      <c r="I286" s="587" t="s">
        <v>1946</v>
      </c>
      <c r="J286" s="497"/>
      <c r="K286" s="518"/>
      <c r="L286" s="498"/>
      <c r="M286" s="498"/>
      <c r="N286" s="498"/>
      <c r="O286" s="498"/>
    </row>
    <row r="287" spans="1:15" s="499" customFormat="1" ht="28.15" customHeight="1">
      <c r="A287" s="648"/>
      <c r="B287" s="645"/>
      <c r="C287" s="822"/>
      <c r="D287" s="793"/>
      <c r="E287" s="793"/>
      <c r="F287" s="802"/>
      <c r="G287" s="805"/>
      <c r="H287" s="684">
        <v>-0.7</v>
      </c>
      <c r="I287" s="573" t="s">
        <v>2133</v>
      </c>
      <c r="J287" s="497"/>
      <c r="K287" s="518"/>
      <c r="L287" s="498"/>
      <c r="M287" s="498"/>
      <c r="N287" s="498"/>
      <c r="O287" s="498"/>
    </row>
    <row r="288" spans="1:15" s="499" customFormat="1" ht="13.9" customHeight="1">
      <c r="A288" s="648"/>
      <c r="B288" s="645"/>
      <c r="C288" s="822"/>
      <c r="D288" s="793"/>
      <c r="E288" s="793"/>
      <c r="F288" s="802"/>
      <c r="G288" s="805"/>
      <c r="H288" s="680">
        <v>-0.9</v>
      </c>
      <c r="I288" s="582" t="s">
        <v>1945</v>
      </c>
      <c r="J288" s="497"/>
      <c r="K288" s="518"/>
      <c r="L288" s="498"/>
      <c r="M288" s="498"/>
      <c r="N288" s="498"/>
      <c r="O288" s="498"/>
    </row>
    <row r="289" spans="1:15" s="499" customFormat="1" ht="13.9" customHeight="1">
      <c r="A289" s="648"/>
      <c r="B289" s="645"/>
      <c r="C289" s="828"/>
      <c r="D289" s="794"/>
      <c r="E289" s="794"/>
      <c r="F289" s="803"/>
      <c r="G289" s="806"/>
      <c r="H289" s="680">
        <v>-0.1</v>
      </c>
      <c r="I289" s="582" t="s">
        <v>1890</v>
      </c>
      <c r="J289" s="497"/>
      <c r="K289" s="518"/>
      <c r="L289" s="498"/>
      <c r="M289" s="498"/>
      <c r="N289" s="498"/>
      <c r="O289" s="498"/>
    </row>
    <row r="290" spans="1:15" s="499" customFormat="1" ht="13.9" customHeight="1">
      <c r="A290" s="648"/>
      <c r="B290" s="645"/>
      <c r="C290" s="821" t="s">
        <v>19</v>
      </c>
      <c r="D290" s="792">
        <v>89.7</v>
      </c>
      <c r="E290" s="792">
        <v>5.6</v>
      </c>
      <c r="F290" s="801">
        <f t="shared" si="30"/>
        <v>6.2430323299888517</v>
      </c>
      <c r="G290" s="804">
        <f t="shared" si="29"/>
        <v>-84.100000000000009</v>
      </c>
      <c r="H290" s="683">
        <v>-83.8</v>
      </c>
      <c r="I290" s="587" t="s">
        <v>1948</v>
      </c>
      <c r="J290" s="497"/>
      <c r="K290" s="498"/>
      <c r="L290" s="498"/>
      <c r="M290" s="498"/>
      <c r="N290" s="498"/>
      <c r="O290" s="498"/>
    </row>
    <row r="291" spans="1:15" s="499" customFormat="1" ht="13.9" customHeight="1">
      <c r="A291" s="648"/>
      <c r="B291" s="645"/>
      <c r="C291" s="828"/>
      <c r="D291" s="794"/>
      <c r="E291" s="794"/>
      <c r="F291" s="803"/>
      <c r="G291" s="806"/>
      <c r="H291" s="682">
        <v>-0.3</v>
      </c>
      <c r="I291" s="588" t="s">
        <v>1947</v>
      </c>
      <c r="J291" s="497"/>
      <c r="K291" s="498"/>
      <c r="L291" s="498"/>
      <c r="M291" s="498"/>
      <c r="N291" s="498"/>
      <c r="O291" s="498"/>
    </row>
    <row r="292" spans="1:15" s="499" customFormat="1" ht="28.15" customHeight="1">
      <c r="A292" s="648"/>
      <c r="B292" s="785"/>
      <c r="C292" s="779" t="s">
        <v>12</v>
      </c>
      <c r="D292" s="725">
        <f>SUM(D180:D291)</f>
        <v>2316481.4000000004</v>
      </c>
      <c r="E292" s="725">
        <f>SUM(E180:E291)</f>
        <v>1556726.6</v>
      </c>
      <c r="F292" s="725">
        <f t="shared" ref="F292:F342" si="32">IF(ISBLANK(E292),"",+E292/D292*100)</f>
        <v>67.202205897271611</v>
      </c>
      <c r="G292" s="725">
        <f t="shared" ref="G292:G342" si="33">+E292-D292</f>
        <v>-759754.80000000028</v>
      </c>
      <c r="H292" s="955"/>
      <c r="I292" s="956"/>
      <c r="J292" s="497"/>
      <c r="K292" s="498"/>
      <c r="L292" s="498"/>
      <c r="M292" s="498"/>
      <c r="N292" s="498"/>
      <c r="O292" s="498"/>
    </row>
    <row r="293" spans="1:15" s="499" customFormat="1" ht="13.9" customHeight="1">
      <c r="A293" s="814" t="s">
        <v>173</v>
      </c>
      <c r="B293" s="822" t="s">
        <v>1193</v>
      </c>
      <c r="C293" s="821" t="s">
        <v>8</v>
      </c>
      <c r="D293" s="792">
        <v>15771</v>
      </c>
      <c r="E293" s="792">
        <v>15287.5</v>
      </c>
      <c r="F293" s="801">
        <f t="shared" ref="F293:F317" si="34">IF(ISBLANK(E293),"",+E293/D293*100)</f>
        <v>96.934246401623241</v>
      </c>
      <c r="G293" s="804">
        <f t="shared" ref="G293:G317" si="35">+E293-D293</f>
        <v>-483.5</v>
      </c>
      <c r="H293" s="683">
        <v>-26.8</v>
      </c>
      <c r="I293" s="589" t="s">
        <v>1949</v>
      </c>
      <c r="J293" s="497"/>
      <c r="K293" s="498"/>
      <c r="L293" s="498"/>
      <c r="M293" s="498"/>
      <c r="N293" s="498"/>
      <c r="O293" s="498"/>
    </row>
    <row r="294" spans="1:15" s="499" customFormat="1" ht="27.95" customHeight="1">
      <c r="A294" s="814"/>
      <c r="B294" s="822"/>
      <c r="C294" s="822"/>
      <c r="D294" s="793"/>
      <c r="E294" s="793"/>
      <c r="F294" s="802"/>
      <c r="G294" s="805"/>
      <c r="H294" s="684">
        <v>-342.3</v>
      </c>
      <c r="I294" s="590" t="s">
        <v>1950</v>
      </c>
      <c r="J294" s="497"/>
      <c r="K294" s="498"/>
      <c r="L294" s="498"/>
      <c r="M294" s="498"/>
      <c r="N294" s="498"/>
      <c r="O294" s="498"/>
    </row>
    <row r="295" spans="1:15" s="499" customFormat="1" ht="13.9" customHeight="1">
      <c r="A295" s="814"/>
      <c r="B295" s="822"/>
      <c r="C295" s="822"/>
      <c r="D295" s="793"/>
      <c r="E295" s="793"/>
      <c r="F295" s="802"/>
      <c r="G295" s="805"/>
      <c r="H295" s="684">
        <v>-30.4</v>
      </c>
      <c r="I295" s="591" t="s">
        <v>1951</v>
      </c>
      <c r="J295" s="497"/>
      <c r="K295" s="498"/>
      <c r="L295" s="498"/>
      <c r="M295" s="498"/>
      <c r="N295" s="498"/>
      <c r="O295" s="498"/>
    </row>
    <row r="296" spans="1:15" s="499" customFormat="1" ht="13.9" customHeight="1">
      <c r="A296" s="814"/>
      <c r="B296" s="822"/>
      <c r="C296" s="822"/>
      <c r="D296" s="793"/>
      <c r="E296" s="793"/>
      <c r="F296" s="802"/>
      <c r="G296" s="805"/>
      <c r="H296" s="684">
        <v>-38</v>
      </c>
      <c r="I296" s="591" t="s">
        <v>1952</v>
      </c>
      <c r="J296" s="497"/>
      <c r="K296" s="498"/>
      <c r="L296" s="498"/>
      <c r="M296" s="498"/>
      <c r="N296" s="498"/>
      <c r="O296" s="498"/>
    </row>
    <row r="297" spans="1:15" s="499" customFormat="1" ht="13.9" customHeight="1">
      <c r="A297" s="814"/>
      <c r="B297" s="822"/>
      <c r="C297" s="828"/>
      <c r="D297" s="794"/>
      <c r="E297" s="794"/>
      <c r="F297" s="803"/>
      <c r="G297" s="806"/>
      <c r="H297" s="678">
        <v>-46</v>
      </c>
      <c r="I297" s="573" t="s">
        <v>1953</v>
      </c>
      <c r="J297" s="497"/>
      <c r="K297" s="498"/>
      <c r="L297" s="498"/>
      <c r="M297" s="498"/>
      <c r="N297" s="498"/>
      <c r="O297" s="498"/>
    </row>
    <row r="298" spans="1:15" s="499" customFormat="1" ht="13.9" customHeight="1">
      <c r="A298" s="814"/>
      <c r="B298" s="822"/>
      <c r="C298" s="821" t="s">
        <v>25</v>
      </c>
      <c r="D298" s="792">
        <v>426</v>
      </c>
      <c r="E298" s="792">
        <v>347.3</v>
      </c>
      <c r="F298" s="801">
        <f t="shared" si="34"/>
        <v>81.525821596244128</v>
      </c>
      <c r="G298" s="804">
        <f t="shared" si="35"/>
        <v>-78.699999999999989</v>
      </c>
      <c r="H298" s="683">
        <v>-3</v>
      </c>
      <c r="I298" s="587" t="s">
        <v>1954</v>
      </c>
      <c r="J298" s="497"/>
      <c r="K298" s="498"/>
      <c r="L298" s="498"/>
      <c r="M298" s="498"/>
      <c r="N298" s="498"/>
      <c r="O298" s="498"/>
    </row>
    <row r="299" spans="1:15" s="499" customFormat="1" ht="13.9" customHeight="1">
      <c r="A299" s="814"/>
      <c r="B299" s="822"/>
      <c r="C299" s="822"/>
      <c r="D299" s="793"/>
      <c r="E299" s="793"/>
      <c r="F299" s="802"/>
      <c r="G299" s="805"/>
      <c r="H299" s="684">
        <v>-8.6999999999999993</v>
      </c>
      <c r="I299" s="573" t="s">
        <v>1880</v>
      </c>
      <c r="J299" s="497"/>
      <c r="K299" s="498"/>
      <c r="L299" s="498"/>
      <c r="M299" s="498"/>
      <c r="N299" s="498"/>
      <c r="O299" s="498"/>
    </row>
    <row r="300" spans="1:15" s="499" customFormat="1" ht="13.9" customHeight="1">
      <c r="A300" s="814"/>
      <c r="B300" s="822"/>
      <c r="C300" s="822"/>
      <c r="D300" s="793"/>
      <c r="E300" s="793"/>
      <c r="F300" s="802"/>
      <c r="G300" s="805"/>
      <c r="H300" s="684">
        <v>-47.5</v>
      </c>
      <c r="I300" s="573" t="s">
        <v>1955</v>
      </c>
      <c r="J300" s="497"/>
      <c r="K300" s="498"/>
      <c r="L300" s="498"/>
      <c r="M300" s="498"/>
      <c r="N300" s="498"/>
      <c r="O300" s="498"/>
    </row>
    <row r="301" spans="1:15" s="499" customFormat="1" ht="13.9" customHeight="1">
      <c r="A301" s="814"/>
      <c r="B301" s="822"/>
      <c r="C301" s="828"/>
      <c r="D301" s="794"/>
      <c r="E301" s="794"/>
      <c r="F301" s="803"/>
      <c r="G301" s="806"/>
      <c r="H301" s="684">
        <v>-19.5</v>
      </c>
      <c r="I301" s="573" t="s">
        <v>1956</v>
      </c>
      <c r="J301" s="497"/>
      <c r="K301" s="498"/>
      <c r="L301" s="498"/>
      <c r="M301" s="498"/>
      <c r="N301" s="498"/>
      <c r="O301" s="498"/>
    </row>
    <row r="302" spans="1:15" s="499" customFormat="1" ht="13.9" customHeight="1">
      <c r="A302" s="814"/>
      <c r="B302" s="822"/>
      <c r="C302" s="503" t="s">
        <v>1957</v>
      </c>
      <c r="D302" s="743">
        <v>68</v>
      </c>
      <c r="E302" s="743">
        <v>27.2</v>
      </c>
      <c r="F302" s="723">
        <f t="shared" si="34"/>
        <v>40</v>
      </c>
      <c r="G302" s="724">
        <f t="shared" si="35"/>
        <v>-40.799999999999997</v>
      </c>
      <c r="H302" s="688">
        <v>-40.799999999999997</v>
      </c>
      <c r="I302" s="541" t="s">
        <v>1958</v>
      </c>
      <c r="J302" s="497"/>
      <c r="K302" s="498"/>
      <c r="L302" s="498"/>
      <c r="M302" s="498"/>
      <c r="N302" s="498"/>
      <c r="O302" s="498"/>
    </row>
    <row r="303" spans="1:15" s="499" customFormat="1" ht="13.9" customHeight="1">
      <c r="A303" s="814"/>
      <c r="B303" s="822"/>
      <c r="C303" s="821" t="s">
        <v>26</v>
      </c>
      <c r="D303" s="792">
        <v>2405</v>
      </c>
      <c r="E303" s="792">
        <v>1968.2</v>
      </c>
      <c r="F303" s="801">
        <f t="shared" si="34"/>
        <v>81.837837837837839</v>
      </c>
      <c r="G303" s="804">
        <f t="shared" si="35"/>
        <v>-436.79999999999995</v>
      </c>
      <c r="H303" s="684">
        <v>-9.4</v>
      </c>
      <c r="I303" s="573" t="s">
        <v>1954</v>
      </c>
      <c r="J303" s="497"/>
      <c r="K303" s="498"/>
      <c r="L303" s="498"/>
      <c r="M303" s="498"/>
      <c r="N303" s="498"/>
      <c r="O303" s="498"/>
    </row>
    <row r="304" spans="1:15" s="499" customFormat="1" ht="13.9" customHeight="1">
      <c r="A304" s="814"/>
      <c r="B304" s="822"/>
      <c r="C304" s="822"/>
      <c r="D304" s="793"/>
      <c r="E304" s="793"/>
      <c r="F304" s="802"/>
      <c r="G304" s="805"/>
      <c r="H304" s="684">
        <f>-45.4-1.3-0.5-2.5</f>
        <v>-49.699999999999996</v>
      </c>
      <c r="I304" s="573" t="s">
        <v>1880</v>
      </c>
      <c r="J304" s="497"/>
      <c r="K304" s="498"/>
      <c r="L304" s="498"/>
      <c r="M304" s="498"/>
      <c r="N304" s="498"/>
      <c r="O304" s="498"/>
    </row>
    <row r="305" spans="1:15" s="499" customFormat="1" ht="13.9" customHeight="1">
      <c r="A305" s="814"/>
      <c r="B305" s="822"/>
      <c r="C305" s="822"/>
      <c r="D305" s="793"/>
      <c r="E305" s="793"/>
      <c r="F305" s="802"/>
      <c r="G305" s="805"/>
      <c r="H305" s="684">
        <v>-267.2</v>
      </c>
      <c r="I305" s="573" t="s">
        <v>1955</v>
      </c>
      <c r="J305" s="497"/>
      <c r="K305" s="498"/>
      <c r="L305" s="498"/>
      <c r="M305" s="498"/>
      <c r="N305" s="498"/>
      <c r="O305" s="498"/>
    </row>
    <row r="306" spans="1:15" s="499" customFormat="1" ht="13.9" customHeight="1">
      <c r="A306" s="814"/>
      <c r="B306" s="822"/>
      <c r="C306" s="828"/>
      <c r="D306" s="794"/>
      <c r="E306" s="794"/>
      <c r="F306" s="803"/>
      <c r="G306" s="806"/>
      <c r="H306" s="684">
        <v>-110.5</v>
      </c>
      <c r="I306" s="573" t="s">
        <v>1956</v>
      </c>
      <c r="J306" s="497"/>
      <c r="K306" s="498"/>
      <c r="L306" s="498"/>
      <c r="M306" s="498"/>
      <c r="N306" s="498"/>
      <c r="O306" s="498"/>
    </row>
    <row r="307" spans="1:15" s="499" customFormat="1" ht="13.9" customHeight="1">
      <c r="A307" s="814"/>
      <c r="B307" s="822"/>
      <c r="C307" s="821" t="s">
        <v>606</v>
      </c>
      <c r="D307" s="792">
        <v>934</v>
      </c>
      <c r="E307" s="792">
        <v>688.2</v>
      </c>
      <c r="F307" s="801">
        <f t="shared" si="34"/>
        <v>73.683083511777298</v>
      </c>
      <c r="G307" s="804">
        <f t="shared" si="35"/>
        <v>-245.79999999999995</v>
      </c>
      <c r="H307" s="683">
        <v>-244.4</v>
      </c>
      <c r="I307" s="587" t="s">
        <v>1954</v>
      </c>
      <c r="J307" s="497"/>
      <c r="K307" s="498"/>
      <c r="L307" s="498"/>
      <c r="M307" s="498"/>
      <c r="N307" s="498"/>
      <c r="O307" s="498"/>
    </row>
    <row r="308" spans="1:15" s="499" customFormat="1" ht="13.9" customHeight="1">
      <c r="A308" s="814"/>
      <c r="B308" s="822"/>
      <c r="C308" s="828"/>
      <c r="D308" s="794"/>
      <c r="E308" s="794"/>
      <c r="F308" s="803"/>
      <c r="G308" s="806"/>
      <c r="H308" s="684">
        <v>-1.4</v>
      </c>
      <c r="I308" s="573" t="s">
        <v>1880</v>
      </c>
      <c r="J308" s="497"/>
      <c r="K308" s="498"/>
      <c r="L308" s="498"/>
      <c r="M308" s="498"/>
      <c r="N308" s="498"/>
      <c r="O308" s="498"/>
    </row>
    <row r="309" spans="1:15" s="499" customFormat="1" ht="13.9" customHeight="1">
      <c r="A309" s="814"/>
      <c r="B309" s="822"/>
      <c r="C309" s="821" t="s">
        <v>332</v>
      </c>
      <c r="D309" s="792">
        <v>135</v>
      </c>
      <c r="E309" s="792">
        <v>73.099999999999994</v>
      </c>
      <c r="F309" s="801">
        <f t="shared" si="34"/>
        <v>54.148148148148145</v>
      </c>
      <c r="G309" s="804">
        <f t="shared" si="35"/>
        <v>-61.900000000000006</v>
      </c>
      <c r="H309" s="683">
        <v>-5.6</v>
      </c>
      <c r="I309" s="587" t="s">
        <v>1959</v>
      </c>
      <c r="J309" s="497"/>
      <c r="K309" s="498"/>
      <c r="L309" s="498"/>
      <c r="M309" s="498"/>
      <c r="N309" s="498"/>
      <c r="O309" s="498"/>
    </row>
    <row r="310" spans="1:15" s="499" customFormat="1" ht="13.9" customHeight="1">
      <c r="A310" s="814"/>
      <c r="B310" s="822"/>
      <c r="C310" s="822"/>
      <c r="D310" s="793"/>
      <c r="E310" s="793"/>
      <c r="F310" s="802"/>
      <c r="G310" s="805"/>
      <c r="H310" s="684">
        <f>-3.3-23</f>
        <v>-26.3</v>
      </c>
      <c r="I310" s="573" t="s">
        <v>1960</v>
      </c>
      <c r="J310" s="497"/>
      <c r="K310" s="498"/>
      <c r="L310" s="498"/>
      <c r="M310" s="498"/>
      <c r="N310" s="498"/>
      <c r="O310" s="498"/>
    </row>
    <row r="311" spans="1:15" s="499" customFormat="1" ht="13.9" customHeight="1">
      <c r="A311" s="814"/>
      <c r="B311" s="822"/>
      <c r="C311" s="828"/>
      <c r="D311" s="794"/>
      <c r="E311" s="794"/>
      <c r="F311" s="803"/>
      <c r="G311" s="806"/>
      <c r="H311" s="684">
        <v>-30</v>
      </c>
      <c r="I311" s="573" t="s">
        <v>1956</v>
      </c>
      <c r="J311" s="497"/>
      <c r="K311" s="498"/>
      <c r="L311" s="498"/>
      <c r="M311" s="498"/>
      <c r="N311" s="498"/>
      <c r="O311" s="498"/>
    </row>
    <row r="312" spans="1:15" s="499" customFormat="1" ht="13.9" customHeight="1">
      <c r="A312" s="814"/>
      <c r="B312" s="822"/>
      <c r="C312" s="821" t="s">
        <v>72</v>
      </c>
      <c r="D312" s="792">
        <v>148</v>
      </c>
      <c r="E312" s="792">
        <v>80</v>
      </c>
      <c r="F312" s="801"/>
      <c r="G312" s="804">
        <f t="shared" si="35"/>
        <v>-68</v>
      </c>
      <c r="H312" s="683">
        <f>-5.3-0.6</f>
        <v>-5.8999999999999995</v>
      </c>
      <c r="I312" s="587" t="s">
        <v>1959</v>
      </c>
      <c r="J312" s="497"/>
      <c r="K312" s="498"/>
      <c r="L312" s="498"/>
      <c r="M312" s="498"/>
      <c r="N312" s="498"/>
      <c r="O312" s="498"/>
    </row>
    <row r="313" spans="1:15" s="499" customFormat="1" ht="13.9" customHeight="1">
      <c r="A313" s="814"/>
      <c r="B313" s="822"/>
      <c r="C313" s="822"/>
      <c r="D313" s="793"/>
      <c r="E313" s="793"/>
      <c r="F313" s="802"/>
      <c r="G313" s="805"/>
      <c r="H313" s="684">
        <f>-8.1-24</f>
        <v>-32.1</v>
      </c>
      <c r="I313" s="573" t="s">
        <v>1960</v>
      </c>
      <c r="J313" s="497"/>
      <c r="K313" s="498"/>
      <c r="L313" s="498"/>
      <c r="M313" s="498"/>
      <c r="N313" s="498"/>
      <c r="O313" s="498"/>
    </row>
    <row r="314" spans="1:15" s="499" customFormat="1" ht="13.9" customHeight="1">
      <c r="A314" s="814"/>
      <c r="B314" s="822"/>
      <c r="C314" s="828"/>
      <c r="D314" s="794"/>
      <c r="E314" s="794"/>
      <c r="F314" s="803"/>
      <c r="G314" s="806"/>
      <c r="H314" s="684">
        <v>-30</v>
      </c>
      <c r="I314" s="573" t="s">
        <v>1956</v>
      </c>
      <c r="J314" s="497"/>
      <c r="K314" s="498"/>
      <c r="L314" s="498"/>
      <c r="M314" s="498"/>
      <c r="N314" s="498"/>
      <c r="O314" s="498"/>
    </row>
    <row r="315" spans="1:15" s="499" customFormat="1" ht="13.9" customHeight="1">
      <c r="A315" s="814"/>
      <c r="B315" s="822"/>
      <c r="C315" s="821" t="s">
        <v>1627</v>
      </c>
      <c r="D315" s="792">
        <v>29</v>
      </c>
      <c r="E315" s="792">
        <v>24.8</v>
      </c>
      <c r="F315" s="801"/>
      <c r="G315" s="804">
        <f t="shared" si="35"/>
        <v>-4.1999999999999993</v>
      </c>
      <c r="H315" s="683">
        <v>-3.6</v>
      </c>
      <c r="I315" s="587" t="s">
        <v>1959</v>
      </c>
      <c r="J315" s="497"/>
      <c r="K315" s="498"/>
      <c r="L315" s="498"/>
      <c r="M315" s="498"/>
      <c r="N315" s="498"/>
      <c r="O315" s="498"/>
    </row>
    <row r="316" spans="1:15" s="499" customFormat="1" ht="13.9" customHeight="1">
      <c r="A316" s="814"/>
      <c r="B316" s="822"/>
      <c r="C316" s="828"/>
      <c r="D316" s="794"/>
      <c r="E316" s="794"/>
      <c r="F316" s="803"/>
      <c r="G316" s="806"/>
      <c r="H316" s="684">
        <v>-0.6</v>
      </c>
      <c r="I316" s="573" t="s">
        <v>1880</v>
      </c>
      <c r="J316" s="497"/>
      <c r="K316" s="498"/>
      <c r="L316" s="498"/>
      <c r="M316" s="498"/>
      <c r="N316" s="498"/>
      <c r="O316" s="498"/>
    </row>
    <row r="317" spans="1:15" s="499" customFormat="1" ht="13.9" customHeight="1">
      <c r="A317" s="814"/>
      <c r="B317" s="822"/>
      <c r="C317" s="503" t="s">
        <v>1939</v>
      </c>
      <c r="D317" s="743">
        <v>5</v>
      </c>
      <c r="E317" s="743">
        <v>4.0999999999999996</v>
      </c>
      <c r="F317" s="723">
        <f t="shared" si="34"/>
        <v>82</v>
      </c>
      <c r="G317" s="724">
        <f t="shared" si="35"/>
        <v>-0.90000000000000036</v>
      </c>
      <c r="H317" s="688">
        <f t="shared" ref="H317" si="36">+G317</f>
        <v>-0.90000000000000036</v>
      </c>
      <c r="I317" s="578" t="s">
        <v>1961</v>
      </c>
      <c r="J317" s="497"/>
      <c r="K317" s="498"/>
      <c r="L317" s="498"/>
      <c r="M317" s="498"/>
      <c r="N317" s="498"/>
      <c r="O317" s="498"/>
    </row>
    <row r="318" spans="1:15" s="499" customFormat="1" ht="28.15" customHeight="1">
      <c r="A318" s="815"/>
      <c r="B318" s="828"/>
      <c r="C318" s="491" t="s">
        <v>12</v>
      </c>
      <c r="D318" s="725">
        <f>SUM(D293:D317)</f>
        <v>19921</v>
      </c>
      <c r="E318" s="725">
        <f>SUM(E293:E317)</f>
        <v>18500.399999999998</v>
      </c>
      <c r="F318" s="725">
        <f t="shared" si="32"/>
        <v>92.86883188594949</v>
      </c>
      <c r="G318" s="725">
        <f t="shared" si="33"/>
        <v>-1420.6000000000022</v>
      </c>
      <c r="H318" s="955"/>
      <c r="I318" s="956"/>
      <c r="J318" s="497"/>
      <c r="K318" s="498"/>
      <c r="L318" s="498"/>
      <c r="M318" s="498"/>
      <c r="N318" s="498"/>
      <c r="O318" s="498"/>
    </row>
    <row r="319" spans="1:15" s="499" customFormat="1" ht="19.899999999999999" customHeight="1">
      <c r="A319" s="862" t="s">
        <v>2039</v>
      </c>
      <c r="B319" s="863"/>
      <c r="C319" s="863"/>
      <c r="D319" s="863"/>
      <c r="E319" s="863"/>
      <c r="F319" s="863"/>
      <c r="G319" s="863"/>
      <c r="H319" s="838"/>
      <c r="I319" s="839"/>
      <c r="J319" s="497"/>
      <c r="K319" s="498"/>
      <c r="L319" s="498"/>
      <c r="M319" s="498"/>
      <c r="N319" s="498"/>
      <c r="O319" s="498"/>
    </row>
    <row r="320" spans="1:15" s="499" customFormat="1" ht="13.9" customHeight="1">
      <c r="A320" s="813" t="s">
        <v>429</v>
      </c>
      <c r="B320" s="813" t="s">
        <v>76</v>
      </c>
      <c r="C320" s="813" t="s">
        <v>8</v>
      </c>
      <c r="D320" s="974">
        <v>565119</v>
      </c>
      <c r="E320" s="974">
        <v>563972.1</v>
      </c>
      <c r="F320" s="974">
        <f>+E320/D320*100</f>
        <v>99.797051594442934</v>
      </c>
      <c r="G320" s="977">
        <f>+E320-D320</f>
        <v>-1146.9000000000233</v>
      </c>
      <c r="H320" s="693">
        <v>-573.70000000000005</v>
      </c>
      <c r="I320" s="561" t="s">
        <v>1865</v>
      </c>
      <c r="J320" s="497"/>
      <c r="K320" s="498"/>
      <c r="L320" s="498"/>
      <c r="M320" s="498"/>
      <c r="N320" s="498"/>
      <c r="O320" s="498"/>
    </row>
    <row r="321" spans="1:15" s="499" customFormat="1" ht="13.9" customHeight="1">
      <c r="A321" s="814"/>
      <c r="B321" s="814"/>
      <c r="C321" s="814"/>
      <c r="D321" s="975"/>
      <c r="E321" s="975"/>
      <c r="F321" s="975"/>
      <c r="G321" s="978"/>
      <c r="H321" s="694">
        <v>-20.100000000000001</v>
      </c>
      <c r="I321" s="592" t="s">
        <v>2134</v>
      </c>
      <c r="J321" s="497"/>
      <c r="K321" s="498"/>
      <c r="L321" s="498"/>
      <c r="M321" s="498"/>
      <c r="N321" s="498"/>
      <c r="O321" s="498"/>
    </row>
    <row r="322" spans="1:15" s="499" customFormat="1" ht="42" customHeight="1">
      <c r="A322" s="814"/>
      <c r="B322" s="814"/>
      <c r="C322" s="814"/>
      <c r="D322" s="975"/>
      <c r="E322" s="975"/>
      <c r="F322" s="975"/>
      <c r="G322" s="978"/>
      <c r="H322" s="695">
        <v>-173.5</v>
      </c>
      <c r="I322" s="593" t="s">
        <v>1866</v>
      </c>
      <c r="J322" s="497"/>
      <c r="K322" s="498"/>
      <c r="L322" s="498"/>
      <c r="M322" s="498"/>
      <c r="N322" s="498"/>
      <c r="O322" s="498"/>
    </row>
    <row r="323" spans="1:15" s="499" customFormat="1" ht="13.9" customHeight="1">
      <c r="A323" s="814"/>
      <c r="B323" s="814"/>
      <c r="C323" s="814"/>
      <c r="D323" s="975"/>
      <c r="E323" s="975"/>
      <c r="F323" s="975"/>
      <c r="G323" s="978"/>
      <c r="H323" s="694">
        <v>-0.2</v>
      </c>
      <c r="I323" s="592" t="s">
        <v>1867</v>
      </c>
      <c r="J323" s="497"/>
      <c r="K323" s="498"/>
      <c r="L323" s="498"/>
      <c r="M323" s="498"/>
      <c r="N323" s="498"/>
      <c r="O323" s="498"/>
    </row>
    <row r="324" spans="1:15" s="499" customFormat="1" ht="13.9" customHeight="1">
      <c r="A324" s="814"/>
      <c r="B324" s="814"/>
      <c r="C324" s="814"/>
      <c r="D324" s="975"/>
      <c r="E324" s="975"/>
      <c r="F324" s="975"/>
      <c r="G324" s="978"/>
      <c r="H324" s="694">
        <v>-22</v>
      </c>
      <c r="I324" s="592" t="s">
        <v>1868</v>
      </c>
      <c r="J324" s="497"/>
      <c r="K324" s="498"/>
      <c r="L324" s="498"/>
      <c r="M324" s="498"/>
      <c r="N324" s="498"/>
      <c r="O324" s="498"/>
    </row>
    <row r="325" spans="1:15" s="499" customFormat="1" ht="13.9" customHeight="1">
      <c r="A325" s="814"/>
      <c r="B325" s="814"/>
      <c r="C325" s="814"/>
      <c r="D325" s="975"/>
      <c r="E325" s="975"/>
      <c r="F325" s="975"/>
      <c r="G325" s="978"/>
      <c r="H325" s="694">
        <v>-85.5</v>
      </c>
      <c r="I325" s="592" t="s">
        <v>1869</v>
      </c>
      <c r="J325" s="497"/>
      <c r="K325" s="498"/>
      <c r="L325" s="498"/>
      <c r="M325" s="498"/>
      <c r="N325" s="498"/>
      <c r="O325" s="498"/>
    </row>
    <row r="326" spans="1:15" s="499" customFormat="1" ht="13.9" customHeight="1">
      <c r="A326" s="814"/>
      <c r="B326" s="814"/>
      <c r="C326" s="815"/>
      <c r="D326" s="976"/>
      <c r="E326" s="976"/>
      <c r="F326" s="976"/>
      <c r="G326" s="979"/>
      <c r="H326" s="694">
        <v>-271.89999999999998</v>
      </c>
      <c r="I326" s="592" t="s">
        <v>2135</v>
      </c>
      <c r="J326" s="497"/>
      <c r="K326" s="498"/>
      <c r="L326" s="498"/>
      <c r="M326" s="498"/>
      <c r="N326" s="498"/>
      <c r="O326" s="498"/>
    </row>
    <row r="327" spans="1:15" s="499" customFormat="1" ht="13.9" customHeight="1">
      <c r="A327" s="814"/>
      <c r="B327" s="814"/>
      <c r="C327" s="501" t="s">
        <v>233</v>
      </c>
      <c r="D327" s="748">
        <v>47661</v>
      </c>
      <c r="E327" s="748">
        <v>47660.9</v>
      </c>
      <c r="F327" s="748">
        <f>E327/D327*100</f>
        <v>99.999790184847143</v>
      </c>
      <c r="G327" s="749">
        <f>+E327-D327</f>
        <v>-9.9999999998544808E-2</v>
      </c>
      <c r="H327" s="696">
        <v>-0.1</v>
      </c>
      <c r="I327" s="594" t="s">
        <v>1870</v>
      </c>
      <c r="J327" s="497"/>
      <c r="K327" s="498"/>
      <c r="L327" s="498"/>
      <c r="M327" s="498"/>
      <c r="N327" s="498"/>
      <c r="O327" s="498"/>
    </row>
    <row r="328" spans="1:15" s="499" customFormat="1" ht="13.9" customHeight="1">
      <c r="A328" s="814"/>
      <c r="B328" s="814"/>
      <c r="C328" s="519" t="s">
        <v>1997</v>
      </c>
      <c r="D328" s="748">
        <v>32200</v>
      </c>
      <c r="E328" s="748">
        <v>32200</v>
      </c>
      <c r="F328" s="748">
        <f>E328/D328*100</f>
        <v>100</v>
      </c>
      <c r="G328" s="749">
        <f>+E328-D328</f>
        <v>0</v>
      </c>
      <c r="H328" s="696"/>
      <c r="I328" s="594"/>
      <c r="J328" s="497"/>
      <c r="K328" s="498"/>
      <c r="L328" s="498"/>
      <c r="M328" s="498"/>
      <c r="N328" s="498"/>
      <c r="O328" s="498"/>
    </row>
    <row r="329" spans="1:15" s="499" customFormat="1" ht="28.15" customHeight="1">
      <c r="A329" s="815"/>
      <c r="B329" s="815"/>
      <c r="C329" s="492" t="s">
        <v>12</v>
      </c>
      <c r="D329" s="725">
        <f>SUM(D320:D328)</f>
        <v>644980</v>
      </c>
      <c r="E329" s="725">
        <f>SUM(E320:E328)</f>
        <v>643833</v>
      </c>
      <c r="F329" s="725">
        <f t="shared" si="32"/>
        <v>99.822165028372979</v>
      </c>
      <c r="G329" s="725">
        <f t="shared" si="33"/>
        <v>-1147</v>
      </c>
      <c r="H329" s="895"/>
      <c r="I329" s="896"/>
      <c r="J329" s="497"/>
      <c r="K329" s="498"/>
      <c r="L329" s="498"/>
      <c r="M329" s="498"/>
      <c r="N329" s="498"/>
      <c r="O329" s="498"/>
    </row>
    <row r="330" spans="1:15" s="499" customFormat="1" ht="13.9" customHeight="1">
      <c r="A330" s="813" t="s">
        <v>677</v>
      </c>
      <c r="B330" s="813" t="s">
        <v>80</v>
      </c>
      <c r="C330" s="813" t="s">
        <v>8</v>
      </c>
      <c r="D330" s="974">
        <v>541628.4</v>
      </c>
      <c r="E330" s="974">
        <v>539973.5</v>
      </c>
      <c r="F330" s="974">
        <f>+E330/D330*100</f>
        <v>99.694458414662151</v>
      </c>
      <c r="G330" s="977">
        <f>+E330-D330</f>
        <v>-1654.9000000000233</v>
      </c>
      <c r="H330" s="693">
        <v>-250.9</v>
      </c>
      <c r="I330" s="561" t="s">
        <v>1865</v>
      </c>
      <c r="J330" s="497"/>
      <c r="K330" s="498"/>
      <c r="L330" s="498"/>
      <c r="M330" s="498"/>
      <c r="N330" s="498"/>
      <c r="O330" s="498"/>
    </row>
    <row r="331" spans="1:15" s="499" customFormat="1" ht="13.9" customHeight="1">
      <c r="A331" s="814"/>
      <c r="B331" s="814"/>
      <c r="C331" s="814"/>
      <c r="D331" s="975"/>
      <c r="E331" s="975"/>
      <c r="F331" s="975"/>
      <c r="G331" s="978"/>
      <c r="H331" s="694">
        <v>-301.39999999999998</v>
      </c>
      <c r="I331" s="562" t="s">
        <v>1871</v>
      </c>
      <c r="J331" s="497"/>
      <c r="K331" s="498"/>
      <c r="L331" s="498"/>
      <c r="M331" s="498"/>
      <c r="N331" s="498"/>
      <c r="O331" s="498"/>
    </row>
    <row r="332" spans="1:15" s="499" customFormat="1" ht="42" customHeight="1">
      <c r="A332" s="814"/>
      <c r="B332" s="814"/>
      <c r="C332" s="814"/>
      <c r="D332" s="975"/>
      <c r="E332" s="975"/>
      <c r="F332" s="975"/>
      <c r="G332" s="978"/>
      <c r="H332" s="694">
        <v>-192.8</v>
      </c>
      <c r="I332" s="592" t="s">
        <v>1872</v>
      </c>
      <c r="J332" s="497"/>
      <c r="K332" s="498"/>
      <c r="L332" s="498"/>
      <c r="M332" s="498"/>
      <c r="N332" s="498"/>
      <c r="O332" s="498"/>
    </row>
    <row r="333" spans="1:15" s="499" customFormat="1" ht="28.15" customHeight="1">
      <c r="A333" s="814"/>
      <c r="B333" s="814"/>
      <c r="C333" s="814"/>
      <c r="D333" s="975"/>
      <c r="E333" s="975"/>
      <c r="F333" s="975"/>
      <c r="G333" s="978"/>
      <c r="H333" s="694">
        <v>-126.4</v>
      </c>
      <c r="I333" s="592" t="s">
        <v>1873</v>
      </c>
      <c r="J333" s="497"/>
      <c r="K333" s="498"/>
      <c r="L333" s="498"/>
      <c r="M333" s="498"/>
      <c r="N333" s="498"/>
      <c r="O333" s="498"/>
    </row>
    <row r="334" spans="1:15" s="499" customFormat="1" ht="13.9" customHeight="1">
      <c r="A334" s="814"/>
      <c r="B334" s="814"/>
      <c r="C334" s="814"/>
      <c r="D334" s="975"/>
      <c r="E334" s="975"/>
      <c r="F334" s="975"/>
      <c r="G334" s="978"/>
      <c r="H334" s="694">
        <f>-65.1+1.6-1.3-2.6</f>
        <v>-67.399999999999991</v>
      </c>
      <c r="I334" s="592" t="s">
        <v>1874</v>
      </c>
      <c r="J334" s="497"/>
      <c r="K334" s="498"/>
      <c r="L334" s="498"/>
      <c r="M334" s="498"/>
      <c r="N334" s="498"/>
      <c r="O334" s="498"/>
    </row>
    <row r="335" spans="1:15" s="499" customFormat="1" ht="13.9" customHeight="1">
      <c r="A335" s="814"/>
      <c r="B335" s="814"/>
      <c r="C335" s="814"/>
      <c r="D335" s="975"/>
      <c r="E335" s="975"/>
      <c r="F335" s="975"/>
      <c r="G335" s="978"/>
      <c r="H335" s="694">
        <f>-1.6</f>
        <v>-1.6</v>
      </c>
      <c r="I335" s="592" t="s">
        <v>1875</v>
      </c>
      <c r="J335" s="497"/>
      <c r="K335" s="498"/>
      <c r="L335" s="498"/>
      <c r="M335" s="498"/>
      <c r="N335" s="498"/>
      <c r="O335" s="498"/>
    </row>
    <row r="336" spans="1:15" s="499" customFormat="1" ht="28.15" customHeight="1">
      <c r="A336" s="815"/>
      <c r="B336" s="815"/>
      <c r="C336" s="815"/>
      <c r="D336" s="976"/>
      <c r="E336" s="976"/>
      <c r="F336" s="976"/>
      <c r="G336" s="979"/>
      <c r="H336" s="695">
        <f>-843.5+126.4+2.6</f>
        <v>-714.5</v>
      </c>
      <c r="I336" s="593" t="s">
        <v>1876</v>
      </c>
      <c r="J336" s="497"/>
      <c r="K336" s="498"/>
      <c r="L336" s="498"/>
      <c r="M336" s="498"/>
      <c r="N336" s="498"/>
      <c r="O336" s="498"/>
    </row>
    <row r="337" spans="1:15" s="499" customFormat="1" ht="13.9" customHeight="1">
      <c r="A337" s="813" t="s">
        <v>677</v>
      </c>
      <c r="B337" s="813" t="s">
        <v>80</v>
      </c>
      <c r="C337" s="519" t="s">
        <v>233</v>
      </c>
      <c r="D337" s="748">
        <v>32682</v>
      </c>
      <c r="E337" s="748">
        <v>32682</v>
      </c>
      <c r="F337" s="748">
        <f>E337/D337*100</f>
        <v>100</v>
      </c>
      <c r="G337" s="749">
        <f>+E337-D337</f>
        <v>0</v>
      </c>
      <c r="H337" s="696"/>
      <c r="I337" s="594"/>
      <c r="J337" s="497"/>
      <c r="K337" s="498"/>
      <c r="L337" s="498"/>
      <c r="M337" s="498"/>
      <c r="N337" s="498"/>
      <c r="O337" s="498"/>
    </row>
    <row r="338" spans="1:15" s="499" customFormat="1" ht="13.9" customHeight="1">
      <c r="A338" s="814"/>
      <c r="B338" s="814"/>
      <c r="C338" s="980" t="s">
        <v>11</v>
      </c>
      <c r="D338" s="974">
        <v>559.20000000000005</v>
      </c>
      <c r="E338" s="974">
        <v>436.5</v>
      </c>
      <c r="F338" s="974">
        <f>+E338/D338*100</f>
        <v>78.057939914163086</v>
      </c>
      <c r="G338" s="977">
        <f>+E338-D338</f>
        <v>-122.70000000000005</v>
      </c>
      <c r="H338" s="694">
        <v>-23.1</v>
      </c>
      <c r="I338" s="562" t="s">
        <v>1865</v>
      </c>
      <c r="J338" s="497"/>
      <c r="K338" s="498"/>
      <c r="L338" s="498"/>
      <c r="M338" s="498"/>
      <c r="N338" s="498"/>
      <c r="O338" s="498"/>
    </row>
    <row r="339" spans="1:15" s="499" customFormat="1" ht="28.15" customHeight="1">
      <c r="A339" s="814"/>
      <c r="B339" s="814"/>
      <c r="C339" s="981"/>
      <c r="D339" s="975"/>
      <c r="E339" s="975"/>
      <c r="F339" s="975"/>
      <c r="G339" s="978"/>
      <c r="H339" s="694">
        <v>-13.1</v>
      </c>
      <c r="I339" s="562" t="s">
        <v>2136</v>
      </c>
      <c r="J339" s="497"/>
      <c r="K339" s="498"/>
      <c r="L339" s="498"/>
      <c r="M339" s="498"/>
      <c r="N339" s="498"/>
      <c r="O339" s="498"/>
    </row>
    <row r="340" spans="1:15" s="499" customFormat="1" ht="13.9" customHeight="1">
      <c r="A340" s="814"/>
      <c r="B340" s="814"/>
      <c r="C340" s="981"/>
      <c r="D340" s="975"/>
      <c r="E340" s="975"/>
      <c r="F340" s="975"/>
      <c r="G340" s="978"/>
      <c r="H340" s="694">
        <v>-9.4</v>
      </c>
      <c r="I340" s="592" t="s">
        <v>1877</v>
      </c>
      <c r="J340" s="497"/>
      <c r="K340" s="498"/>
      <c r="L340" s="498"/>
      <c r="M340" s="498"/>
      <c r="N340" s="498"/>
      <c r="O340" s="498"/>
    </row>
    <row r="341" spans="1:15" s="499" customFormat="1" ht="13.9" customHeight="1">
      <c r="A341" s="814"/>
      <c r="B341" s="814"/>
      <c r="C341" s="982"/>
      <c r="D341" s="976"/>
      <c r="E341" s="976"/>
      <c r="F341" s="976"/>
      <c r="G341" s="979"/>
      <c r="H341" s="695">
        <v>-77</v>
      </c>
      <c r="I341" s="593" t="s">
        <v>2137</v>
      </c>
      <c r="J341" s="497"/>
      <c r="K341" s="498"/>
      <c r="L341" s="498"/>
      <c r="M341" s="498"/>
      <c r="N341" s="498"/>
      <c r="O341" s="498"/>
    </row>
    <row r="342" spans="1:15" s="499" customFormat="1" ht="28.15" customHeight="1">
      <c r="A342" s="815"/>
      <c r="B342" s="815"/>
      <c r="C342" s="492" t="s">
        <v>12</v>
      </c>
      <c r="D342" s="725">
        <f>SUM(D330:D341)</f>
        <v>574869.6</v>
      </c>
      <c r="E342" s="725">
        <f>SUM(E330:E341)</f>
        <v>573092</v>
      </c>
      <c r="F342" s="725">
        <f t="shared" si="32"/>
        <v>99.690782048659386</v>
      </c>
      <c r="G342" s="725">
        <f t="shared" si="33"/>
        <v>-1777.5999999999767</v>
      </c>
      <c r="H342" s="895"/>
      <c r="I342" s="896"/>
      <c r="J342" s="497"/>
      <c r="K342" s="498"/>
      <c r="L342" s="498"/>
      <c r="M342" s="498"/>
      <c r="N342" s="498"/>
      <c r="O342" s="498"/>
    </row>
    <row r="343" spans="1:15" s="499" customFormat="1" ht="19.899999999999999" customHeight="1">
      <c r="A343" s="862" t="s">
        <v>2040</v>
      </c>
      <c r="B343" s="863"/>
      <c r="C343" s="863"/>
      <c r="D343" s="863"/>
      <c r="E343" s="863"/>
      <c r="F343" s="863"/>
      <c r="G343" s="863"/>
      <c r="H343" s="838"/>
      <c r="I343" s="839"/>
      <c r="J343" s="497"/>
      <c r="K343" s="498"/>
      <c r="L343" s="498"/>
      <c r="M343" s="498"/>
      <c r="N343" s="498"/>
      <c r="O343" s="498"/>
    </row>
    <row r="344" spans="1:15" s="499" customFormat="1" ht="28.15" customHeight="1">
      <c r="A344" s="823" t="s">
        <v>396</v>
      </c>
      <c r="B344" s="807" t="s">
        <v>917</v>
      </c>
      <c r="C344" s="807" t="s">
        <v>8</v>
      </c>
      <c r="D344" s="865">
        <v>145629</v>
      </c>
      <c r="E344" s="865">
        <v>145416.79999999999</v>
      </c>
      <c r="F344" s="801">
        <f t="shared" ref="F344:F436" si="37">IF(ISBLANK(E344),"",+E344/D344*100)</f>
        <v>99.854287264212488</v>
      </c>
      <c r="G344" s="804">
        <f t="shared" ref="G344:G436" si="38">+E344-D344</f>
        <v>-212.20000000001164</v>
      </c>
      <c r="H344" s="638">
        <v>-17.3</v>
      </c>
      <c r="I344" s="496" t="s">
        <v>2138</v>
      </c>
      <c r="J344" s="497"/>
      <c r="K344" s="498"/>
      <c r="L344" s="498"/>
      <c r="M344" s="498"/>
      <c r="N344" s="498"/>
      <c r="O344" s="498"/>
    </row>
    <row r="345" spans="1:15" s="499" customFormat="1" ht="13.9" customHeight="1">
      <c r="A345" s="824"/>
      <c r="B345" s="808"/>
      <c r="C345" s="808"/>
      <c r="D345" s="951"/>
      <c r="E345" s="951"/>
      <c r="F345" s="802"/>
      <c r="G345" s="805"/>
      <c r="H345" s="639">
        <v>-12.9</v>
      </c>
      <c r="I345" s="542" t="s">
        <v>1670</v>
      </c>
      <c r="J345" s="497"/>
      <c r="K345" s="498"/>
      <c r="L345" s="498"/>
      <c r="M345" s="498"/>
      <c r="N345" s="498"/>
      <c r="O345" s="498"/>
    </row>
    <row r="346" spans="1:15" s="499" customFormat="1" ht="13.9" customHeight="1">
      <c r="A346" s="824"/>
      <c r="B346" s="808"/>
      <c r="C346" s="808"/>
      <c r="D346" s="951"/>
      <c r="E346" s="951"/>
      <c r="F346" s="802"/>
      <c r="G346" s="805"/>
      <c r="H346" s="639">
        <v>-1.1000000000000001</v>
      </c>
      <c r="I346" s="542" t="s">
        <v>1671</v>
      </c>
      <c r="J346" s="497"/>
      <c r="K346" s="498"/>
      <c r="L346" s="498"/>
      <c r="M346" s="498"/>
      <c r="N346" s="498"/>
      <c r="O346" s="498"/>
    </row>
    <row r="347" spans="1:15" s="499" customFormat="1" ht="13.9" customHeight="1">
      <c r="A347" s="824"/>
      <c r="B347" s="808"/>
      <c r="C347" s="808"/>
      <c r="D347" s="951"/>
      <c r="E347" s="951"/>
      <c r="F347" s="802"/>
      <c r="G347" s="805"/>
      <c r="H347" s="639">
        <v>-0.5</v>
      </c>
      <c r="I347" s="542" t="s">
        <v>369</v>
      </c>
      <c r="J347" s="497"/>
      <c r="K347" s="498"/>
      <c r="L347" s="498"/>
      <c r="M347" s="498"/>
      <c r="N347" s="498"/>
      <c r="O347" s="498"/>
    </row>
    <row r="348" spans="1:15" s="499" customFormat="1" ht="13.9" customHeight="1">
      <c r="A348" s="824"/>
      <c r="B348" s="808"/>
      <c r="C348" s="808"/>
      <c r="D348" s="951"/>
      <c r="E348" s="951"/>
      <c r="F348" s="802"/>
      <c r="G348" s="805"/>
      <c r="H348" s="639">
        <v>-30.8</v>
      </c>
      <c r="I348" s="542" t="s">
        <v>441</v>
      </c>
      <c r="J348" s="497"/>
      <c r="K348" s="498"/>
      <c r="L348" s="498"/>
      <c r="M348" s="498"/>
      <c r="N348" s="498"/>
      <c r="O348" s="498"/>
    </row>
    <row r="349" spans="1:15" s="499" customFormat="1" ht="13.9" customHeight="1">
      <c r="A349" s="824"/>
      <c r="B349" s="808"/>
      <c r="C349" s="808"/>
      <c r="D349" s="951"/>
      <c r="E349" s="951"/>
      <c r="F349" s="802"/>
      <c r="G349" s="805"/>
      <c r="H349" s="639">
        <v>-5.7</v>
      </c>
      <c r="I349" s="542" t="s">
        <v>1549</v>
      </c>
      <c r="J349" s="497"/>
      <c r="K349" s="498"/>
      <c r="L349" s="498"/>
      <c r="M349" s="498"/>
      <c r="N349" s="498"/>
      <c r="O349" s="498"/>
    </row>
    <row r="350" spans="1:15" s="499" customFormat="1" ht="13.9" customHeight="1">
      <c r="A350" s="824"/>
      <c r="B350" s="808"/>
      <c r="C350" s="808"/>
      <c r="D350" s="951"/>
      <c r="E350" s="951"/>
      <c r="F350" s="802"/>
      <c r="G350" s="805"/>
      <c r="H350" s="639">
        <v>-1.4</v>
      </c>
      <c r="I350" s="542" t="s">
        <v>1672</v>
      </c>
      <c r="J350" s="497"/>
      <c r="K350" s="498"/>
      <c r="L350" s="498"/>
      <c r="M350" s="498"/>
      <c r="N350" s="498"/>
      <c r="O350" s="498"/>
    </row>
    <row r="351" spans="1:15" s="499" customFormat="1" ht="13.9" customHeight="1">
      <c r="A351" s="824"/>
      <c r="B351" s="808"/>
      <c r="C351" s="808"/>
      <c r="D351" s="951"/>
      <c r="E351" s="951"/>
      <c r="F351" s="802"/>
      <c r="G351" s="805"/>
      <c r="H351" s="639">
        <v>-1.4</v>
      </c>
      <c r="I351" s="542" t="s">
        <v>1673</v>
      </c>
      <c r="J351" s="497"/>
      <c r="K351" s="498"/>
      <c r="L351" s="498"/>
      <c r="M351" s="498"/>
      <c r="N351" s="498"/>
      <c r="O351" s="498"/>
    </row>
    <row r="352" spans="1:15" s="499" customFormat="1" ht="13.9" customHeight="1">
      <c r="A352" s="824"/>
      <c r="B352" s="808"/>
      <c r="C352" s="808"/>
      <c r="D352" s="951"/>
      <c r="E352" s="951"/>
      <c r="F352" s="802"/>
      <c r="G352" s="805"/>
      <c r="H352" s="667">
        <v>-0.1</v>
      </c>
      <c r="I352" s="542" t="s">
        <v>1674</v>
      </c>
      <c r="J352" s="497"/>
      <c r="K352" s="498"/>
      <c r="L352" s="498"/>
      <c r="M352" s="498"/>
      <c r="N352" s="498"/>
      <c r="O352" s="498"/>
    </row>
    <row r="353" spans="1:15" s="499" customFormat="1" ht="13.9" customHeight="1">
      <c r="A353" s="824"/>
      <c r="B353" s="808"/>
      <c r="C353" s="808"/>
      <c r="D353" s="951"/>
      <c r="E353" s="951"/>
      <c r="F353" s="802"/>
      <c r="G353" s="805"/>
      <c r="H353" s="667">
        <v>-3.4</v>
      </c>
      <c r="I353" s="542" t="s">
        <v>1675</v>
      </c>
      <c r="J353" s="497"/>
      <c r="K353" s="498"/>
      <c r="L353" s="498"/>
      <c r="M353" s="498"/>
      <c r="N353" s="498"/>
      <c r="O353" s="498"/>
    </row>
    <row r="354" spans="1:15" s="499" customFormat="1" ht="13.9" customHeight="1">
      <c r="A354" s="824"/>
      <c r="B354" s="808"/>
      <c r="C354" s="808"/>
      <c r="D354" s="951"/>
      <c r="E354" s="951"/>
      <c r="F354" s="802"/>
      <c r="G354" s="805"/>
      <c r="H354" s="639">
        <v>-0.1</v>
      </c>
      <c r="I354" s="542" t="s">
        <v>1676</v>
      </c>
      <c r="J354" s="497"/>
      <c r="K354" s="498"/>
      <c r="L354" s="498"/>
      <c r="M354" s="498"/>
      <c r="N354" s="498"/>
      <c r="O354" s="498"/>
    </row>
    <row r="355" spans="1:15" s="499" customFormat="1" ht="13.9" customHeight="1">
      <c r="A355" s="824"/>
      <c r="B355" s="808"/>
      <c r="C355" s="808"/>
      <c r="D355" s="951"/>
      <c r="E355" s="951"/>
      <c r="F355" s="802"/>
      <c r="G355" s="805"/>
      <c r="H355" s="639">
        <v>-0.4</v>
      </c>
      <c r="I355" s="542" t="s">
        <v>1677</v>
      </c>
      <c r="J355" s="497"/>
      <c r="K355" s="498"/>
      <c r="L355" s="498"/>
      <c r="M355" s="498"/>
      <c r="N355" s="498"/>
      <c r="O355" s="498"/>
    </row>
    <row r="356" spans="1:15" s="499" customFormat="1" ht="13.9" customHeight="1">
      <c r="A356" s="824"/>
      <c r="B356" s="808"/>
      <c r="C356" s="808"/>
      <c r="D356" s="951"/>
      <c r="E356" s="951"/>
      <c r="F356" s="802"/>
      <c r="G356" s="805"/>
      <c r="H356" s="639">
        <v>-1.7337800000000001</v>
      </c>
      <c r="I356" s="542" t="s">
        <v>1678</v>
      </c>
      <c r="J356" s="497"/>
      <c r="K356" s="498"/>
      <c r="L356" s="498"/>
      <c r="M356" s="498"/>
      <c r="N356" s="498"/>
      <c r="O356" s="498"/>
    </row>
    <row r="357" spans="1:15" s="499" customFormat="1" ht="13.9" customHeight="1">
      <c r="A357" s="824"/>
      <c r="B357" s="808"/>
      <c r="C357" s="808"/>
      <c r="D357" s="951"/>
      <c r="E357" s="951"/>
      <c r="F357" s="802"/>
      <c r="G357" s="805"/>
      <c r="H357" s="639">
        <v>-104.36037</v>
      </c>
      <c r="I357" s="542" t="s">
        <v>441</v>
      </c>
      <c r="J357" s="497"/>
      <c r="K357" s="498"/>
      <c r="L357" s="498"/>
      <c r="M357" s="498"/>
      <c r="N357" s="498"/>
      <c r="O357" s="498"/>
    </row>
    <row r="358" spans="1:15" s="499" customFormat="1" ht="13.9" customHeight="1">
      <c r="A358" s="824"/>
      <c r="B358" s="808"/>
      <c r="C358" s="808"/>
      <c r="D358" s="951"/>
      <c r="E358" s="951"/>
      <c r="F358" s="802"/>
      <c r="G358" s="805"/>
      <c r="H358" s="639">
        <v>-30.81</v>
      </c>
      <c r="I358" s="542" t="s">
        <v>1679</v>
      </c>
      <c r="J358" s="497"/>
      <c r="K358" s="498"/>
      <c r="L358" s="498"/>
      <c r="M358" s="498"/>
      <c r="N358" s="498"/>
      <c r="O358" s="498"/>
    </row>
    <row r="359" spans="1:15" s="499" customFormat="1" ht="13.9" customHeight="1">
      <c r="A359" s="824" t="s">
        <v>396</v>
      </c>
      <c r="B359" s="808" t="s">
        <v>2243</v>
      </c>
      <c r="C359" s="809"/>
      <c r="D359" s="866"/>
      <c r="E359" s="866"/>
      <c r="F359" s="803"/>
      <c r="G359" s="806"/>
      <c r="H359" s="639">
        <v>-0.2</v>
      </c>
      <c r="I359" s="542" t="s">
        <v>1680</v>
      </c>
      <c r="J359" s="497"/>
      <c r="K359" s="498"/>
      <c r="L359" s="498"/>
      <c r="M359" s="498"/>
      <c r="N359" s="498"/>
      <c r="O359" s="498"/>
    </row>
    <row r="360" spans="1:15" s="499" customFormat="1" ht="13.9" customHeight="1">
      <c r="A360" s="824"/>
      <c r="B360" s="808"/>
      <c r="C360" s="807" t="s">
        <v>61</v>
      </c>
      <c r="D360" s="865">
        <v>390</v>
      </c>
      <c r="E360" s="865">
        <v>19.8</v>
      </c>
      <c r="F360" s="801">
        <f t="shared" si="37"/>
        <v>5.0769230769230766</v>
      </c>
      <c r="G360" s="804">
        <f t="shared" si="38"/>
        <v>-370.2</v>
      </c>
      <c r="H360" s="638">
        <v>-350.2</v>
      </c>
      <c r="I360" s="496" t="s">
        <v>1549</v>
      </c>
      <c r="J360" s="497"/>
      <c r="K360" s="498"/>
      <c r="L360" s="498"/>
      <c r="M360" s="498"/>
      <c r="N360" s="498"/>
      <c r="O360" s="498"/>
    </row>
    <row r="361" spans="1:15" s="499" customFormat="1" ht="13.9" customHeight="1">
      <c r="A361" s="824"/>
      <c r="B361" s="808"/>
      <c r="C361" s="809"/>
      <c r="D361" s="866"/>
      <c r="E361" s="866"/>
      <c r="F361" s="803"/>
      <c r="G361" s="806"/>
      <c r="H361" s="639">
        <v>-20</v>
      </c>
      <c r="I361" s="542" t="s">
        <v>2139</v>
      </c>
      <c r="J361" s="497"/>
      <c r="K361" s="498"/>
      <c r="L361" s="498"/>
      <c r="M361" s="498"/>
      <c r="N361" s="498"/>
      <c r="O361" s="498"/>
    </row>
    <row r="362" spans="1:15" s="499" customFormat="1" ht="13.9" customHeight="1">
      <c r="A362" s="824"/>
      <c r="B362" s="808"/>
      <c r="C362" s="506" t="s">
        <v>92</v>
      </c>
      <c r="D362" s="728">
        <v>2672</v>
      </c>
      <c r="E362" s="728">
        <v>2672</v>
      </c>
      <c r="F362" s="723">
        <f t="shared" si="37"/>
        <v>100</v>
      </c>
      <c r="G362" s="724">
        <f t="shared" si="38"/>
        <v>0</v>
      </c>
      <c r="H362" s="673"/>
      <c r="I362" s="496"/>
      <c r="J362" s="497"/>
      <c r="K362" s="498"/>
      <c r="L362" s="498"/>
      <c r="M362" s="498"/>
      <c r="N362" s="498"/>
      <c r="O362" s="498"/>
    </row>
    <row r="363" spans="1:15" s="499" customFormat="1" ht="13.9" customHeight="1">
      <c r="A363" s="824"/>
      <c r="B363" s="808"/>
      <c r="C363" s="506" t="s">
        <v>233</v>
      </c>
      <c r="D363" s="728">
        <v>300</v>
      </c>
      <c r="E363" s="728">
        <v>300</v>
      </c>
      <c r="F363" s="723">
        <f t="shared" si="37"/>
        <v>100</v>
      </c>
      <c r="G363" s="724">
        <f t="shared" si="38"/>
        <v>0</v>
      </c>
      <c r="H363" s="676"/>
      <c r="I363" s="541"/>
      <c r="J363" s="497"/>
      <c r="K363" s="498"/>
      <c r="L363" s="498"/>
      <c r="M363" s="498"/>
      <c r="N363" s="498"/>
      <c r="O363" s="498"/>
    </row>
    <row r="364" spans="1:15" s="499" customFormat="1" ht="70.150000000000006" customHeight="1">
      <c r="A364" s="824"/>
      <c r="B364" s="808"/>
      <c r="C364" s="807" t="s">
        <v>31</v>
      </c>
      <c r="D364" s="865">
        <v>17764</v>
      </c>
      <c r="E364" s="865">
        <v>14498.7</v>
      </c>
      <c r="F364" s="801">
        <f t="shared" si="37"/>
        <v>81.618441792389106</v>
      </c>
      <c r="G364" s="804">
        <f t="shared" si="38"/>
        <v>-3265.2999999999993</v>
      </c>
      <c r="H364" s="639">
        <v>-1752.2</v>
      </c>
      <c r="I364" s="542" t="s">
        <v>1681</v>
      </c>
      <c r="J364" s="497"/>
      <c r="K364" s="498"/>
      <c r="L364" s="498"/>
      <c r="M364" s="498"/>
      <c r="N364" s="498"/>
      <c r="O364" s="498"/>
    </row>
    <row r="365" spans="1:15" s="499" customFormat="1" ht="70.150000000000006" customHeight="1">
      <c r="A365" s="824"/>
      <c r="B365" s="808"/>
      <c r="C365" s="809"/>
      <c r="D365" s="866"/>
      <c r="E365" s="866"/>
      <c r="F365" s="803"/>
      <c r="G365" s="806"/>
      <c r="H365" s="639">
        <v>-1513.1</v>
      </c>
      <c r="I365" s="542" t="s">
        <v>1682</v>
      </c>
      <c r="J365" s="497"/>
      <c r="K365" s="498"/>
      <c r="L365" s="498"/>
      <c r="M365" s="498"/>
      <c r="N365" s="498"/>
      <c r="O365" s="498"/>
    </row>
    <row r="366" spans="1:15" s="499" customFormat="1" ht="13.9" customHeight="1">
      <c r="A366" s="824"/>
      <c r="B366" s="808"/>
      <c r="C366" s="506" t="s">
        <v>330</v>
      </c>
      <c r="D366" s="723">
        <v>305</v>
      </c>
      <c r="E366" s="728"/>
      <c r="F366" s="723" t="str">
        <f t="shared" ref="F366:F435" si="39">IF(ISBLANK(E366),"",+E366/D366*100)</f>
        <v/>
      </c>
      <c r="G366" s="724">
        <f t="shared" si="38"/>
        <v>-305</v>
      </c>
      <c r="H366" s="643">
        <v>-305</v>
      </c>
      <c r="I366" s="541" t="s">
        <v>1683</v>
      </c>
      <c r="J366" s="497"/>
      <c r="K366" s="498"/>
      <c r="L366" s="498"/>
      <c r="M366" s="498"/>
      <c r="N366" s="498"/>
      <c r="O366" s="498"/>
    </row>
    <row r="367" spans="1:15" s="499" customFormat="1" ht="28.15" customHeight="1">
      <c r="A367" s="824"/>
      <c r="B367" s="808"/>
      <c r="C367" s="807" t="s">
        <v>333</v>
      </c>
      <c r="D367" s="801">
        <v>342</v>
      </c>
      <c r="E367" s="865">
        <v>220.8</v>
      </c>
      <c r="F367" s="801">
        <f t="shared" si="39"/>
        <v>64.561403508771932</v>
      </c>
      <c r="G367" s="804">
        <f t="shared" si="38"/>
        <v>-121.19999999999999</v>
      </c>
      <c r="H367" s="639">
        <v>-74.5</v>
      </c>
      <c r="I367" s="542" t="s">
        <v>1684</v>
      </c>
      <c r="J367" s="497"/>
      <c r="K367" s="498"/>
      <c r="L367" s="498"/>
      <c r="M367" s="498"/>
      <c r="N367" s="498"/>
      <c r="O367" s="498"/>
    </row>
    <row r="368" spans="1:15" s="499" customFormat="1" ht="13.9" customHeight="1">
      <c r="A368" s="824"/>
      <c r="B368" s="808"/>
      <c r="C368" s="809"/>
      <c r="D368" s="803"/>
      <c r="E368" s="866"/>
      <c r="F368" s="803"/>
      <c r="G368" s="806"/>
      <c r="H368" s="639">
        <v>-46.7</v>
      </c>
      <c r="I368" s="542" t="s">
        <v>1685</v>
      </c>
      <c r="J368" s="497"/>
      <c r="K368" s="498"/>
      <c r="L368" s="498"/>
      <c r="M368" s="498"/>
      <c r="N368" s="498"/>
      <c r="O368" s="498"/>
    </row>
    <row r="369" spans="1:15" s="499" customFormat="1" ht="55.9" customHeight="1">
      <c r="A369" s="824"/>
      <c r="B369" s="808"/>
      <c r="C369" s="807" t="s">
        <v>55</v>
      </c>
      <c r="D369" s="801">
        <v>56794</v>
      </c>
      <c r="E369" s="801">
        <v>43610.6</v>
      </c>
      <c r="F369" s="801">
        <f t="shared" si="39"/>
        <v>76.787336690495465</v>
      </c>
      <c r="G369" s="801">
        <f t="shared" si="38"/>
        <v>-13183.400000000001</v>
      </c>
      <c r="H369" s="638">
        <v>-2777.9</v>
      </c>
      <c r="I369" s="496" t="s">
        <v>1686</v>
      </c>
      <c r="J369" s="497"/>
      <c r="K369" s="498"/>
      <c r="L369" s="498"/>
      <c r="M369" s="498"/>
      <c r="N369" s="498"/>
      <c r="O369" s="498"/>
    </row>
    <row r="370" spans="1:15" s="499" customFormat="1" ht="55.9" customHeight="1">
      <c r="A370" s="824"/>
      <c r="B370" s="808"/>
      <c r="C370" s="990"/>
      <c r="D370" s="803"/>
      <c r="E370" s="803"/>
      <c r="F370" s="803"/>
      <c r="G370" s="803"/>
      <c r="H370" s="640">
        <v>-2648.8</v>
      </c>
      <c r="I370" s="543" t="s">
        <v>2240</v>
      </c>
      <c r="J370" s="497"/>
      <c r="K370" s="498"/>
      <c r="L370" s="498"/>
      <c r="M370" s="498"/>
      <c r="N370" s="498"/>
      <c r="O370" s="498"/>
    </row>
    <row r="371" spans="1:15" s="499" customFormat="1" ht="42" customHeight="1">
      <c r="A371" s="824"/>
      <c r="B371" s="808"/>
      <c r="C371" s="807" t="s">
        <v>55</v>
      </c>
      <c r="D371" s="735"/>
      <c r="E371" s="750"/>
      <c r="F371" s="735"/>
      <c r="G371" s="736"/>
      <c r="H371" s="638">
        <v>-623.5</v>
      </c>
      <c r="I371" s="496" t="s">
        <v>1687</v>
      </c>
      <c r="J371" s="497"/>
      <c r="K371" s="498"/>
      <c r="L371" s="498"/>
      <c r="M371" s="498"/>
      <c r="N371" s="498"/>
      <c r="O371" s="498"/>
    </row>
    <row r="372" spans="1:15" s="499" customFormat="1" ht="70.150000000000006" customHeight="1">
      <c r="A372" s="824"/>
      <c r="B372" s="808"/>
      <c r="C372" s="808"/>
      <c r="D372" s="738"/>
      <c r="E372" s="751"/>
      <c r="F372" s="738"/>
      <c r="G372" s="739"/>
      <c r="H372" s="639">
        <v>-6543.1</v>
      </c>
      <c r="I372" s="542" t="s">
        <v>1688</v>
      </c>
      <c r="J372" s="497"/>
      <c r="K372" s="498"/>
      <c r="L372" s="498"/>
      <c r="M372" s="498"/>
      <c r="N372" s="498"/>
      <c r="O372" s="498"/>
    </row>
    <row r="373" spans="1:15" s="499" customFormat="1" ht="70.150000000000006" customHeight="1">
      <c r="A373" s="824"/>
      <c r="B373" s="808"/>
      <c r="C373" s="809"/>
      <c r="D373" s="741"/>
      <c r="E373" s="752"/>
      <c r="F373" s="741"/>
      <c r="G373" s="742"/>
      <c r="H373" s="639">
        <v>-590.1</v>
      </c>
      <c r="I373" s="542" t="s">
        <v>1689</v>
      </c>
      <c r="J373" s="497"/>
      <c r="K373" s="498"/>
      <c r="L373" s="498"/>
      <c r="M373" s="498"/>
      <c r="N373" s="498"/>
      <c r="O373" s="498"/>
    </row>
    <row r="374" spans="1:15" s="499" customFormat="1" ht="13.9" customHeight="1">
      <c r="A374" s="824"/>
      <c r="B374" s="808"/>
      <c r="C374" s="506" t="s">
        <v>758</v>
      </c>
      <c r="D374" s="723">
        <v>3401</v>
      </c>
      <c r="E374" s="728"/>
      <c r="F374" s="723" t="str">
        <f t="shared" si="39"/>
        <v/>
      </c>
      <c r="G374" s="724">
        <f t="shared" si="38"/>
        <v>-3401</v>
      </c>
      <c r="H374" s="643">
        <v>-3401</v>
      </c>
      <c r="I374" s="541" t="s">
        <v>2140</v>
      </c>
      <c r="J374" s="497"/>
      <c r="K374" s="498"/>
      <c r="L374" s="498"/>
      <c r="M374" s="498"/>
      <c r="N374" s="498"/>
      <c r="O374" s="498"/>
    </row>
    <row r="375" spans="1:15" s="499" customFormat="1" ht="13.9" customHeight="1">
      <c r="A375" s="824"/>
      <c r="B375" s="808"/>
      <c r="C375" s="807" t="s">
        <v>756</v>
      </c>
      <c r="D375" s="801">
        <v>1935</v>
      </c>
      <c r="E375" s="865">
        <v>1251.2</v>
      </c>
      <c r="F375" s="801">
        <f t="shared" si="39"/>
        <v>64.661498708010328</v>
      </c>
      <c r="G375" s="804">
        <f t="shared" si="38"/>
        <v>-683.8</v>
      </c>
      <c r="H375" s="639">
        <v>-420.9</v>
      </c>
      <c r="I375" s="542" t="s">
        <v>2141</v>
      </c>
      <c r="J375" s="497"/>
      <c r="K375" s="498"/>
      <c r="L375" s="498"/>
      <c r="M375" s="498"/>
      <c r="N375" s="498"/>
      <c r="O375" s="498"/>
    </row>
    <row r="376" spans="1:15" s="499" customFormat="1" ht="13.9" customHeight="1">
      <c r="A376" s="824"/>
      <c r="B376" s="808"/>
      <c r="C376" s="809"/>
      <c r="D376" s="803"/>
      <c r="E376" s="866"/>
      <c r="F376" s="803"/>
      <c r="G376" s="806"/>
      <c r="H376" s="639">
        <v>-262.89999999999998</v>
      </c>
      <c r="I376" s="542" t="s">
        <v>1685</v>
      </c>
      <c r="J376" s="497"/>
      <c r="K376" s="498"/>
      <c r="L376" s="498"/>
      <c r="M376" s="498"/>
      <c r="N376" s="498"/>
      <c r="O376" s="498"/>
    </row>
    <row r="377" spans="1:15" s="499" customFormat="1" ht="13.9" customHeight="1">
      <c r="A377" s="824"/>
      <c r="B377" s="808"/>
      <c r="C377" s="506" t="s">
        <v>739</v>
      </c>
      <c r="D377" s="723">
        <v>1756</v>
      </c>
      <c r="E377" s="728">
        <v>1756</v>
      </c>
      <c r="F377" s="723">
        <f>IF(ISBLANK(E377),"",+E377/D377*100)</f>
        <v>100</v>
      </c>
      <c r="G377" s="724">
        <f>+E377-D377</f>
        <v>0</v>
      </c>
      <c r="H377" s="673"/>
      <c r="I377" s="496"/>
      <c r="J377" s="497"/>
      <c r="K377" s="498"/>
      <c r="L377" s="498"/>
      <c r="M377" s="498"/>
      <c r="N377" s="498"/>
      <c r="O377" s="498"/>
    </row>
    <row r="378" spans="1:15" s="499" customFormat="1" ht="13.9" customHeight="1">
      <c r="A378" s="824"/>
      <c r="B378" s="808"/>
      <c r="C378" s="807" t="s">
        <v>11</v>
      </c>
      <c r="D378" s="865">
        <v>21663.9</v>
      </c>
      <c r="E378" s="865">
        <v>13599.1</v>
      </c>
      <c r="F378" s="865">
        <f>IF(ISBLANK(E378),"",+E378/D378*100)</f>
        <v>62.773092564127417</v>
      </c>
      <c r="G378" s="865">
        <f>+E378-D378</f>
        <v>-8064.8000000000011</v>
      </c>
      <c r="H378" s="658">
        <v>-2.14</v>
      </c>
      <c r="I378" s="496" t="s">
        <v>627</v>
      </c>
      <c r="J378" s="497"/>
      <c r="K378" s="498"/>
      <c r="L378" s="498"/>
      <c r="M378" s="498"/>
      <c r="N378" s="498"/>
      <c r="O378" s="498"/>
    </row>
    <row r="379" spans="1:15" s="499" customFormat="1" ht="13.9" customHeight="1">
      <c r="A379" s="824"/>
      <c r="B379" s="808"/>
      <c r="C379" s="808"/>
      <c r="D379" s="951"/>
      <c r="E379" s="951"/>
      <c r="F379" s="951"/>
      <c r="G379" s="951"/>
      <c r="H379" s="667">
        <v>-387.44</v>
      </c>
      <c r="I379" s="542" t="s">
        <v>369</v>
      </c>
      <c r="J379" s="497"/>
      <c r="K379" s="498"/>
      <c r="L379" s="498"/>
      <c r="M379" s="498"/>
      <c r="N379" s="498"/>
      <c r="O379" s="498"/>
    </row>
    <row r="380" spans="1:15" s="499" customFormat="1" ht="13.9" customHeight="1">
      <c r="A380" s="824"/>
      <c r="B380" s="808"/>
      <c r="C380" s="808"/>
      <c r="D380" s="951"/>
      <c r="E380" s="951"/>
      <c r="F380" s="951"/>
      <c r="G380" s="951"/>
      <c r="H380" s="667">
        <v>-14.2</v>
      </c>
      <c r="I380" s="542" t="s">
        <v>355</v>
      </c>
      <c r="J380" s="497"/>
      <c r="K380" s="498"/>
      <c r="L380" s="498"/>
      <c r="M380" s="498"/>
      <c r="N380" s="498"/>
      <c r="O380" s="498"/>
    </row>
    <row r="381" spans="1:15" s="499" customFormat="1" ht="13.9" customHeight="1">
      <c r="A381" s="824"/>
      <c r="B381" s="808"/>
      <c r="C381" s="808"/>
      <c r="D381" s="951"/>
      <c r="E381" s="951"/>
      <c r="F381" s="951"/>
      <c r="G381" s="951"/>
      <c r="H381" s="667">
        <v>-70</v>
      </c>
      <c r="I381" s="542" t="s">
        <v>1690</v>
      </c>
      <c r="J381" s="497"/>
      <c r="K381" s="498"/>
      <c r="L381" s="498"/>
      <c r="M381" s="498"/>
      <c r="N381" s="498"/>
      <c r="O381" s="498"/>
    </row>
    <row r="382" spans="1:15" s="499" customFormat="1" ht="13.9" customHeight="1">
      <c r="A382" s="824"/>
      <c r="B382" s="808"/>
      <c r="C382" s="808"/>
      <c r="D382" s="951"/>
      <c r="E382" s="951"/>
      <c r="F382" s="951"/>
      <c r="G382" s="951"/>
      <c r="H382" s="639">
        <v>-36.1</v>
      </c>
      <c r="I382" s="542" t="s">
        <v>2142</v>
      </c>
      <c r="J382" s="497"/>
      <c r="K382" s="498"/>
      <c r="L382" s="498"/>
      <c r="M382" s="498"/>
      <c r="N382" s="498"/>
      <c r="O382" s="498"/>
    </row>
    <row r="383" spans="1:15" s="499" customFormat="1" ht="28.15" customHeight="1">
      <c r="A383" s="824"/>
      <c r="B383" s="808"/>
      <c r="C383" s="808"/>
      <c r="D383" s="951"/>
      <c r="E383" s="951"/>
      <c r="F383" s="951"/>
      <c r="G383" s="951"/>
      <c r="H383" s="667">
        <v>-124.8</v>
      </c>
      <c r="I383" s="542" t="s">
        <v>1691</v>
      </c>
      <c r="J383" s="497"/>
      <c r="K383" s="498"/>
      <c r="L383" s="498"/>
      <c r="M383" s="498"/>
      <c r="N383" s="498"/>
      <c r="O383" s="498"/>
    </row>
    <row r="384" spans="1:15" s="499" customFormat="1" ht="13.9" customHeight="1">
      <c r="A384" s="824"/>
      <c r="B384" s="808"/>
      <c r="C384" s="808"/>
      <c r="D384" s="951"/>
      <c r="E384" s="951"/>
      <c r="F384" s="951"/>
      <c r="G384" s="951"/>
      <c r="H384" s="667">
        <v>-0.4</v>
      </c>
      <c r="I384" s="542" t="s">
        <v>1692</v>
      </c>
      <c r="J384" s="497"/>
      <c r="K384" s="498"/>
      <c r="L384" s="498"/>
      <c r="M384" s="498"/>
      <c r="N384" s="498"/>
      <c r="O384" s="498"/>
    </row>
    <row r="385" spans="1:15" s="499" customFormat="1" ht="13.9" customHeight="1">
      <c r="A385" s="824"/>
      <c r="B385" s="808"/>
      <c r="C385" s="808"/>
      <c r="D385" s="951"/>
      <c r="E385" s="951"/>
      <c r="F385" s="951"/>
      <c r="G385" s="951"/>
      <c r="H385" s="667">
        <v>-158.69999999999999</v>
      </c>
      <c r="I385" s="542" t="s">
        <v>1693</v>
      </c>
      <c r="J385" s="497"/>
      <c r="K385" s="498"/>
      <c r="L385" s="498"/>
      <c r="M385" s="498"/>
      <c r="N385" s="498"/>
      <c r="O385" s="498"/>
    </row>
    <row r="386" spans="1:15" s="499" customFormat="1" ht="13.9" customHeight="1">
      <c r="A386" s="824"/>
      <c r="B386" s="808"/>
      <c r="C386" s="808"/>
      <c r="D386" s="951"/>
      <c r="E386" s="951"/>
      <c r="F386" s="951"/>
      <c r="G386" s="951"/>
      <c r="H386" s="667">
        <v>-31.3</v>
      </c>
      <c r="I386" s="542" t="s">
        <v>1694</v>
      </c>
      <c r="J386" s="497"/>
      <c r="K386" s="498"/>
      <c r="L386" s="498"/>
      <c r="M386" s="498"/>
      <c r="N386" s="498"/>
      <c r="O386" s="498"/>
    </row>
    <row r="387" spans="1:15" s="499" customFormat="1" ht="13.9" customHeight="1">
      <c r="A387" s="824"/>
      <c r="B387" s="808"/>
      <c r="C387" s="808"/>
      <c r="D387" s="951"/>
      <c r="E387" s="951"/>
      <c r="F387" s="951"/>
      <c r="G387" s="951"/>
      <c r="H387" s="639">
        <v>-2</v>
      </c>
      <c r="I387" s="542" t="s">
        <v>506</v>
      </c>
      <c r="J387" s="497"/>
      <c r="K387" s="498"/>
      <c r="L387" s="498"/>
      <c r="M387" s="498"/>
      <c r="N387" s="498"/>
      <c r="O387" s="498"/>
    </row>
    <row r="388" spans="1:15" s="499" customFormat="1" ht="13.9" customHeight="1">
      <c r="A388" s="824" t="s">
        <v>396</v>
      </c>
      <c r="B388" s="824"/>
      <c r="C388" s="808"/>
      <c r="D388" s="951"/>
      <c r="E388" s="951"/>
      <c r="F388" s="951"/>
      <c r="G388" s="951"/>
      <c r="H388" s="639">
        <v>-14.58</v>
      </c>
      <c r="I388" s="542" t="s">
        <v>1695</v>
      </c>
      <c r="J388" s="497"/>
      <c r="K388" s="498"/>
      <c r="L388" s="498"/>
      <c r="M388" s="498"/>
      <c r="N388" s="498"/>
      <c r="O388" s="498"/>
    </row>
    <row r="389" spans="1:15" s="499" customFormat="1" ht="13.9" customHeight="1">
      <c r="A389" s="824"/>
      <c r="B389" s="824"/>
      <c r="C389" s="808"/>
      <c r="D389" s="951"/>
      <c r="E389" s="951"/>
      <c r="F389" s="951"/>
      <c r="G389" s="951"/>
      <c r="H389" s="697">
        <v>-8.8000000000000007</v>
      </c>
      <c r="I389" s="542" t="s">
        <v>1696</v>
      </c>
      <c r="J389" s="497"/>
      <c r="K389" s="498"/>
      <c r="L389" s="498"/>
      <c r="M389" s="498"/>
      <c r="N389" s="498"/>
      <c r="O389" s="498"/>
    </row>
    <row r="390" spans="1:15" s="499" customFormat="1" ht="13.9" customHeight="1">
      <c r="A390" s="824"/>
      <c r="B390" s="824"/>
      <c r="C390" s="808"/>
      <c r="D390" s="951"/>
      <c r="E390" s="951"/>
      <c r="F390" s="951"/>
      <c r="G390" s="951"/>
      <c r="H390" s="667">
        <v>-32.1</v>
      </c>
      <c r="I390" s="542" t="s">
        <v>1697</v>
      </c>
      <c r="J390" s="497"/>
      <c r="K390" s="498"/>
      <c r="L390" s="498"/>
      <c r="M390" s="498"/>
      <c r="N390" s="498"/>
      <c r="O390" s="498"/>
    </row>
    <row r="391" spans="1:15" s="499" customFormat="1" ht="13.9" customHeight="1">
      <c r="A391" s="824"/>
      <c r="B391" s="824"/>
      <c r="C391" s="808"/>
      <c r="D391" s="951"/>
      <c r="E391" s="951"/>
      <c r="F391" s="951"/>
      <c r="G391" s="951"/>
      <c r="H391" s="667">
        <v>-17.940000000000001</v>
      </c>
      <c r="I391" s="542" t="s">
        <v>1698</v>
      </c>
      <c r="J391" s="497"/>
      <c r="K391" s="498"/>
      <c r="L391" s="498"/>
      <c r="M391" s="498"/>
      <c r="N391" s="498"/>
      <c r="O391" s="498"/>
    </row>
    <row r="392" spans="1:15" s="499" customFormat="1" ht="13.9" customHeight="1">
      <c r="A392" s="824"/>
      <c r="B392" s="824"/>
      <c r="C392" s="808"/>
      <c r="D392" s="951"/>
      <c r="E392" s="951"/>
      <c r="F392" s="951"/>
      <c r="G392" s="951"/>
      <c r="H392" s="667">
        <v>-0.7</v>
      </c>
      <c r="I392" s="542" t="s">
        <v>2143</v>
      </c>
      <c r="J392" s="497"/>
      <c r="K392" s="498"/>
      <c r="L392" s="498"/>
      <c r="M392" s="498"/>
      <c r="N392" s="498"/>
      <c r="O392" s="498"/>
    </row>
    <row r="393" spans="1:15" s="499" customFormat="1" ht="42" customHeight="1">
      <c r="A393" s="824"/>
      <c r="B393" s="824"/>
      <c r="C393" s="808"/>
      <c r="D393" s="951"/>
      <c r="E393" s="951"/>
      <c r="F393" s="951"/>
      <c r="G393" s="951"/>
      <c r="H393" s="667">
        <v>-390.8</v>
      </c>
      <c r="I393" s="542" t="s">
        <v>1699</v>
      </c>
      <c r="J393" s="497"/>
      <c r="K393" s="498"/>
      <c r="L393" s="498"/>
      <c r="M393" s="498"/>
      <c r="N393" s="498"/>
      <c r="O393" s="498"/>
    </row>
    <row r="394" spans="1:15" s="499" customFormat="1" ht="28.15" customHeight="1">
      <c r="A394" s="824"/>
      <c r="B394" s="824"/>
      <c r="C394" s="808"/>
      <c r="D394" s="951"/>
      <c r="E394" s="951"/>
      <c r="F394" s="951"/>
      <c r="G394" s="951"/>
      <c r="H394" s="667">
        <v>-216.1</v>
      </c>
      <c r="I394" s="542" t="s">
        <v>1700</v>
      </c>
      <c r="J394" s="497"/>
      <c r="K394" s="498"/>
      <c r="L394" s="498"/>
      <c r="M394" s="498"/>
      <c r="N394" s="498"/>
      <c r="O394" s="498"/>
    </row>
    <row r="395" spans="1:15" s="499" customFormat="1" ht="13.9" customHeight="1">
      <c r="A395" s="824"/>
      <c r="B395" s="824"/>
      <c r="C395" s="808"/>
      <c r="D395" s="951"/>
      <c r="E395" s="951"/>
      <c r="F395" s="951"/>
      <c r="G395" s="951"/>
      <c r="H395" s="667">
        <v>-3321.6</v>
      </c>
      <c r="I395" s="542" t="s">
        <v>2144</v>
      </c>
      <c r="J395" s="497"/>
      <c r="K395" s="498"/>
      <c r="L395" s="498"/>
      <c r="M395" s="498"/>
      <c r="N395" s="498"/>
      <c r="O395" s="498"/>
    </row>
    <row r="396" spans="1:15" s="499" customFormat="1" ht="13.9" customHeight="1">
      <c r="A396" s="824"/>
      <c r="B396" s="824"/>
      <c r="C396" s="808"/>
      <c r="D396" s="951"/>
      <c r="E396" s="951"/>
      <c r="F396" s="951"/>
      <c r="G396" s="951"/>
      <c r="H396" s="667">
        <v>-206.04</v>
      </c>
      <c r="I396" s="542" t="s">
        <v>400</v>
      </c>
      <c r="J396" s="497"/>
      <c r="K396" s="498"/>
      <c r="L396" s="498"/>
      <c r="M396" s="498"/>
      <c r="N396" s="498"/>
      <c r="O396" s="498"/>
    </row>
    <row r="397" spans="1:15" s="499" customFormat="1" ht="13.9" customHeight="1">
      <c r="A397" s="824"/>
      <c r="B397" s="824"/>
      <c r="C397" s="808"/>
      <c r="D397" s="951"/>
      <c r="E397" s="951"/>
      <c r="F397" s="951"/>
      <c r="G397" s="951"/>
      <c r="H397" s="667">
        <v>-103</v>
      </c>
      <c r="I397" s="542" t="s">
        <v>2145</v>
      </c>
      <c r="J397" s="497"/>
      <c r="K397" s="498"/>
      <c r="L397" s="498"/>
      <c r="M397" s="498"/>
      <c r="N397" s="498"/>
      <c r="O397" s="498"/>
    </row>
    <row r="398" spans="1:15" s="499" customFormat="1" ht="13.9" customHeight="1">
      <c r="A398" s="824"/>
      <c r="B398" s="824"/>
      <c r="C398" s="808"/>
      <c r="D398" s="951"/>
      <c r="E398" s="951"/>
      <c r="F398" s="951"/>
      <c r="G398" s="951"/>
      <c r="H398" s="639">
        <v>-30.4</v>
      </c>
      <c r="I398" s="542" t="s">
        <v>1701</v>
      </c>
      <c r="J398" s="497"/>
      <c r="K398" s="498"/>
      <c r="L398" s="498"/>
      <c r="M398" s="498"/>
      <c r="N398" s="498"/>
      <c r="O398" s="498"/>
    </row>
    <row r="399" spans="1:15" s="499" customFormat="1" ht="13.9" customHeight="1">
      <c r="A399" s="824"/>
      <c r="B399" s="824"/>
      <c r="C399" s="808"/>
      <c r="D399" s="951"/>
      <c r="E399" s="951"/>
      <c r="F399" s="951"/>
      <c r="G399" s="951"/>
      <c r="H399" s="639">
        <v>-14.8</v>
      </c>
      <c r="I399" s="542" t="s">
        <v>502</v>
      </c>
      <c r="J399" s="497"/>
      <c r="K399" s="498"/>
      <c r="L399" s="498"/>
      <c r="M399" s="498"/>
      <c r="N399" s="498"/>
      <c r="O399" s="498"/>
    </row>
    <row r="400" spans="1:15" s="499" customFormat="1" ht="13.9" customHeight="1">
      <c r="A400" s="824"/>
      <c r="B400" s="824"/>
      <c r="C400" s="808"/>
      <c r="D400" s="951"/>
      <c r="E400" s="951"/>
      <c r="F400" s="951"/>
      <c r="G400" s="951"/>
      <c r="H400" s="667">
        <v>-0.37</v>
      </c>
      <c r="I400" s="542" t="s">
        <v>1702</v>
      </c>
      <c r="J400" s="497"/>
      <c r="K400" s="498"/>
      <c r="L400" s="498"/>
      <c r="M400" s="498"/>
      <c r="N400" s="498"/>
      <c r="O400" s="498"/>
    </row>
    <row r="401" spans="1:15" s="499" customFormat="1" ht="13.9" customHeight="1">
      <c r="A401" s="824"/>
      <c r="B401" s="824"/>
      <c r="C401" s="808"/>
      <c r="D401" s="951"/>
      <c r="E401" s="951"/>
      <c r="F401" s="951"/>
      <c r="G401" s="951"/>
      <c r="H401" s="639">
        <v>-193.1</v>
      </c>
      <c r="I401" s="542" t="s">
        <v>1703</v>
      </c>
      <c r="J401" s="497"/>
      <c r="K401" s="498"/>
      <c r="L401" s="498"/>
      <c r="M401" s="498"/>
      <c r="N401" s="498"/>
      <c r="O401" s="498"/>
    </row>
    <row r="402" spans="1:15" s="499" customFormat="1" ht="13.9" customHeight="1">
      <c r="A402" s="824"/>
      <c r="B402" s="824"/>
      <c r="C402" s="808"/>
      <c r="D402" s="951"/>
      <c r="E402" s="951"/>
      <c r="F402" s="951"/>
      <c r="G402" s="951"/>
      <c r="H402" s="639">
        <v>-11.6</v>
      </c>
      <c r="I402" s="542" t="s">
        <v>1704</v>
      </c>
      <c r="J402" s="497"/>
      <c r="K402" s="498"/>
      <c r="L402" s="498"/>
      <c r="M402" s="498"/>
      <c r="N402" s="498"/>
      <c r="O402" s="498"/>
    </row>
    <row r="403" spans="1:15" s="499" customFormat="1" ht="13.9" customHeight="1">
      <c r="A403" s="824"/>
      <c r="B403" s="824"/>
      <c r="C403" s="808"/>
      <c r="D403" s="951"/>
      <c r="E403" s="951"/>
      <c r="F403" s="951"/>
      <c r="G403" s="951"/>
      <c r="H403" s="639">
        <v>-16.3</v>
      </c>
      <c r="I403" s="542" t="s">
        <v>1705</v>
      </c>
      <c r="J403" s="497"/>
      <c r="K403" s="498"/>
      <c r="L403" s="498"/>
      <c r="M403" s="498"/>
      <c r="N403" s="498"/>
      <c r="O403" s="498"/>
    </row>
    <row r="404" spans="1:15" s="499" customFormat="1" ht="13.9" customHeight="1">
      <c r="A404" s="824"/>
      <c r="B404" s="824"/>
      <c r="C404" s="808"/>
      <c r="D404" s="951"/>
      <c r="E404" s="951"/>
      <c r="F404" s="951"/>
      <c r="G404" s="951"/>
      <c r="H404" s="639">
        <v>-11</v>
      </c>
      <c r="I404" s="542" t="s">
        <v>1706</v>
      </c>
      <c r="J404" s="497"/>
      <c r="K404" s="498"/>
      <c r="L404" s="498"/>
      <c r="M404" s="498"/>
      <c r="N404" s="498"/>
      <c r="O404" s="498"/>
    </row>
    <row r="405" spans="1:15" s="499" customFormat="1" ht="13.9" customHeight="1">
      <c r="A405" s="824"/>
      <c r="B405" s="824"/>
      <c r="C405" s="808"/>
      <c r="D405" s="951"/>
      <c r="E405" s="951"/>
      <c r="F405" s="951"/>
      <c r="G405" s="951"/>
      <c r="H405" s="639">
        <v>-3</v>
      </c>
      <c r="I405" s="542" t="s">
        <v>1707</v>
      </c>
      <c r="J405" s="497"/>
      <c r="K405" s="498"/>
      <c r="L405" s="498"/>
      <c r="M405" s="498"/>
      <c r="N405" s="498"/>
      <c r="O405" s="498"/>
    </row>
    <row r="406" spans="1:15" s="499" customFormat="1" ht="13.9" customHeight="1">
      <c r="A406" s="824"/>
      <c r="B406" s="824"/>
      <c r="C406" s="808"/>
      <c r="D406" s="951"/>
      <c r="E406" s="951"/>
      <c r="F406" s="951"/>
      <c r="G406" s="951"/>
      <c r="H406" s="639">
        <v>-25.2</v>
      </c>
      <c r="I406" s="542" t="s">
        <v>355</v>
      </c>
      <c r="J406" s="497"/>
      <c r="K406" s="498"/>
      <c r="L406" s="498"/>
      <c r="M406" s="498"/>
      <c r="N406" s="498"/>
      <c r="O406" s="498"/>
    </row>
    <row r="407" spans="1:15" s="499" customFormat="1" ht="13.9" customHeight="1">
      <c r="A407" s="824"/>
      <c r="B407" s="824"/>
      <c r="C407" s="808"/>
      <c r="D407" s="951"/>
      <c r="E407" s="951"/>
      <c r="F407" s="951"/>
      <c r="G407" s="951"/>
      <c r="H407" s="639">
        <v>-0.5</v>
      </c>
      <c r="I407" s="542" t="s">
        <v>1708</v>
      </c>
      <c r="J407" s="497"/>
      <c r="K407" s="498"/>
      <c r="L407" s="498"/>
      <c r="M407" s="498"/>
      <c r="N407" s="498"/>
      <c r="O407" s="498"/>
    </row>
    <row r="408" spans="1:15" s="499" customFormat="1" ht="13.9" customHeight="1">
      <c r="A408" s="824"/>
      <c r="B408" s="824"/>
      <c r="C408" s="808"/>
      <c r="D408" s="951"/>
      <c r="E408" s="951"/>
      <c r="F408" s="951"/>
      <c r="G408" s="951"/>
      <c r="H408" s="667">
        <v>-56.2</v>
      </c>
      <c r="I408" s="542" t="s">
        <v>1709</v>
      </c>
      <c r="J408" s="497"/>
      <c r="K408" s="498"/>
      <c r="L408" s="498"/>
      <c r="M408" s="498"/>
      <c r="N408" s="498"/>
      <c r="O408" s="498"/>
    </row>
    <row r="409" spans="1:15" s="499" customFormat="1" ht="13.9" customHeight="1">
      <c r="A409" s="824"/>
      <c r="B409" s="824"/>
      <c r="C409" s="808"/>
      <c r="D409" s="951"/>
      <c r="E409" s="951"/>
      <c r="F409" s="951"/>
      <c r="G409" s="951"/>
      <c r="H409" s="666">
        <v>-19.5</v>
      </c>
      <c r="I409" s="542" t="s">
        <v>506</v>
      </c>
      <c r="J409" s="497"/>
      <c r="K409" s="498"/>
      <c r="L409" s="498"/>
      <c r="M409" s="498"/>
      <c r="N409" s="498"/>
      <c r="O409" s="498"/>
    </row>
    <row r="410" spans="1:15" s="499" customFormat="1" ht="13.9" customHeight="1">
      <c r="A410" s="824"/>
      <c r="B410" s="824" t="s">
        <v>2243</v>
      </c>
      <c r="C410" s="790"/>
      <c r="D410" s="751"/>
      <c r="E410" s="751"/>
      <c r="F410" s="738"/>
      <c r="G410" s="738"/>
      <c r="H410" s="783">
        <v>-51.6</v>
      </c>
      <c r="I410" s="781" t="s">
        <v>2146</v>
      </c>
      <c r="J410" s="497"/>
      <c r="K410" s="498"/>
      <c r="L410" s="498"/>
      <c r="M410" s="498"/>
      <c r="N410" s="498"/>
      <c r="O410" s="498"/>
    </row>
    <row r="411" spans="1:15" s="499" customFormat="1" ht="13.9" customHeight="1">
      <c r="A411" s="824"/>
      <c r="B411" s="824"/>
      <c r="C411" s="790"/>
      <c r="D411" s="751"/>
      <c r="E411" s="751"/>
      <c r="F411" s="738"/>
      <c r="G411" s="739"/>
      <c r="H411" s="639">
        <v>-77.900000000000006</v>
      </c>
      <c r="I411" s="542" t="s">
        <v>1710</v>
      </c>
      <c r="J411" s="497"/>
      <c r="K411" s="498"/>
      <c r="L411" s="498"/>
      <c r="M411" s="498"/>
      <c r="N411" s="498"/>
      <c r="O411" s="498"/>
    </row>
    <row r="412" spans="1:15" s="499" customFormat="1" ht="28.15" customHeight="1">
      <c r="A412" s="824"/>
      <c r="B412" s="824"/>
      <c r="C412" s="790"/>
      <c r="D412" s="751"/>
      <c r="E412" s="751"/>
      <c r="F412" s="738"/>
      <c r="G412" s="739"/>
      <c r="H412" s="667">
        <v>-30.45</v>
      </c>
      <c r="I412" s="542" t="s">
        <v>1711</v>
      </c>
      <c r="J412" s="497"/>
      <c r="K412" s="498"/>
      <c r="L412" s="498"/>
      <c r="M412" s="498"/>
      <c r="N412" s="498"/>
      <c r="O412" s="498"/>
    </row>
    <row r="413" spans="1:15" s="499" customFormat="1" ht="13.9" customHeight="1">
      <c r="A413" s="824"/>
      <c r="B413" s="824"/>
      <c r="C413" s="790"/>
      <c r="D413" s="751"/>
      <c r="E413" s="751"/>
      <c r="F413" s="738"/>
      <c r="G413" s="739"/>
      <c r="H413" s="639">
        <v>-75.599999999999994</v>
      </c>
      <c r="I413" s="542" t="s">
        <v>1712</v>
      </c>
      <c r="J413" s="497"/>
      <c r="K413" s="498"/>
      <c r="L413" s="498"/>
      <c r="M413" s="498"/>
      <c r="N413" s="498"/>
      <c r="O413" s="498"/>
    </row>
    <row r="414" spans="1:15" s="499" customFormat="1" ht="13.9" customHeight="1">
      <c r="A414" s="824"/>
      <c r="B414" s="824"/>
      <c r="C414" s="790"/>
      <c r="D414" s="751"/>
      <c r="E414" s="751"/>
      <c r="F414" s="738"/>
      <c r="G414" s="739"/>
      <c r="H414" s="639">
        <v>-3</v>
      </c>
      <c r="I414" s="542" t="s">
        <v>1713</v>
      </c>
      <c r="J414" s="497"/>
      <c r="K414" s="498"/>
      <c r="L414" s="498"/>
      <c r="M414" s="498"/>
      <c r="N414" s="498"/>
      <c r="O414" s="498"/>
    </row>
    <row r="415" spans="1:15" s="499" customFormat="1" ht="13.9" customHeight="1">
      <c r="A415" s="824"/>
      <c r="B415" s="824"/>
      <c r="C415" s="790"/>
      <c r="D415" s="751"/>
      <c r="E415" s="751"/>
      <c r="F415" s="738"/>
      <c r="G415" s="739"/>
      <c r="H415" s="639">
        <v>-0.1</v>
      </c>
      <c r="I415" s="542" t="s">
        <v>1714</v>
      </c>
      <c r="J415" s="497"/>
      <c r="K415" s="498"/>
      <c r="L415" s="498"/>
      <c r="M415" s="498"/>
      <c r="N415" s="498"/>
      <c r="O415" s="498"/>
    </row>
    <row r="416" spans="1:15" s="499" customFormat="1" ht="13.9" customHeight="1">
      <c r="A416" s="824"/>
      <c r="B416" s="824"/>
      <c r="C416" s="790"/>
      <c r="D416" s="751"/>
      <c r="E416" s="751"/>
      <c r="F416" s="738"/>
      <c r="G416" s="739"/>
      <c r="H416" s="639">
        <v>-52.4</v>
      </c>
      <c r="I416" s="542" t="s">
        <v>1715</v>
      </c>
      <c r="J416" s="497"/>
      <c r="K416" s="498"/>
      <c r="L416" s="498"/>
      <c r="M416" s="498"/>
      <c r="N416" s="498"/>
      <c r="O416" s="498"/>
    </row>
    <row r="417" spans="1:15" s="499" customFormat="1" ht="13.9" customHeight="1">
      <c r="A417" s="824"/>
      <c r="B417" s="824"/>
      <c r="C417" s="790"/>
      <c r="D417" s="751"/>
      <c r="E417" s="751"/>
      <c r="F417" s="738"/>
      <c r="G417" s="739"/>
      <c r="H417" s="639">
        <v>-3.6</v>
      </c>
      <c r="I417" s="542" t="s">
        <v>1673</v>
      </c>
      <c r="J417" s="497"/>
      <c r="K417" s="498"/>
      <c r="L417" s="498"/>
      <c r="M417" s="498"/>
      <c r="N417" s="498"/>
      <c r="O417" s="498"/>
    </row>
    <row r="418" spans="1:15" s="499" customFormat="1" ht="13.9" customHeight="1">
      <c r="A418" s="824"/>
      <c r="B418" s="824"/>
      <c r="C418" s="790"/>
      <c r="D418" s="751"/>
      <c r="E418" s="751"/>
      <c r="F418" s="738"/>
      <c r="G418" s="739"/>
      <c r="H418" s="639">
        <v>-0.1</v>
      </c>
      <c r="I418" s="542" t="s">
        <v>1716</v>
      </c>
      <c r="J418" s="497"/>
      <c r="K418" s="498"/>
      <c r="L418" s="498"/>
      <c r="M418" s="498"/>
      <c r="N418" s="498"/>
      <c r="O418" s="498"/>
    </row>
    <row r="419" spans="1:15" s="499" customFormat="1" ht="13.9" customHeight="1">
      <c r="A419" s="824"/>
      <c r="B419" s="824"/>
      <c r="C419" s="790"/>
      <c r="D419" s="751"/>
      <c r="E419" s="751"/>
      <c r="F419" s="738"/>
      <c r="G419" s="739"/>
      <c r="H419" s="639">
        <v>-1.97</v>
      </c>
      <c r="I419" s="542" t="s">
        <v>1717</v>
      </c>
      <c r="J419" s="497"/>
      <c r="K419" s="498"/>
      <c r="L419" s="498"/>
      <c r="M419" s="498"/>
      <c r="N419" s="498"/>
      <c r="O419" s="498"/>
    </row>
    <row r="420" spans="1:15" s="499" customFormat="1" ht="70.150000000000006" customHeight="1">
      <c r="A420" s="824"/>
      <c r="B420" s="824"/>
      <c r="C420" s="790"/>
      <c r="D420" s="751"/>
      <c r="E420" s="751"/>
      <c r="F420" s="738"/>
      <c r="G420" s="739"/>
      <c r="H420" s="639">
        <v>-128.19</v>
      </c>
      <c r="I420" s="542" t="s">
        <v>1718</v>
      </c>
      <c r="J420" s="497"/>
      <c r="K420" s="498"/>
      <c r="L420" s="498"/>
      <c r="M420" s="498"/>
      <c r="N420" s="498"/>
      <c r="O420" s="498"/>
    </row>
    <row r="421" spans="1:15" s="499" customFormat="1" ht="13.9" customHeight="1">
      <c r="A421" s="824"/>
      <c r="B421" s="824"/>
      <c r="C421" s="790"/>
      <c r="D421" s="751"/>
      <c r="E421" s="751"/>
      <c r="F421" s="738"/>
      <c r="G421" s="739"/>
      <c r="H421" s="639">
        <v>-13.6</v>
      </c>
      <c r="I421" s="542" t="s">
        <v>1719</v>
      </c>
      <c r="J421" s="497"/>
      <c r="K421" s="498"/>
      <c r="L421" s="498"/>
      <c r="M421" s="498"/>
      <c r="N421" s="498"/>
      <c r="O421" s="498"/>
    </row>
    <row r="422" spans="1:15" s="499" customFormat="1" ht="13.9" customHeight="1">
      <c r="A422" s="824"/>
      <c r="B422" s="824"/>
      <c r="C422" s="790"/>
      <c r="D422" s="751"/>
      <c r="E422" s="751"/>
      <c r="F422" s="738"/>
      <c r="G422" s="739"/>
      <c r="H422" s="655">
        <v>-65.2</v>
      </c>
      <c r="I422" s="542" t="s">
        <v>1720</v>
      </c>
      <c r="J422" s="497"/>
      <c r="K422" s="498"/>
      <c r="L422" s="498"/>
      <c r="M422" s="498"/>
      <c r="N422" s="498"/>
      <c r="O422" s="498"/>
    </row>
    <row r="423" spans="1:15" s="499" customFormat="1" ht="13.9" customHeight="1">
      <c r="A423" s="824"/>
      <c r="B423" s="824"/>
      <c r="C423" s="790"/>
      <c r="D423" s="751"/>
      <c r="E423" s="751"/>
      <c r="F423" s="738"/>
      <c r="G423" s="739"/>
      <c r="H423" s="655">
        <v>-6.7</v>
      </c>
      <c r="I423" s="542" t="s">
        <v>1721</v>
      </c>
      <c r="J423" s="497"/>
      <c r="K423" s="498"/>
      <c r="L423" s="498"/>
      <c r="M423" s="498"/>
      <c r="N423" s="498"/>
      <c r="O423" s="498"/>
    </row>
    <row r="424" spans="1:15" s="499" customFormat="1" ht="13.9" customHeight="1">
      <c r="A424" s="824"/>
      <c r="B424" s="824"/>
      <c r="C424" s="790"/>
      <c r="D424" s="751"/>
      <c r="E424" s="751"/>
      <c r="F424" s="738"/>
      <c r="G424" s="739"/>
      <c r="H424" s="639">
        <v>-7.9</v>
      </c>
      <c r="I424" s="542" t="s">
        <v>1722</v>
      </c>
      <c r="J424" s="497"/>
      <c r="K424" s="498"/>
      <c r="L424" s="498"/>
      <c r="M424" s="498"/>
      <c r="N424" s="498"/>
      <c r="O424" s="498"/>
    </row>
    <row r="425" spans="1:15" s="499" customFormat="1" ht="13.9" customHeight="1">
      <c r="A425" s="824"/>
      <c r="B425" s="824"/>
      <c r="C425" s="790"/>
      <c r="D425" s="751"/>
      <c r="E425" s="751"/>
      <c r="F425" s="738"/>
      <c r="G425" s="739"/>
      <c r="H425" s="639">
        <v>-15.5</v>
      </c>
      <c r="I425" s="542" t="s">
        <v>1723</v>
      </c>
      <c r="J425" s="497"/>
      <c r="K425" s="498"/>
      <c r="L425" s="498"/>
      <c r="M425" s="498"/>
      <c r="N425" s="498"/>
      <c r="O425" s="498"/>
    </row>
    <row r="426" spans="1:15" s="499" customFormat="1" ht="13.9" customHeight="1">
      <c r="A426" s="824"/>
      <c r="B426" s="824"/>
      <c r="C426" s="790"/>
      <c r="D426" s="751"/>
      <c r="E426" s="751"/>
      <c r="F426" s="738"/>
      <c r="G426" s="739"/>
      <c r="H426" s="639">
        <v>-11.7</v>
      </c>
      <c r="I426" s="542" t="s">
        <v>1064</v>
      </c>
      <c r="J426" s="497"/>
      <c r="K426" s="498"/>
      <c r="L426" s="498"/>
      <c r="M426" s="498"/>
      <c r="N426" s="498"/>
      <c r="O426" s="498"/>
    </row>
    <row r="427" spans="1:15" s="499" customFormat="1" ht="13.9" customHeight="1">
      <c r="A427" s="824"/>
      <c r="B427" s="824"/>
      <c r="C427" s="790"/>
      <c r="D427" s="751"/>
      <c r="E427" s="751"/>
      <c r="F427" s="738"/>
      <c r="G427" s="739"/>
      <c r="H427" s="639">
        <v>-61.8</v>
      </c>
      <c r="I427" s="542" t="s">
        <v>441</v>
      </c>
      <c r="J427" s="497"/>
      <c r="K427" s="498"/>
      <c r="L427" s="498"/>
      <c r="M427" s="498"/>
      <c r="N427" s="498"/>
      <c r="O427" s="498"/>
    </row>
    <row r="428" spans="1:15" s="499" customFormat="1" ht="13.9" customHeight="1">
      <c r="A428" s="824"/>
      <c r="B428" s="824"/>
      <c r="C428" s="790"/>
      <c r="D428" s="751"/>
      <c r="E428" s="751"/>
      <c r="F428" s="738"/>
      <c r="G428" s="739"/>
      <c r="H428" s="667">
        <v>-55.54</v>
      </c>
      <c r="I428" s="542" t="s">
        <v>502</v>
      </c>
      <c r="J428" s="497"/>
      <c r="K428" s="498"/>
      <c r="L428" s="498"/>
      <c r="M428" s="498"/>
      <c r="N428" s="498"/>
      <c r="O428" s="498"/>
    </row>
    <row r="429" spans="1:15" s="499" customFormat="1" ht="13.9" customHeight="1">
      <c r="A429" s="824"/>
      <c r="B429" s="824"/>
      <c r="C429" s="790"/>
      <c r="D429" s="751"/>
      <c r="E429" s="751"/>
      <c r="F429" s="738"/>
      <c r="G429" s="739"/>
      <c r="H429" s="667">
        <v>-76.94</v>
      </c>
      <c r="I429" s="542" t="s">
        <v>369</v>
      </c>
      <c r="J429" s="497"/>
      <c r="K429" s="498"/>
      <c r="L429" s="498"/>
      <c r="M429" s="498"/>
      <c r="N429" s="498"/>
      <c r="O429" s="498"/>
    </row>
    <row r="430" spans="1:15" s="499" customFormat="1" ht="13.9" customHeight="1">
      <c r="A430" s="824"/>
      <c r="B430" s="824"/>
      <c r="C430" s="790"/>
      <c r="D430" s="751"/>
      <c r="E430" s="751"/>
      <c r="F430" s="738"/>
      <c r="G430" s="739"/>
      <c r="H430" s="667">
        <v>-1150.5</v>
      </c>
      <c r="I430" s="542" t="s">
        <v>1724</v>
      </c>
      <c r="J430" s="497"/>
      <c r="K430" s="498"/>
      <c r="L430" s="498"/>
      <c r="M430" s="498"/>
      <c r="N430" s="498"/>
      <c r="O430" s="498"/>
    </row>
    <row r="431" spans="1:15" s="499" customFormat="1" ht="13.9" customHeight="1">
      <c r="A431" s="824"/>
      <c r="B431" s="824"/>
      <c r="C431" s="791"/>
      <c r="D431" s="752"/>
      <c r="E431" s="752"/>
      <c r="F431" s="741"/>
      <c r="G431" s="742"/>
      <c r="H431" s="659">
        <v>-653.79999999999995</v>
      </c>
      <c r="I431" s="543" t="s">
        <v>1725</v>
      </c>
      <c r="J431" s="497"/>
      <c r="K431" s="498"/>
      <c r="L431" s="498"/>
      <c r="M431" s="498"/>
      <c r="N431" s="498"/>
      <c r="O431" s="498"/>
    </row>
    <row r="432" spans="1:15" s="499" customFormat="1" ht="60" customHeight="1">
      <c r="A432" s="788"/>
      <c r="B432" s="790"/>
      <c r="C432" s="807" t="s">
        <v>379</v>
      </c>
      <c r="D432" s="865">
        <v>801.1</v>
      </c>
      <c r="E432" s="865">
        <v>527.20000000000005</v>
      </c>
      <c r="F432" s="801">
        <f t="shared" si="39"/>
        <v>65.809511921108481</v>
      </c>
      <c r="G432" s="804">
        <f t="shared" si="38"/>
        <v>-273.89999999999998</v>
      </c>
      <c r="H432" s="639">
        <v>-27.8</v>
      </c>
      <c r="I432" s="542" t="s">
        <v>1726</v>
      </c>
      <c r="J432" s="497"/>
      <c r="K432" s="498"/>
      <c r="L432" s="498"/>
      <c r="M432" s="498"/>
      <c r="N432" s="498"/>
      <c r="O432" s="498"/>
    </row>
    <row r="433" spans="1:15" s="499" customFormat="1" ht="13.9" customHeight="1">
      <c r="A433" s="788"/>
      <c r="B433" s="790"/>
      <c r="C433" s="808"/>
      <c r="D433" s="951"/>
      <c r="E433" s="951"/>
      <c r="F433" s="802"/>
      <c r="G433" s="805"/>
      <c r="H433" s="667">
        <v>-114.9</v>
      </c>
      <c r="I433" s="542" t="s">
        <v>2147</v>
      </c>
      <c r="J433" s="497"/>
      <c r="K433" s="498"/>
      <c r="L433" s="498"/>
      <c r="M433" s="498"/>
      <c r="N433" s="498"/>
      <c r="O433" s="498"/>
    </row>
    <row r="434" spans="1:15" s="499" customFormat="1" ht="13.9" customHeight="1">
      <c r="A434" s="788"/>
      <c r="B434" s="790"/>
      <c r="C434" s="809"/>
      <c r="D434" s="866"/>
      <c r="E434" s="866"/>
      <c r="F434" s="803"/>
      <c r="G434" s="806"/>
      <c r="H434" s="659">
        <v>-131.19999999999999</v>
      </c>
      <c r="I434" s="543" t="s">
        <v>2148</v>
      </c>
      <c r="J434" s="497"/>
      <c r="K434" s="498"/>
      <c r="L434" s="498"/>
      <c r="M434" s="498"/>
      <c r="N434" s="498"/>
      <c r="O434" s="498"/>
    </row>
    <row r="435" spans="1:15" s="499" customFormat="1" ht="13.9" customHeight="1">
      <c r="A435" s="788"/>
      <c r="B435" s="790"/>
      <c r="C435" s="506" t="s">
        <v>19</v>
      </c>
      <c r="D435" s="728">
        <v>14.7</v>
      </c>
      <c r="E435" s="728">
        <v>14.7</v>
      </c>
      <c r="F435" s="723">
        <f t="shared" si="39"/>
        <v>100</v>
      </c>
      <c r="G435" s="723">
        <f t="shared" si="38"/>
        <v>0</v>
      </c>
      <c r="H435" s="983"/>
      <c r="I435" s="984"/>
      <c r="J435" s="497"/>
      <c r="K435" s="498"/>
      <c r="L435" s="498"/>
      <c r="M435" s="498"/>
      <c r="N435" s="498"/>
      <c r="O435" s="498"/>
    </row>
    <row r="436" spans="1:15" s="499" customFormat="1" ht="28.15" customHeight="1">
      <c r="A436" s="789"/>
      <c r="B436" s="791"/>
      <c r="C436" s="491" t="s">
        <v>12</v>
      </c>
      <c r="D436" s="725">
        <f>SUM(D344:D435)</f>
        <v>253767.7</v>
      </c>
      <c r="E436" s="725">
        <f>SUM(E344:E435)</f>
        <v>223886.90000000002</v>
      </c>
      <c r="F436" s="725">
        <f t="shared" si="37"/>
        <v>88.225136611160522</v>
      </c>
      <c r="G436" s="725">
        <f t="shared" si="38"/>
        <v>-29880.799999999988</v>
      </c>
      <c r="H436" s="895"/>
      <c r="I436" s="896"/>
      <c r="J436" s="497"/>
      <c r="K436" s="498"/>
      <c r="L436" s="498"/>
      <c r="M436" s="498"/>
      <c r="N436" s="498"/>
      <c r="O436" s="498"/>
    </row>
    <row r="437" spans="1:15" s="499" customFormat="1" ht="19.899999999999999" customHeight="1">
      <c r="A437" s="985" t="s">
        <v>2041</v>
      </c>
      <c r="B437" s="986"/>
      <c r="C437" s="986"/>
      <c r="D437" s="986"/>
      <c r="E437" s="986"/>
      <c r="F437" s="986"/>
      <c r="G437" s="986"/>
      <c r="H437" s="987"/>
      <c r="I437" s="988"/>
      <c r="J437" s="497"/>
      <c r="K437" s="498"/>
      <c r="L437" s="498"/>
      <c r="M437" s="498"/>
      <c r="N437" s="498"/>
      <c r="O437" s="498"/>
    </row>
    <row r="438" spans="1:15" s="499" customFormat="1" ht="28.15" customHeight="1">
      <c r="A438" s="821" t="s">
        <v>493</v>
      </c>
      <c r="B438" s="848" t="s">
        <v>91</v>
      </c>
      <c r="C438" s="848" t="s">
        <v>8</v>
      </c>
      <c r="D438" s="929">
        <v>95519</v>
      </c>
      <c r="E438" s="929">
        <v>94048.84</v>
      </c>
      <c r="F438" s="816">
        <f t="shared" ref="F438:F486" si="40">IF(ISBLANK(E438),"",+E438/D438*100)</f>
        <v>98.460871659041644</v>
      </c>
      <c r="G438" s="931">
        <f t="shared" ref="G438:G486" si="41">+E438-D438</f>
        <v>-1470.1600000000035</v>
      </c>
      <c r="H438" s="654">
        <v>-301.16000000000003</v>
      </c>
      <c r="I438" s="496" t="s">
        <v>2149</v>
      </c>
      <c r="J438" s="497"/>
      <c r="K438" s="521"/>
      <c r="L438" s="521"/>
      <c r="M438" s="521"/>
      <c r="N438" s="521"/>
      <c r="O438" s="521"/>
    </row>
    <row r="439" spans="1:15" s="499" customFormat="1" ht="42" customHeight="1">
      <c r="A439" s="822"/>
      <c r="B439" s="849"/>
      <c r="C439" s="849"/>
      <c r="D439" s="961"/>
      <c r="E439" s="961"/>
      <c r="F439" s="846"/>
      <c r="G439" s="989"/>
      <c r="H439" s="655">
        <v>-3.8</v>
      </c>
      <c r="I439" s="542" t="s">
        <v>2150</v>
      </c>
      <c r="J439" s="497"/>
      <c r="K439" s="521"/>
      <c r="L439" s="521"/>
      <c r="M439" s="521"/>
      <c r="N439" s="521"/>
      <c r="O439" s="521"/>
    </row>
    <row r="440" spans="1:15" s="499" customFormat="1" ht="28.15" customHeight="1">
      <c r="A440" s="822"/>
      <c r="B440" s="849"/>
      <c r="C440" s="849"/>
      <c r="D440" s="961"/>
      <c r="E440" s="961"/>
      <c r="F440" s="846"/>
      <c r="G440" s="989"/>
      <c r="H440" s="655">
        <v>-1.6</v>
      </c>
      <c r="I440" s="542" t="s">
        <v>2151</v>
      </c>
      <c r="J440" s="497"/>
      <c r="K440" s="521"/>
      <c r="L440" s="521"/>
      <c r="M440" s="521"/>
      <c r="N440" s="521"/>
      <c r="O440" s="521"/>
    </row>
    <row r="441" spans="1:15" s="499" customFormat="1" ht="70.150000000000006" customHeight="1">
      <c r="A441" s="822"/>
      <c r="B441" s="849"/>
      <c r="C441" s="850"/>
      <c r="D441" s="930"/>
      <c r="E441" s="930"/>
      <c r="F441" s="817"/>
      <c r="G441" s="932"/>
      <c r="H441" s="655">
        <v>-1163.5999999999999</v>
      </c>
      <c r="I441" s="542" t="s">
        <v>2153</v>
      </c>
      <c r="J441" s="497"/>
      <c r="K441" s="521"/>
      <c r="L441" s="521"/>
      <c r="M441" s="521"/>
      <c r="N441" s="521"/>
      <c r="O441" s="521"/>
    </row>
    <row r="442" spans="1:15" s="499" customFormat="1" ht="28.15" customHeight="1">
      <c r="A442" s="828"/>
      <c r="B442" s="850"/>
      <c r="C442" s="505" t="s">
        <v>61</v>
      </c>
      <c r="D442" s="729">
        <v>1666</v>
      </c>
      <c r="E442" s="729">
        <v>0</v>
      </c>
      <c r="F442" s="730">
        <f t="shared" si="40"/>
        <v>0</v>
      </c>
      <c r="G442" s="731">
        <f t="shared" si="41"/>
        <v>-1666</v>
      </c>
      <c r="H442" s="671">
        <v>-1666</v>
      </c>
      <c r="I442" s="541" t="s">
        <v>2152</v>
      </c>
      <c r="J442" s="497"/>
      <c r="K442" s="521"/>
      <c r="L442" s="521"/>
      <c r="M442" s="521"/>
      <c r="N442" s="521"/>
      <c r="O442" s="521"/>
    </row>
    <row r="443" spans="1:15" s="499" customFormat="1" ht="28.15" customHeight="1">
      <c r="A443" s="821" t="s">
        <v>493</v>
      </c>
      <c r="B443" s="848" t="s">
        <v>91</v>
      </c>
      <c r="C443" s="520" t="s">
        <v>31</v>
      </c>
      <c r="D443" s="729">
        <v>73</v>
      </c>
      <c r="E443" s="729">
        <v>72.3</v>
      </c>
      <c r="F443" s="730">
        <f t="shared" si="40"/>
        <v>99.041095890410958</v>
      </c>
      <c r="G443" s="731">
        <f t="shared" si="41"/>
        <v>-0.70000000000000284</v>
      </c>
      <c r="H443" s="654">
        <v>-0.7</v>
      </c>
      <c r="I443" s="496" t="s">
        <v>1763</v>
      </c>
      <c r="J443" s="497"/>
      <c r="K443" s="521"/>
      <c r="L443" s="521"/>
      <c r="M443" s="521"/>
      <c r="N443" s="521"/>
      <c r="O443" s="521"/>
    </row>
    <row r="444" spans="1:15" s="499" customFormat="1" ht="28.15" customHeight="1">
      <c r="A444" s="822"/>
      <c r="B444" s="849"/>
      <c r="C444" s="829" t="s">
        <v>330</v>
      </c>
      <c r="D444" s="929">
        <v>5224</v>
      </c>
      <c r="E444" s="929">
        <v>1727.8</v>
      </c>
      <c r="F444" s="816">
        <f t="shared" si="40"/>
        <v>33.07427258805513</v>
      </c>
      <c r="G444" s="931">
        <f t="shared" si="41"/>
        <v>-3496.2</v>
      </c>
      <c r="H444" s="654">
        <v>-216</v>
      </c>
      <c r="I444" s="496" t="s">
        <v>2170</v>
      </c>
      <c r="J444" s="497"/>
      <c r="K444" s="521"/>
      <c r="L444" s="521"/>
      <c r="M444" s="521"/>
      <c r="N444" s="521"/>
      <c r="O444" s="521"/>
    </row>
    <row r="445" spans="1:15" s="499" customFormat="1" ht="42" customHeight="1">
      <c r="A445" s="822"/>
      <c r="B445" s="849"/>
      <c r="C445" s="831"/>
      <c r="D445" s="930"/>
      <c r="E445" s="930"/>
      <c r="F445" s="817"/>
      <c r="G445" s="932"/>
      <c r="H445" s="655">
        <v>-3280.2</v>
      </c>
      <c r="I445" s="542" t="s">
        <v>2154</v>
      </c>
      <c r="J445" s="497"/>
      <c r="K445" s="521"/>
      <c r="L445" s="521"/>
      <c r="M445" s="521"/>
      <c r="N445" s="521"/>
      <c r="O445" s="521"/>
    </row>
    <row r="446" spans="1:15" s="499" customFormat="1" ht="14.1" customHeight="1">
      <c r="A446" s="822"/>
      <c r="B446" s="849"/>
      <c r="C446" s="520" t="s">
        <v>55</v>
      </c>
      <c r="D446" s="729">
        <v>8847</v>
      </c>
      <c r="E446" s="729">
        <v>8576.91</v>
      </c>
      <c r="F446" s="730">
        <f t="shared" si="40"/>
        <v>96.947100712105794</v>
      </c>
      <c r="G446" s="731">
        <f t="shared" si="41"/>
        <v>-270.09000000000015</v>
      </c>
      <c r="H446" s="671">
        <v>-270.08999999999997</v>
      </c>
      <c r="I446" s="618" t="s">
        <v>2165</v>
      </c>
      <c r="J446" s="497"/>
      <c r="L446" s="521"/>
      <c r="M446" s="521"/>
      <c r="N446" s="521"/>
      <c r="O446" s="521"/>
    </row>
    <row r="447" spans="1:15" s="499" customFormat="1" ht="28.15" customHeight="1">
      <c r="A447" s="822"/>
      <c r="B447" s="849"/>
      <c r="C447" s="848" t="s">
        <v>758</v>
      </c>
      <c r="D447" s="929">
        <v>16029</v>
      </c>
      <c r="E447" s="929">
        <v>6985.7</v>
      </c>
      <c r="F447" s="816">
        <f>IF(ISBLANK(E447),"",+E447/D447*100)</f>
        <v>43.581633289662484</v>
      </c>
      <c r="G447" s="931">
        <f>+E447-D447</f>
        <v>-9043.2999999999993</v>
      </c>
      <c r="H447" s="655">
        <v>-764</v>
      </c>
      <c r="I447" s="598" t="s">
        <v>2166</v>
      </c>
      <c r="J447" s="497"/>
      <c r="L447" s="521"/>
      <c r="M447" s="521"/>
      <c r="N447" s="521"/>
      <c r="O447" s="521"/>
    </row>
    <row r="448" spans="1:15" s="499" customFormat="1" ht="14.1" customHeight="1">
      <c r="A448" s="822"/>
      <c r="B448" s="849"/>
      <c r="C448" s="850"/>
      <c r="D448" s="930"/>
      <c r="E448" s="930"/>
      <c r="F448" s="817"/>
      <c r="G448" s="932"/>
      <c r="H448" s="655">
        <v>-8279.2999999999993</v>
      </c>
      <c r="I448" s="542" t="s">
        <v>2167</v>
      </c>
      <c r="J448" s="497"/>
      <c r="L448" s="521"/>
      <c r="M448" s="521"/>
      <c r="N448" s="521"/>
      <c r="O448" s="521"/>
    </row>
    <row r="449" spans="1:15" s="499" customFormat="1" ht="14.1" customHeight="1">
      <c r="A449" s="822"/>
      <c r="B449" s="849"/>
      <c r="C449" s="505" t="s">
        <v>739</v>
      </c>
      <c r="D449" s="729">
        <v>41482</v>
      </c>
      <c r="E449" s="729">
        <v>35470.839999999997</v>
      </c>
      <c r="F449" s="730">
        <f t="shared" si="40"/>
        <v>85.508991851887558</v>
      </c>
      <c r="G449" s="731">
        <f t="shared" si="41"/>
        <v>-6011.1600000000035</v>
      </c>
      <c r="H449" s="665">
        <v>-6011.16</v>
      </c>
      <c r="I449" s="496" t="s">
        <v>2168</v>
      </c>
      <c r="J449" s="497"/>
      <c r="L449" s="521"/>
      <c r="M449" s="521"/>
      <c r="N449" s="521"/>
      <c r="O449" s="521"/>
    </row>
    <row r="450" spans="1:15" s="499" customFormat="1" ht="13.9" customHeight="1">
      <c r="A450" s="822"/>
      <c r="B450" s="849"/>
      <c r="C450" s="520" t="s">
        <v>379</v>
      </c>
      <c r="D450" s="729">
        <v>155.69999999999999</v>
      </c>
      <c r="E450" s="729">
        <v>155.69999999999999</v>
      </c>
      <c r="F450" s="730">
        <f t="shared" si="40"/>
        <v>100</v>
      </c>
      <c r="G450" s="731">
        <f t="shared" si="41"/>
        <v>0</v>
      </c>
      <c r="H450" s="665"/>
      <c r="I450" s="496"/>
      <c r="J450" s="497"/>
      <c r="K450" s="521"/>
      <c r="L450" s="521"/>
      <c r="M450" s="521"/>
      <c r="N450" s="521"/>
      <c r="O450" s="521"/>
    </row>
    <row r="451" spans="1:15" s="499" customFormat="1" ht="28.15" customHeight="1">
      <c r="A451" s="828"/>
      <c r="B451" s="850"/>
      <c r="C451" s="491" t="s">
        <v>12</v>
      </c>
      <c r="D451" s="719">
        <f>SUM(D438:D450)</f>
        <v>168995.7</v>
      </c>
      <c r="E451" s="719">
        <f>SUM(E438:E450)</f>
        <v>147038.09000000003</v>
      </c>
      <c r="F451" s="719">
        <f t="shared" si="40"/>
        <v>87.00700076984208</v>
      </c>
      <c r="G451" s="720">
        <f t="shared" si="41"/>
        <v>-21957.609999999986</v>
      </c>
      <c r="H451" s="662"/>
      <c r="I451" s="596"/>
      <c r="J451" s="497"/>
      <c r="K451" s="521"/>
      <c r="L451" s="521"/>
      <c r="M451" s="521"/>
      <c r="N451" s="521"/>
      <c r="O451" s="521"/>
    </row>
    <row r="452" spans="1:15" s="499" customFormat="1" ht="27.95" customHeight="1">
      <c r="A452" s="821" t="s">
        <v>591</v>
      </c>
      <c r="B452" s="848" t="s">
        <v>592</v>
      </c>
      <c r="C452" s="848" t="s">
        <v>8</v>
      </c>
      <c r="D452" s="929">
        <v>4384278</v>
      </c>
      <c r="E452" s="929">
        <v>4375687.59</v>
      </c>
      <c r="F452" s="816">
        <f t="shared" si="40"/>
        <v>99.804063291606965</v>
      </c>
      <c r="G452" s="931">
        <f t="shared" si="41"/>
        <v>-8590.410000000149</v>
      </c>
      <c r="H452" s="655">
        <v>-0.61</v>
      </c>
      <c r="I452" s="542" t="s">
        <v>1772</v>
      </c>
      <c r="J452" s="497"/>
      <c r="L452" s="521"/>
      <c r="M452" s="521"/>
      <c r="N452" s="521"/>
      <c r="O452" s="521"/>
    </row>
    <row r="453" spans="1:15" s="499" customFormat="1" ht="14.1" customHeight="1">
      <c r="A453" s="822"/>
      <c r="B453" s="849"/>
      <c r="C453" s="849"/>
      <c r="D453" s="961"/>
      <c r="E453" s="961"/>
      <c r="F453" s="846"/>
      <c r="G453" s="989"/>
      <c r="H453" s="655">
        <v>-11.7</v>
      </c>
      <c r="I453" s="542" t="s">
        <v>2169</v>
      </c>
      <c r="J453" s="497"/>
      <c r="L453" s="521"/>
      <c r="M453" s="521"/>
      <c r="N453" s="521"/>
      <c r="O453" s="521"/>
    </row>
    <row r="454" spans="1:15" s="499" customFormat="1" ht="27.95" customHeight="1">
      <c r="A454" s="822"/>
      <c r="B454" s="849"/>
      <c r="C454" s="849"/>
      <c r="D454" s="961"/>
      <c r="E454" s="961"/>
      <c r="F454" s="846"/>
      <c r="G454" s="989"/>
      <c r="H454" s="655">
        <v>-2.7</v>
      </c>
      <c r="I454" s="542" t="s">
        <v>2171</v>
      </c>
      <c r="J454" s="497"/>
      <c r="L454" s="521"/>
      <c r="M454" s="521"/>
      <c r="N454" s="521"/>
      <c r="O454" s="521"/>
    </row>
    <row r="455" spans="1:15" s="499" customFormat="1" ht="84" customHeight="1">
      <c r="A455" s="822"/>
      <c r="B455" s="849"/>
      <c r="C455" s="850"/>
      <c r="D455" s="930"/>
      <c r="E455" s="930"/>
      <c r="F455" s="817"/>
      <c r="G455" s="932"/>
      <c r="H455" s="655">
        <v>-8575.4</v>
      </c>
      <c r="I455" s="542" t="s">
        <v>2172</v>
      </c>
      <c r="J455" s="497"/>
      <c r="L455" s="521"/>
      <c r="M455" s="521"/>
      <c r="N455" s="521"/>
      <c r="O455" s="521"/>
    </row>
    <row r="456" spans="1:15" s="499" customFormat="1" ht="27.95" customHeight="1">
      <c r="A456" s="822"/>
      <c r="B456" s="849"/>
      <c r="C456" s="520" t="s">
        <v>233</v>
      </c>
      <c r="D456" s="729">
        <v>46960</v>
      </c>
      <c r="E456" s="729">
        <v>45647.5</v>
      </c>
      <c r="F456" s="730">
        <f>IF(ISBLANK(E456),"",+E456/D456*100)</f>
        <v>97.205068143100519</v>
      </c>
      <c r="G456" s="731">
        <f>+E456-D456</f>
        <v>-1312.5</v>
      </c>
      <c r="H456" s="672">
        <v>-1312.5</v>
      </c>
      <c r="I456" s="541" t="s">
        <v>2173</v>
      </c>
      <c r="J456" s="497"/>
      <c r="L456" s="521"/>
      <c r="M456" s="521"/>
      <c r="N456" s="521"/>
      <c r="O456" s="521"/>
    </row>
    <row r="457" spans="1:15" s="499" customFormat="1" ht="27.95" customHeight="1">
      <c r="A457" s="822"/>
      <c r="B457" s="849"/>
      <c r="C457" s="520" t="s">
        <v>1634</v>
      </c>
      <c r="D457" s="729">
        <v>33098.300000000003</v>
      </c>
      <c r="E457" s="729">
        <v>32853.4</v>
      </c>
      <c r="F457" s="730">
        <f>IF(ISBLANK(E457),"",+E457/D457*100)</f>
        <v>99.26008284413399</v>
      </c>
      <c r="G457" s="731">
        <f>+E457-D457</f>
        <v>-244.90000000000146</v>
      </c>
      <c r="H457" s="665">
        <v>-244.9</v>
      </c>
      <c r="I457" s="496" t="s">
        <v>2174</v>
      </c>
      <c r="J457" s="497"/>
      <c r="L457" s="521"/>
      <c r="M457" s="521"/>
      <c r="N457" s="521"/>
      <c r="O457" s="521"/>
    </row>
    <row r="458" spans="1:15" s="499" customFormat="1" ht="27.95" customHeight="1">
      <c r="A458" s="822"/>
      <c r="B458" s="849"/>
      <c r="C458" s="848" t="s">
        <v>733</v>
      </c>
      <c r="D458" s="929">
        <v>2332</v>
      </c>
      <c r="E458" s="929">
        <v>2078.9</v>
      </c>
      <c r="F458" s="816">
        <f t="shared" si="40"/>
        <v>89.146655231560899</v>
      </c>
      <c r="G458" s="931">
        <f t="shared" si="41"/>
        <v>-253.09999999999991</v>
      </c>
      <c r="H458" s="665">
        <v>-2.6</v>
      </c>
      <c r="I458" s="496" t="s">
        <v>1773</v>
      </c>
      <c r="J458" s="497"/>
      <c r="K458" s="498"/>
      <c r="L458" s="498"/>
      <c r="M458" s="498"/>
      <c r="N458" s="498"/>
      <c r="O458" s="498"/>
    </row>
    <row r="459" spans="1:15" s="499" customFormat="1" ht="27.95" customHeight="1">
      <c r="A459" s="822"/>
      <c r="B459" s="849"/>
      <c r="C459" s="849"/>
      <c r="D459" s="961"/>
      <c r="E459" s="961"/>
      <c r="F459" s="846"/>
      <c r="G459" s="989"/>
      <c r="H459" s="666">
        <v>-4.5999999999999996</v>
      </c>
      <c r="I459" s="542" t="s">
        <v>1774</v>
      </c>
      <c r="J459" s="497"/>
      <c r="K459" s="498"/>
      <c r="L459" s="498"/>
      <c r="M459" s="498"/>
      <c r="N459" s="498"/>
      <c r="O459" s="498"/>
    </row>
    <row r="460" spans="1:15" s="499" customFormat="1" ht="14.1" customHeight="1">
      <c r="A460" s="822"/>
      <c r="B460" s="849"/>
      <c r="C460" s="849"/>
      <c r="D460" s="961"/>
      <c r="E460" s="961"/>
      <c r="F460" s="846"/>
      <c r="G460" s="989"/>
      <c r="H460" s="666">
        <v>-18.600000000000001</v>
      </c>
      <c r="I460" s="542" t="s">
        <v>1374</v>
      </c>
      <c r="J460" s="497"/>
      <c r="K460" s="498"/>
      <c r="L460" s="498"/>
      <c r="M460" s="498"/>
      <c r="N460" s="498"/>
      <c r="O460" s="498"/>
    </row>
    <row r="461" spans="1:15" s="499" customFormat="1" ht="42" customHeight="1">
      <c r="A461" s="822"/>
      <c r="B461" s="849"/>
      <c r="C461" s="850"/>
      <c r="D461" s="930"/>
      <c r="E461" s="930"/>
      <c r="F461" s="817"/>
      <c r="G461" s="932"/>
      <c r="H461" s="666">
        <v>-227.3</v>
      </c>
      <c r="I461" s="542" t="s">
        <v>2175</v>
      </c>
      <c r="J461" s="497"/>
      <c r="K461" s="498"/>
      <c r="L461" s="498"/>
      <c r="M461" s="498"/>
      <c r="N461" s="498"/>
      <c r="O461" s="498"/>
    </row>
    <row r="462" spans="1:15" s="499" customFormat="1" ht="27.95" customHeight="1">
      <c r="A462" s="822"/>
      <c r="B462" s="849"/>
      <c r="C462" s="848" t="s">
        <v>760</v>
      </c>
      <c r="D462" s="929">
        <v>13199</v>
      </c>
      <c r="E462" s="929">
        <v>11780.5</v>
      </c>
      <c r="F462" s="816">
        <f t="shared" si="40"/>
        <v>89.252973710129552</v>
      </c>
      <c r="G462" s="931">
        <f t="shared" si="41"/>
        <v>-1418.5</v>
      </c>
      <c r="H462" s="665">
        <v>-3.4</v>
      </c>
      <c r="I462" s="496" t="s">
        <v>1773</v>
      </c>
      <c r="J462" s="497"/>
      <c r="K462" s="498"/>
      <c r="L462" s="498"/>
      <c r="M462" s="498"/>
      <c r="N462" s="498"/>
      <c r="O462" s="498"/>
    </row>
    <row r="463" spans="1:15" s="499" customFormat="1" ht="27.95" customHeight="1">
      <c r="A463" s="822"/>
      <c r="B463" s="849"/>
      <c r="C463" s="849"/>
      <c r="D463" s="961"/>
      <c r="E463" s="961"/>
      <c r="F463" s="846"/>
      <c r="G463" s="989"/>
      <c r="H463" s="666">
        <v>-26.3</v>
      </c>
      <c r="I463" s="542" t="s">
        <v>1774</v>
      </c>
      <c r="J463" s="497"/>
      <c r="K463" s="498"/>
      <c r="L463" s="498"/>
      <c r="M463" s="498"/>
      <c r="N463" s="498"/>
      <c r="O463" s="498"/>
    </row>
    <row r="464" spans="1:15" s="499" customFormat="1" ht="14.1" customHeight="1">
      <c r="A464" s="822"/>
      <c r="B464" s="849"/>
      <c r="C464" s="849"/>
      <c r="D464" s="961"/>
      <c r="E464" s="961"/>
      <c r="F464" s="846"/>
      <c r="G464" s="989"/>
      <c r="H464" s="666">
        <v>-93.6</v>
      </c>
      <c r="I464" s="542" t="s">
        <v>1374</v>
      </c>
      <c r="J464" s="497"/>
      <c r="K464" s="498"/>
      <c r="L464" s="498"/>
      <c r="M464" s="498"/>
      <c r="N464" s="498"/>
      <c r="O464" s="498"/>
    </row>
    <row r="465" spans="1:15" s="499" customFormat="1" ht="27.95" customHeight="1">
      <c r="A465" s="822"/>
      <c r="B465" s="849"/>
      <c r="C465" s="850"/>
      <c r="D465" s="930"/>
      <c r="E465" s="930"/>
      <c r="F465" s="817"/>
      <c r="G465" s="932"/>
      <c r="H465" s="666">
        <v>-1295.2</v>
      </c>
      <c r="I465" s="542" t="s">
        <v>2176</v>
      </c>
      <c r="J465" s="497"/>
      <c r="K465" s="498"/>
      <c r="L465" s="498"/>
      <c r="M465" s="498"/>
      <c r="N465" s="498"/>
      <c r="O465" s="498"/>
    </row>
    <row r="466" spans="1:15" s="499" customFormat="1" ht="27.95" customHeight="1">
      <c r="A466" s="828"/>
      <c r="B466" s="850"/>
      <c r="C466" s="491" t="s">
        <v>12</v>
      </c>
      <c r="D466" s="719">
        <f>SUM(D452:D465)</f>
        <v>4479867.3</v>
      </c>
      <c r="E466" s="719">
        <f>SUM(E452:E465)</f>
        <v>4468047.8900000006</v>
      </c>
      <c r="F466" s="719">
        <f t="shared" si="40"/>
        <v>99.736166069026211</v>
      </c>
      <c r="G466" s="720">
        <f t="shared" si="41"/>
        <v>-11819.409999999218</v>
      </c>
      <c r="H466" s="663"/>
      <c r="I466" s="597"/>
      <c r="J466" s="497"/>
      <c r="K466" s="498"/>
      <c r="L466" s="498"/>
      <c r="M466" s="498"/>
      <c r="N466" s="498"/>
      <c r="O466" s="498"/>
    </row>
    <row r="467" spans="1:15" s="499" customFormat="1" ht="13.9" customHeight="1">
      <c r="A467" s="821" t="s">
        <v>593</v>
      </c>
      <c r="B467" s="848" t="s">
        <v>594</v>
      </c>
      <c r="C467" s="848" t="s">
        <v>8</v>
      </c>
      <c r="D467" s="929">
        <v>306233</v>
      </c>
      <c r="E467" s="929">
        <v>292032.42</v>
      </c>
      <c r="F467" s="929">
        <f t="shared" si="40"/>
        <v>95.362818507476334</v>
      </c>
      <c r="G467" s="929">
        <f t="shared" si="41"/>
        <v>-14200.580000000016</v>
      </c>
      <c r="H467" s="654">
        <v>-33.880000000000003</v>
      </c>
      <c r="I467" s="496" t="s">
        <v>2177</v>
      </c>
      <c r="J467" s="497"/>
      <c r="K467" s="498"/>
      <c r="L467" s="498"/>
      <c r="M467" s="498"/>
      <c r="N467" s="498"/>
      <c r="O467" s="498"/>
    </row>
    <row r="468" spans="1:15" s="499" customFormat="1" ht="27.95" customHeight="1">
      <c r="A468" s="822"/>
      <c r="B468" s="849"/>
      <c r="C468" s="849"/>
      <c r="D468" s="961"/>
      <c r="E468" s="961"/>
      <c r="F468" s="961"/>
      <c r="G468" s="961"/>
      <c r="H468" s="655">
        <v>-138.6</v>
      </c>
      <c r="I468" s="542" t="s">
        <v>2178</v>
      </c>
      <c r="J468" s="497"/>
      <c r="K468" s="498"/>
      <c r="L468" s="498"/>
      <c r="M468" s="498"/>
      <c r="N468" s="498"/>
      <c r="O468" s="498"/>
    </row>
    <row r="469" spans="1:15" s="499" customFormat="1" ht="14.1" customHeight="1">
      <c r="A469" s="822"/>
      <c r="B469" s="849"/>
      <c r="C469" s="849"/>
      <c r="D469" s="961"/>
      <c r="E469" s="961"/>
      <c r="F469" s="961"/>
      <c r="G469" s="961"/>
      <c r="H469" s="655">
        <v>-215.3</v>
      </c>
      <c r="I469" s="542" t="s">
        <v>2179</v>
      </c>
      <c r="J469" s="497"/>
      <c r="K469" s="498"/>
      <c r="L469" s="498"/>
      <c r="M469" s="498"/>
      <c r="N469" s="498"/>
      <c r="O469" s="498"/>
    </row>
    <row r="470" spans="1:15" s="499" customFormat="1" ht="27.95" customHeight="1">
      <c r="A470" s="828"/>
      <c r="B470" s="850"/>
      <c r="C470" s="850"/>
      <c r="D470" s="930"/>
      <c r="E470" s="930"/>
      <c r="F470" s="930"/>
      <c r="G470" s="930"/>
      <c r="H470" s="656">
        <v>-217.3</v>
      </c>
      <c r="I470" s="543" t="s">
        <v>2180</v>
      </c>
      <c r="J470" s="497"/>
      <c r="K470" s="498"/>
      <c r="L470" s="498"/>
      <c r="M470" s="498"/>
      <c r="N470" s="498"/>
      <c r="O470" s="498"/>
    </row>
    <row r="471" spans="1:15" s="499" customFormat="1" ht="42" customHeight="1">
      <c r="A471" s="821" t="s">
        <v>593</v>
      </c>
      <c r="B471" s="848" t="s">
        <v>594</v>
      </c>
      <c r="C471" s="848" t="s">
        <v>8</v>
      </c>
      <c r="D471" s="753"/>
      <c r="E471" s="753"/>
      <c r="F471" s="754"/>
      <c r="G471" s="755"/>
      <c r="H471" s="654">
        <v>-3435.3</v>
      </c>
      <c r="I471" s="496" t="s">
        <v>2181</v>
      </c>
      <c r="J471" s="497"/>
      <c r="K471" s="498"/>
      <c r="L471" s="498"/>
      <c r="M471" s="498"/>
      <c r="N471" s="498"/>
      <c r="O471" s="498"/>
    </row>
    <row r="472" spans="1:15" s="499" customFormat="1" ht="27.95" customHeight="1">
      <c r="A472" s="822"/>
      <c r="B472" s="849"/>
      <c r="C472" s="849"/>
      <c r="D472" s="756"/>
      <c r="E472" s="756"/>
      <c r="F472" s="757"/>
      <c r="G472" s="758"/>
      <c r="H472" s="655">
        <v>-0.5</v>
      </c>
      <c r="I472" s="542" t="s">
        <v>2182</v>
      </c>
      <c r="J472" s="497"/>
      <c r="K472" s="498"/>
      <c r="L472" s="498"/>
      <c r="M472" s="498"/>
      <c r="N472" s="498"/>
      <c r="O472" s="498"/>
    </row>
    <row r="473" spans="1:15" s="499" customFormat="1" ht="168" customHeight="1">
      <c r="A473" s="822"/>
      <c r="B473" s="849"/>
      <c r="C473" s="850"/>
      <c r="D473" s="759"/>
      <c r="E473" s="759"/>
      <c r="F473" s="760"/>
      <c r="G473" s="761"/>
      <c r="H473" s="655">
        <v>-10159.700000000001</v>
      </c>
      <c r="I473" s="542" t="s">
        <v>2183</v>
      </c>
      <c r="J473" s="497"/>
      <c r="K473" s="498"/>
      <c r="L473" s="498"/>
      <c r="M473" s="498"/>
      <c r="N473" s="498"/>
      <c r="O473" s="498"/>
    </row>
    <row r="474" spans="1:15" s="499" customFormat="1" ht="27.95" customHeight="1">
      <c r="A474" s="822"/>
      <c r="B474" s="849"/>
      <c r="C474" s="520" t="s">
        <v>61</v>
      </c>
      <c r="D474" s="729">
        <v>550</v>
      </c>
      <c r="E474" s="729">
        <v>162.80000000000001</v>
      </c>
      <c r="F474" s="730">
        <f t="shared" si="40"/>
        <v>29.600000000000005</v>
      </c>
      <c r="G474" s="731">
        <f t="shared" si="41"/>
        <v>-387.2</v>
      </c>
      <c r="H474" s="672">
        <v>-387.2</v>
      </c>
      <c r="I474" s="541" t="s">
        <v>2184</v>
      </c>
      <c r="J474" s="497"/>
      <c r="K474" s="498"/>
      <c r="L474" s="498"/>
      <c r="M474" s="498"/>
      <c r="N474" s="498"/>
      <c r="O474" s="498"/>
    </row>
    <row r="475" spans="1:15" s="499" customFormat="1" ht="117.75" customHeight="1">
      <c r="A475" s="822"/>
      <c r="B475" s="849"/>
      <c r="C475" s="520" t="s">
        <v>548</v>
      </c>
      <c r="D475" s="729">
        <v>22858.6</v>
      </c>
      <c r="E475" s="729">
        <v>22092</v>
      </c>
      <c r="F475" s="730">
        <f t="shared" si="40"/>
        <v>96.646338795901769</v>
      </c>
      <c r="G475" s="731">
        <f t="shared" si="41"/>
        <v>-766.59999999999854</v>
      </c>
      <c r="H475" s="672">
        <v>-766.6</v>
      </c>
      <c r="I475" s="541" t="s">
        <v>1775</v>
      </c>
      <c r="J475" s="497"/>
      <c r="K475" s="498"/>
      <c r="L475" s="498"/>
      <c r="M475" s="498"/>
      <c r="N475" s="498"/>
      <c r="O475" s="498"/>
    </row>
    <row r="476" spans="1:15" s="499" customFormat="1" ht="69.95" customHeight="1">
      <c r="A476" s="822"/>
      <c r="B476" s="849"/>
      <c r="C476" s="505" t="s">
        <v>31</v>
      </c>
      <c r="D476" s="729">
        <v>7542</v>
      </c>
      <c r="E476" s="729">
        <v>6088.3</v>
      </c>
      <c r="F476" s="730">
        <f t="shared" si="40"/>
        <v>80.725271811190666</v>
      </c>
      <c r="G476" s="731">
        <f t="shared" si="41"/>
        <v>-1453.6999999999998</v>
      </c>
      <c r="H476" s="665">
        <v>-1453.7</v>
      </c>
      <c r="I476" s="496" t="s">
        <v>1776</v>
      </c>
      <c r="J476" s="497"/>
      <c r="K476" s="498"/>
      <c r="L476" s="498"/>
      <c r="M476" s="498"/>
      <c r="N476" s="498"/>
      <c r="O476" s="498"/>
    </row>
    <row r="477" spans="1:15" s="499" customFormat="1" ht="78" customHeight="1">
      <c r="A477" s="822"/>
      <c r="B477" s="849"/>
      <c r="C477" s="829" t="s">
        <v>330</v>
      </c>
      <c r="D477" s="929">
        <v>4447</v>
      </c>
      <c r="E477" s="929">
        <v>2209.9</v>
      </c>
      <c r="F477" s="816">
        <f t="shared" si="40"/>
        <v>49.694175848886893</v>
      </c>
      <c r="G477" s="931">
        <f t="shared" si="41"/>
        <v>-2237.1</v>
      </c>
      <c r="H477" s="665">
        <v>-1286.5</v>
      </c>
      <c r="I477" s="496" t="s">
        <v>1777</v>
      </c>
      <c r="J477" s="497"/>
      <c r="K477" s="498"/>
      <c r="L477" s="498"/>
      <c r="M477" s="498"/>
      <c r="N477" s="498"/>
      <c r="O477" s="498"/>
    </row>
    <row r="478" spans="1:15" s="499" customFormat="1" ht="66" customHeight="1">
      <c r="A478" s="822"/>
      <c r="B478" s="849"/>
      <c r="C478" s="831"/>
      <c r="D478" s="930"/>
      <c r="E478" s="930"/>
      <c r="F478" s="817"/>
      <c r="G478" s="932"/>
      <c r="H478" s="666">
        <v>-950.6</v>
      </c>
      <c r="I478" s="542" t="s">
        <v>1778</v>
      </c>
      <c r="J478" s="497"/>
      <c r="K478" s="498"/>
      <c r="L478" s="498"/>
      <c r="M478" s="498"/>
      <c r="N478" s="498"/>
      <c r="O478" s="498"/>
    </row>
    <row r="479" spans="1:15" s="499" customFormat="1" ht="51.75" customHeight="1">
      <c r="A479" s="822"/>
      <c r="B479" s="849"/>
      <c r="C479" s="520" t="s">
        <v>732</v>
      </c>
      <c r="D479" s="729">
        <v>618</v>
      </c>
      <c r="E479" s="729">
        <v>379.3</v>
      </c>
      <c r="F479" s="730">
        <f t="shared" si="40"/>
        <v>61.375404530744341</v>
      </c>
      <c r="G479" s="731">
        <f t="shared" si="41"/>
        <v>-238.7</v>
      </c>
      <c r="H479" s="672">
        <v>-238.7</v>
      </c>
      <c r="I479" s="541" t="s">
        <v>1779</v>
      </c>
      <c r="J479" s="497"/>
      <c r="K479" s="498"/>
      <c r="L479" s="498"/>
      <c r="M479" s="498"/>
      <c r="N479" s="498"/>
      <c r="O479" s="498"/>
    </row>
    <row r="480" spans="1:15" s="499" customFormat="1" ht="42.75" customHeight="1">
      <c r="A480" s="828"/>
      <c r="B480" s="850"/>
      <c r="C480" s="520" t="s">
        <v>1635</v>
      </c>
      <c r="D480" s="729">
        <v>1564</v>
      </c>
      <c r="E480" s="729">
        <v>227.6</v>
      </c>
      <c r="F480" s="730">
        <f t="shared" si="40"/>
        <v>14.552429667519181</v>
      </c>
      <c r="G480" s="731">
        <f t="shared" si="41"/>
        <v>-1336.4</v>
      </c>
      <c r="H480" s="672">
        <v>-1336.4</v>
      </c>
      <c r="I480" s="541" t="s">
        <v>1780</v>
      </c>
      <c r="J480" s="497"/>
      <c r="K480" s="498"/>
      <c r="L480" s="498"/>
      <c r="M480" s="498"/>
      <c r="N480" s="498"/>
      <c r="O480" s="498"/>
    </row>
    <row r="481" spans="1:15" s="499" customFormat="1" ht="64.5" customHeight="1">
      <c r="A481" s="821" t="s">
        <v>593</v>
      </c>
      <c r="B481" s="848" t="s">
        <v>594</v>
      </c>
      <c r="C481" s="520" t="s">
        <v>55</v>
      </c>
      <c r="D481" s="729">
        <v>47453</v>
      </c>
      <c r="E481" s="729">
        <v>37576.9</v>
      </c>
      <c r="F481" s="730">
        <f>IF(ISBLANK(E481),"",+E481/D481*100)</f>
        <v>79.187617221250505</v>
      </c>
      <c r="G481" s="731">
        <f>+E481-D481</f>
        <v>-9876.0999999999985</v>
      </c>
      <c r="H481" s="665">
        <v>-9876.1</v>
      </c>
      <c r="I481" s="496" t="s">
        <v>1781</v>
      </c>
      <c r="J481" s="497"/>
      <c r="K481" s="498"/>
      <c r="L481" s="498"/>
      <c r="M481" s="498"/>
      <c r="N481" s="498"/>
      <c r="O481" s="498"/>
    </row>
    <row r="482" spans="1:15" s="499" customFormat="1" ht="92.25" customHeight="1">
      <c r="A482" s="822"/>
      <c r="B482" s="849"/>
      <c r="C482" s="829" t="s">
        <v>758</v>
      </c>
      <c r="D482" s="929">
        <v>14969</v>
      </c>
      <c r="E482" s="929">
        <v>7355.8</v>
      </c>
      <c r="F482" s="816">
        <f t="shared" ref="F482" si="42">IF(ISBLANK(E482),"",+E482/D482*100)</f>
        <v>49.140223127797448</v>
      </c>
      <c r="G482" s="931">
        <f t="shared" ref="G482" si="43">+E482-D482</f>
        <v>-7613.2</v>
      </c>
      <c r="H482" s="665">
        <v>-4599.6000000000004</v>
      </c>
      <c r="I482" s="496" t="s">
        <v>1782</v>
      </c>
      <c r="J482" s="497"/>
      <c r="K482" s="498"/>
      <c r="L482" s="498"/>
      <c r="M482" s="498"/>
      <c r="N482" s="498"/>
      <c r="O482" s="498"/>
    </row>
    <row r="483" spans="1:15" s="499" customFormat="1" ht="65.25" customHeight="1">
      <c r="A483" s="822"/>
      <c r="B483" s="849"/>
      <c r="C483" s="831"/>
      <c r="D483" s="930"/>
      <c r="E483" s="930"/>
      <c r="F483" s="817"/>
      <c r="G483" s="932"/>
      <c r="H483" s="666">
        <v>-3013.6</v>
      </c>
      <c r="I483" s="542" t="s">
        <v>1783</v>
      </c>
      <c r="J483" s="497"/>
      <c r="K483" s="498"/>
      <c r="L483" s="498"/>
      <c r="M483" s="498"/>
      <c r="N483" s="498"/>
      <c r="O483" s="498"/>
    </row>
    <row r="484" spans="1:15" s="499" customFormat="1" ht="27.95" customHeight="1">
      <c r="A484" s="822"/>
      <c r="B484" s="849"/>
      <c r="C484" s="848" t="s">
        <v>761</v>
      </c>
      <c r="D484" s="929">
        <v>2421</v>
      </c>
      <c r="E484" s="929">
        <v>1467.7</v>
      </c>
      <c r="F484" s="816">
        <f t="shared" si="40"/>
        <v>60.623709211069809</v>
      </c>
      <c r="G484" s="931">
        <f t="shared" si="41"/>
        <v>-953.3</v>
      </c>
      <c r="H484" s="665">
        <v>-7.2</v>
      </c>
      <c r="I484" s="595" t="s">
        <v>2185</v>
      </c>
      <c r="J484" s="497"/>
      <c r="L484" s="498"/>
      <c r="M484" s="498"/>
      <c r="N484" s="498"/>
      <c r="O484" s="498"/>
    </row>
    <row r="485" spans="1:15" s="499" customFormat="1" ht="96" customHeight="1">
      <c r="A485" s="822"/>
      <c r="B485" s="849"/>
      <c r="C485" s="850"/>
      <c r="D485" s="930"/>
      <c r="E485" s="930"/>
      <c r="F485" s="817"/>
      <c r="G485" s="932"/>
      <c r="H485" s="666">
        <v>-946.1</v>
      </c>
      <c r="I485" s="598" t="s">
        <v>1784</v>
      </c>
      <c r="J485" s="497"/>
      <c r="L485" s="498"/>
      <c r="M485" s="498"/>
      <c r="N485" s="498"/>
      <c r="O485" s="498"/>
    </row>
    <row r="486" spans="1:15" s="499" customFormat="1" ht="17.25" customHeight="1">
      <c r="A486" s="822"/>
      <c r="B486" s="849"/>
      <c r="C486" s="848" t="s">
        <v>1636</v>
      </c>
      <c r="D486" s="929">
        <v>5946</v>
      </c>
      <c r="E486" s="929">
        <v>842.6</v>
      </c>
      <c r="F486" s="816">
        <f t="shared" si="40"/>
        <v>14.170871173898419</v>
      </c>
      <c r="G486" s="931">
        <f t="shared" si="41"/>
        <v>-5103.3999999999996</v>
      </c>
      <c r="H486" s="665">
        <v>-11.4</v>
      </c>
      <c r="I486" s="557" t="s">
        <v>2186</v>
      </c>
      <c r="J486" s="497"/>
      <c r="L486" s="498"/>
      <c r="M486" s="498"/>
      <c r="N486" s="498"/>
      <c r="O486" s="498"/>
    </row>
    <row r="487" spans="1:15" s="499" customFormat="1" ht="16.5" customHeight="1">
      <c r="A487" s="822"/>
      <c r="B487" s="849"/>
      <c r="C487" s="849"/>
      <c r="D487" s="961"/>
      <c r="E487" s="961"/>
      <c r="F487" s="846"/>
      <c r="G487" s="989"/>
      <c r="H487" s="666">
        <v>-264.5</v>
      </c>
      <c r="I487" s="558" t="s">
        <v>2187</v>
      </c>
      <c r="J487" s="497"/>
      <c r="L487" s="498"/>
      <c r="M487" s="498"/>
      <c r="N487" s="498"/>
      <c r="O487" s="498"/>
    </row>
    <row r="488" spans="1:15" s="499" customFormat="1" ht="27.95" customHeight="1">
      <c r="A488" s="822"/>
      <c r="B488" s="849"/>
      <c r="C488" s="849"/>
      <c r="D488" s="961"/>
      <c r="E488" s="961"/>
      <c r="F488" s="846"/>
      <c r="G488" s="989"/>
      <c r="H488" s="666">
        <v>-16.399999999999999</v>
      </c>
      <c r="I488" s="558" t="s">
        <v>2188</v>
      </c>
      <c r="J488" s="497"/>
      <c r="L488" s="498"/>
      <c r="M488" s="498"/>
      <c r="N488" s="498"/>
      <c r="O488" s="498"/>
    </row>
    <row r="489" spans="1:15" s="499" customFormat="1" ht="42" customHeight="1">
      <c r="A489" s="822"/>
      <c r="B489" s="849"/>
      <c r="C489" s="850"/>
      <c r="D489" s="930"/>
      <c r="E489" s="930"/>
      <c r="F489" s="817"/>
      <c r="G489" s="932"/>
      <c r="H489" s="666">
        <v>-4811.1000000000004</v>
      </c>
      <c r="I489" s="558" t="s">
        <v>1785</v>
      </c>
      <c r="J489" s="497"/>
      <c r="L489" s="498"/>
      <c r="M489" s="498"/>
      <c r="N489" s="498"/>
      <c r="O489" s="498"/>
    </row>
    <row r="490" spans="1:15" s="499" customFormat="1" ht="27.95" customHeight="1">
      <c r="A490" s="822"/>
      <c r="B490" s="849"/>
      <c r="C490" s="520" t="s">
        <v>1733</v>
      </c>
      <c r="D490" s="730">
        <v>55</v>
      </c>
      <c r="E490" s="730">
        <v>0</v>
      </c>
      <c r="F490" s="730">
        <f t="shared" ref="F490:F542" si="44">IF(ISBLANK(E490),"",+E490/D490*100)</f>
        <v>0</v>
      </c>
      <c r="G490" s="731">
        <f t="shared" ref="G490:G542" si="45">+E490-D490</f>
        <v>-55</v>
      </c>
      <c r="H490" s="672">
        <v>-55</v>
      </c>
      <c r="I490" s="572" t="s">
        <v>2189</v>
      </c>
      <c r="J490" s="497"/>
      <c r="L490" s="498"/>
      <c r="M490" s="498"/>
      <c r="N490" s="498"/>
      <c r="O490" s="498"/>
    </row>
    <row r="491" spans="1:15" s="499" customFormat="1" ht="14.1" customHeight="1">
      <c r="A491" s="822"/>
      <c r="B491" s="849"/>
      <c r="C491" s="505" t="s">
        <v>11</v>
      </c>
      <c r="D491" s="729">
        <v>35226.699999999997</v>
      </c>
      <c r="E491" s="729">
        <v>33891</v>
      </c>
      <c r="F491" s="730">
        <f t="shared" si="44"/>
        <v>96.208273837742396</v>
      </c>
      <c r="G491" s="731">
        <f t="shared" si="45"/>
        <v>-1335.6999999999971</v>
      </c>
      <c r="H491" s="672">
        <v>-1335.7</v>
      </c>
      <c r="I491" s="599" t="s">
        <v>355</v>
      </c>
      <c r="J491" s="497"/>
      <c r="K491" s="497"/>
      <c r="L491" s="498"/>
      <c r="M491" s="498"/>
      <c r="N491" s="498"/>
      <c r="O491" s="498"/>
    </row>
    <row r="492" spans="1:15" s="499" customFormat="1" ht="27.95" customHeight="1">
      <c r="A492" s="822"/>
      <c r="B492" s="849"/>
      <c r="C492" s="505" t="s">
        <v>754</v>
      </c>
      <c r="D492" s="729">
        <v>800</v>
      </c>
      <c r="E492" s="729">
        <v>745.8</v>
      </c>
      <c r="F492" s="730">
        <f t="shared" si="44"/>
        <v>93.224999999999994</v>
      </c>
      <c r="G492" s="731">
        <f t="shared" si="45"/>
        <v>-54.200000000000045</v>
      </c>
      <c r="H492" s="699">
        <v>-54.2</v>
      </c>
      <c r="I492" s="599" t="s">
        <v>2190</v>
      </c>
      <c r="J492" s="497"/>
      <c r="K492" s="498"/>
      <c r="L492" s="498"/>
      <c r="M492" s="498"/>
      <c r="N492" s="498"/>
      <c r="O492" s="498"/>
    </row>
    <row r="493" spans="1:15" s="499" customFormat="1" ht="27.95" customHeight="1">
      <c r="A493" s="828"/>
      <c r="B493" s="850"/>
      <c r="C493" s="491" t="s">
        <v>12</v>
      </c>
      <c r="D493" s="719">
        <f>SUM(D467:D492)</f>
        <v>450683.3</v>
      </c>
      <c r="E493" s="719">
        <f>SUM(E467:E492)</f>
        <v>405072.11999999994</v>
      </c>
      <c r="F493" s="719">
        <f t="shared" si="44"/>
        <v>89.879549563962087</v>
      </c>
      <c r="G493" s="719">
        <f t="shared" si="45"/>
        <v>-45611.180000000051</v>
      </c>
      <c r="H493" s="991"/>
      <c r="I493" s="992"/>
      <c r="J493" s="497"/>
      <c r="K493" s="498"/>
      <c r="L493" s="498"/>
      <c r="M493" s="498"/>
      <c r="N493" s="498"/>
      <c r="O493" s="498"/>
    </row>
    <row r="494" spans="1:15" s="499" customFormat="1" ht="14.1" customHeight="1">
      <c r="A494" s="821" t="s">
        <v>600</v>
      </c>
      <c r="B494" s="848" t="s">
        <v>601</v>
      </c>
      <c r="C494" s="848" t="s">
        <v>8</v>
      </c>
      <c r="D494" s="929">
        <v>102265</v>
      </c>
      <c r="E494" s="929">
        <v>97496.7</v>
      </c>
      <c r="F494" s="816">
        <f t="shared" si="44"/>
        <v>95.337309930083606</v>
      </c>
      <c r="G494" s="931">
        <f t="shared" si="45"/>
        <v>-4768.3000000000029</v>
      </c>
      <c r="H494" s="654">
        <v>-9.3000000000000007</v>
      </c>
      <c r="I494" s="496" t="s">
        <v>2191</v>
      </c>
      <c r="J494" s="497"/>
      <c r="K494" s="498"/>
      <c r="L494" s="498"/>
      <c r="M494" s="498"/>
      <c r="N494" s="498"/>
      <c r="O494" s="498"/>
    </row>
    <row r="495" spans="1:15" s="499" customFormat="1" ht="117.75" customHeight="1">
      <c r="A495" s="822"/>
      <c r="B495" s="849"/>
      <c r="C495" s="850"/>
      <c r="D495" s="930"/>
      <c r="E495" s="930"/>
      <c r="F495" s="817"/>
      <c r="G495" s="932"/>
      <c r="H495" s="655">
        <v>-4759</v>
      </c>
      <c r="I495" s="542" t="s">
        <v>1799</v>
      </c>
      <c r="J495" s="497"/>
      <c r="K495" s="498"/>
      <c r="L495" s="498"/>
      <c r="M495" s="498"/>
      <c r="N495" s="498"/>
      <c r="O495" s="498"/>
    </row>
    <row r="496" spans="1:15" s="499" customFormat="1" ht="27.95" customHeight="1">
      <c r="A496" s="822"/>
      <c r="B496" s="849"/>
      <c r="C496" s="520" t="s">
        <v>548</v>
      </c>
      <c r="D496" s="729">
        <v>1681.9</v>
      </c>
      <c r="E496" s="729">
        <v>1512.6</v>
      </c>
      <c r="F496" s="730">
        <f t="shared" si="44"/>
        <v>89.934003210654609</v>
      </c>
      <c r="G496" s="731">
        <f t="shared" si="45"/>
        <v>-169.30000000000018</v>
      </c>
      <c r="H496" s="672">
        <v>-169.3</v>
      </c>
      <c r="I496" s="541" t="s">
        <v>2192</v>
      </c>
      <c r="J496" s="497"/>
      <c r="K496" s="498"/>
      <c r="L496" s="498"/>
      <c r="M496" s="498"/>
      <c r="N496" s="498"/>
      <c r="O496" s="498"/>
    </row>
    <row r="497" spans="1:15" s="499" customFormat="1" ht="42" customHeight="1">
      <c r="A497" s="828"/>
      <c r="B497" s="850"/>
      <c r="C497" s="520" t="s">
        <v>31</v>
      </c>
      <c r="D497" s="729">
        <v>1048</v>
      </c>
      <c r="E497" s="729">
        <v>956.8</v>
      </c>
      <c r="F497" s="730">
        <f t="shared" si="44"/>
        <v>91.297709923664115</v>
      </c>
      <c r="G497" s="731">
        <f t="shared" si="45"/>
        <v>-91.200000000000045</v>
      </c>
      <c r="H497" s="672">
        <v>-91.2</v>
      </c>
      <c r="I497" s="541" t="s">
        <v>2193</v>
      </c>
      <c r="J497" s="497"/>
      <c r="K497" s="498"/>
      <c r="L497" s="498"/>
      <c r="M497" s="498"/>
      <c r="N497" s="498"/>
      <c r="O497" s="498"/>
    </row>
    <row r="498" spans="1:15" s="499" customFormat="1" ht="40.5" customHeight="1">
      <c r="A498" s="821" t="s">
        <v>600</v>
      </c>
      <c r="B498" s="848" t="s">
        <v>601</v>
      </c>
      <c r="C498" s="848" t="s">
        <v>330</v>
      </c>
      <c r="D498" s="929">
        <v>2333</v>
      </c>
      <c r="E498" s="929">
        <v>1209</v>
      </c>
      <c r="F498" s="816"/>
      <c r="G498" s="931">
        <f>+E498-D498</f>
        <v>-1124</v>
      </c>
      <c r="H498" s="665">
        <v>-885</v>
      </c>
      <c r="I498" s="496" t="s">
        <v>1786</v>
      </c>
      <c r="J498" s="497"/>
      <c r="K498" s="498"/>
      <c r="L498" s="498"/>
      <c r="M498" s="498"/>
      <c r="N498" s="498"/>
      <c r="O498" s="498"/>
    </row>
    <row r="499" spans="1:15" s="499" customFormat="1" ht="27.95" customHeight="1">
      <c r="A499" s="822"/>
      <c r="B499" s="849"/>
      <c r="C499" s="850"/>
      <c r="D499" s="930"/>
      <c r="E499" s="930"/>
      <c r="F499" s="817"/>
      <c r="G499" s="932"/>
      <c r="H499" s="666">
        <v>-239</v>
      </c>
      <c r="I499" s="542" t="s">
        <v>2194</v>
      </c>
      <c r="J499" s="497"/>
      <c r="K499" s="498"/>
      <c r="L499" s="498"/>
      <c r="M499" s="498"/>
      <c r="N499" s="498"/>
      <c r="O499" s="498"/>
    </row>
    <row r="500" spans="1:15" s="499" customFormat="1" ht="27.95" customHeight="1">
      <c r="A500" s="822"/>
      <c r="B500" s="849"/>
      <c r="C500" s="520" t="s">
        <v>333</v>
      </c>
      <c r="D500" s="729">
        <v>342</v>
      </c>
      <c r="E500" s="729">
        <v>304.10000000000002</v>
      </c>
      <c r="F500" s="730">
        <f t="shared" si="44"/>
        <v>88.918128654970758</v>
      </c>
      <c r="G500" s="731">
        <f t="shared" si="45"/>
        <v>-37.899999999999977</v>
      </c>
      <c r="H500" s="665">
        <v>-37.9</v>
      </c>
      <c r="I500" s="496" t="s">
        <v>2195</v>
      </c>
      <c r="J500" s="497"/>
      <c r="K500" s="498"/>
      <c r="L500" s="498"/>
      <c r="M500" s="498"/>
      <c r="N500" s="498"/>
      <c r="O500" s="498"/>
    </row>
    <row r="501" spans="1:15" s="499" customFormat="1" ht="14.1" customHeight="1">
      <c r="A501" s="822"/>
      <c r="B501" s="849"/>
      <c r="C501" s="848" t="s">
        <v>602</v>
      </c>
      <c r="D501" s="929">
        <v>10</v>
      </c>
      <c r="E501" s="929">
        <v>3.8</v>
      </c>
      <c r="F501" s="816">
        <f t="shared" si="44"/>
        <v>38</v>
      </c>
      <c r="G501" s="931">
        <f t="shared" si="45"/>
        <v>-6.2</v>
      </c>
      <c r="H501" s="665">
        <v>-1.6</v>
      </c>
      <c r="I501" s="496" t="s">
        <v>2196</v>
      </c>
      <c r="J501" s="497"/>
      <c r="K501" s="498"/>
      <c r="L501" s="498"/>
      <c r="M501" s="498"/>
      <c r="N501" s="498"/>
      <c r="O501" s="498"/>
    </row>
    <row r="502" spans="1:15" s="499" customFormat="1" ht="14.1" customHeight="1">
      <c r="A502" s="822"/>
      <c r="B502" s="849"/>
      <c r="C502" s="850"/>
      <c r="D502" s="930"/>
      <c r="E502" s="930"/>
      <c r="F502" s="817"/>
      <c r="G502" s="932"/>
      <c r="H502" s="698">
        <v>-4.5999999999999996</v>
      </c>
      <c r="I502" s="543" t="s">
        <v>2197</v>
      </c>
      <c r="J502" s="497"/>
      <c r="K502" s="498"/>
      <c r="L502" s="498"/>
      <c r="M502" s="498"/>
      <c r="N502" s="498"/>
      <c r="O502" s="498"/>
    </row>
    <row r="503" spans="1:15" s="499" customFormat="1" ht="27.95" customHeight="1">
      <c r="A503" s="822"/>
      <c r="B503" s="849"/>
      <c r="C503" s="520" t="s">
        <v>55</v>
      </c>
      <c r="D503" s="729">
        <v>6800</v>
      </c>
      <c r="E503" s="729">
        <v>6310.3</v>
      </c>
      <c r="F503" s="730">
        <f>IF(ISBLANK(E503),"",+E503/D503*100)</f>
        <v>92.798529411764704</v>
      </c>
      <c r="G503" s="730">
        <f>+E503-D503</f>
        <v>-489.69999999999982</v>
      </c>
      <c r="H503" s="700">
        <v>-489.7</v>
      </c>
      <c r="I503" s="600" t="s">
        <v>2198</v>
      </c>
      <c r="J503" s="497"/>
      <c r="K503" s="498"/>
      <c r="L503" s="498"/>
      <c r="M503" s="498"/>
      <c r="N503" s="498"/>
      <c r="O503" s="498"/>
    </row>
    <row r="504" spans="1:15" s="499" customFormat="1" ht="42" customHeight="1">
      <c r="A504" s="822"/>
      <c r="B504" s="849"/>
      <c r="C504" s="829" t="s">
        <v>758</v>
      </c>
      <c r="D504" s="929">
        <v>10184</v>
      </c>
      <c r="E504" s="929">
        <v>5557.2</v>
      </c>
      <c r="F504" s="816">
        <f t="shared" si="44"/>
        <v>54.567949725058916</v>
      </c>
      <c r="G504" s="931">
        <f t="shared" si="45"/>
        <v>-4626.8</v>
      </c>
      <c r="H504" s="665">
        <v>-3737.8</v>
      </c>
      <c r="I504" s="496" t="s">
        <v>1789</v>
      </c>
      <c r="J504" s="497"/>
      <c r="K504" s="498"/>
      <c r="L504" s="498"/>
      <c r="M504" s="498"/>
      <c r="N504" s="498"/>
      <c r="O504" s="498"/>
    </row>
    <row r="505" spans="1:15" s="499" customFormat="1" ht="42" customHeight="1">
      <c r="A505" s="822"/>
      <c r="B505" s="849"/>
      <c r="C505" s="831"/>
      <c r="D505" s="930"/>
      <c r="E505" s="930"/>
      <c r="F505" s="817"/>
      <c r="G505" s="932"/>
      <c r="H505" s="666">
        <v>-889</v>
      </c>
      <c r="I505" s="542" t="s">
        <v>2199</v>
      </c>
      <c r="J505" s="497"/>
      <c r="K505" s="498"/>
      <c r="L505" s="498"/>
      <c r="M505" s="498"/>
      <c r="N505" s="498"/>
      <c r="O505" s="498"/>
    </row>
    <row r="506" spans="1:15" s="499" customFormat="1" ht="42" customHeight="1">
      <c r="A506" s="822"/>
      <c r="B506" s="849"/>
      <c r="C506" s="520" t="s">
        <v>756</v>
      </c>
      <c r="D506" s="729">
        <v>1937</v>
      </c>
      <c r="E506" s="729">
        <v>1723</v>
      </c>
      <c r="F506" s="730">
        <f t="shared" si="44"/>
        <v>88.951987609705725</v>
      </c>
      <c r="G506" s="731">
        <f t="shared" si="45"/>
        <v>-214</v>
      </c>
      <c r="H506" s="672">
        <v>-214</v>
      </c>
      <c r="I506" s="572" t="s">
        <v>1787</v>
      </c>
      <c r="J506" s="497"/>
      <c r="K506" s="498"/>
      <c r="L506" s="498"/>
      <c r="M506" s="498"/>
      <c r="N506" s="498"/>
      <c r="O506" s="498"/>
    </row>
    <row r="507" spans="1:15" s="499" customFormat="1" ht="14.1" customHeight="1">
      <c r="A507" s="822"/>
      <c r="B507" s="849"/>
      <c r="C507" s="848" t="s">
        <v>332</v>
      </c>
      <c r="D507" s="929">
        <v>49</v>
      </c>
      <c r="E507" s="929">
        <v>21.6</v>
      </c>
      <c r="F507" s="816">
        <f t="shared" si="44"/>
        <v>44.081632653061227</v>
      </c>
      <c r="G507" s="931">
        <f t="shared" si="45"/>
        <v>-27.4</v>
      </c>
      <c r="H507" s="666">
        <v>-6.9</v>
      </c>
      <c r="I507" s="558" t="s">
        <v>2200</v>
      </c>
      <c r="J507" s="497"/>
      <c r="K507" s="498"/>
      <c r="L507" s="498"/>
      <c r="M507" s="498"/>
      <c r="N507" s="498"/>
      <c r="O507" s="498"/>
    </row>
    <row r="508" spans="1:15" s="499" customFormat="1" ht="42" customHeight="1">
      <c r="A508" s="822"/>
      <c r="B508" s="849"/>
      <c r="C508" s="850"/>
      <c r="D508" s="930"/>
      <c r="E508" s="930"/>
      <c r="F508" s="817"/>
      <c r="G508" s="932"/>
      <c r="H508" s="698">
        <v>-20.5</v>
      </c>
      <c r="I508" s="559" t="s">
        <v>1788</v>
      </c>
      <c r="J508" s="497"/>
      <c r="K508" s="498"/>
      <c r="L508" s="498"/>
      <c r="M508" s="498"/>
      <c r="N508" s="498"/>
      <c r="O508" s="498"/>
    </row>
    <row r="509" spans="1:15" s="499" customFormat="1" ht="27.95" customHeight="1">
      <c r="A509" s="828"/>
      <c r="B509" s="850"/>
      <c r="C509" s="491" t="s">
        <v>12</v>
      </c>
      <c r="D509" s="719">
        <f>SUM(D494:D508)</f>
        <v>126649.9</v>
      </c>
      <c r="E509" s="719">
        <f>SUM(E494:E508)</f>
        <v>115095.10000000002</v>
      </c>
      <c r="F509" s="719">
        <f t="shared" si="44"/>
        <v>90.876581821225301</v>
      </c>
      <c r="G509" s="719">
        <f>+E509-D509</f>
        <v>-11554.799999999974</v>
      </c>
      <c r="H509" s="991"/>
      <c r="I509" s="992"/>
      <c r="J509" s="497"/>
      <c r="K509" s="498"/>
      <c r="L509" s="498"/>
      <c r="M509" s="498"/>
      <c r="N509" s="498"/>
      <c r="O509" s="498"/>
    </row>
    <row r="510" spans="1:15" s="499" customFormat="1" ht="14.1" customHeight="1">
      <c r="A510" s="821" t="s">
        <v>603</v>
      </c>
      <c r="B510" s="848" t="s">
        <v>604</v>
      </c>
      <c r="C510" s="848" t="s">
        <v>8</v>
      </c>
      <c r="D510" s="929">
        <v>18074</v>
      </c>
      <c r="E510" s="929">
        <v>17026.599999999999</v>
      </c>
      <c r="F510" s="816">
        <f t="shared" ref="F510" si="46">IF(ISBLANK(E510),"",+E510/D510*100)</f>
        <v>94.204935266128132</v>
      </c>
      <c r="G510" s="931">
        <f t="shared" ref="G510" si="47">+E510-D510</f>
        <v>-1047.4000000000015</v>
      </c>
      <c r="H510" s="654">
        <v>-12.5</v>
      </c>
      <c r="I510" s="496" t="s">
        <v>2201</v>
      </c>
      <c r="J510" s="497"/>
      <c r="K510" s="498"/>
      <c r="L510" s="498"/>
      <c r="M510" s="498"/>
      <c r="N510" s="498"/>
      <c r="O510" s="498"/>
    </row>
    <row r="511" spans="1:15" s="499" customFormat="1" ht="27.95" customHeight="1">
      <c r="A511" s="822"/>
      <c r="B511" s="849"/>
      <c r="C511" s="849"/>
      <c r="D511" s="961"/>
      <c r="E511" s="961"/>
      <c r="F511" s="846"/>
      <c r="G511" s="989"/>
      <c r="H511" s="655">
        <v>-5.0999999999999996</v>
      </c>
      <c r="I511" s="542" t="s">
        <v>2202</v>
      </c>
      <c r="J511" s="497"/>
      <c r="K511" s="498"/>
      <c r="L511" s="498"/>
      <c r="M511" s="498"/>
      <c r="N511" s="498"/>
      <c r="O511" s="498"/>
    </row>
    <row r="512" spans="1:15" s="499" customFormat="1" ht="56.1" customHeight="1">
      <c r="A512" s="822"/>
      <c r="B512" s="849"/>
      <c r="C512" s="849"/>
      <c r="D512" s="961"/>
      <c r="E512" s="961"/>
      <c r="F512" s="846"/>
      <c r="G512" s="989"/>
      <c r="H512" s="655">
        <v>-657.3</v>
      </c>
      <c r="I512" s="542" t="s">
        <v>1790</v>
      </c>
      <c r="J512" s="497"/>
      <c r="K512" s="498"/>
      <c r="L512" s="498"/>
      <c r="M512" s="498"/>
      <c r="N512" s="498"/>
      <c r="O512" s="498"/>
    </row>
    <row r="513" spans="1:15" s="499" customFormat="1" ht="119.45" customHeight="1">
      <c r="A513" s="822"/>
      <c r="B513" s="849"/>
      <c r="C513" s="850"/>
      <c r="D513" s="930"/>
      <c r="E513" s="930"/>
      <c r="F513" s="817"/>
      <c r="G513" s="932"/>
      <c r="H513" s="656">
        <v>-372.5</v>
      </c>
      <c r="I513" s="543" t="s">
        <v>1791</v>
      </c>
      <c r="J513" s="497"/>
      <c r="K513" s="498"/>
      <c r="L513" s="498"/>
      <c r="M513" s="498"/>
      <c r="N513" s="498"/>
      <c r="O513" s="498"/>
    </row>
    <row r="514" spans="1:15" s="499" customFormat="1" ht="27.95" customHeight="1">
      <c r="A514" s="822"/>
      <c r="B514" s="849"/>
      <c r="C514" s="520" t="s">
        <v>548</v>
      </c>
      <c r="D514" s="729">
        <v>15.3</v>
      </c>
      <c r="E514" s="729">
        <v>15.3</v>
      </c>
      <c r="F514" s="730">
        <f t="shared" ref="F514" si="48">IF(ISBLANK(E514),"",+E514/D514*100)</f>
        <v>100</v>
      </c>
      <c r="G514" s="730">
        <f t="shared" ref="G514" si="49">+E514-D514</f>
        <v>0</v>
      </c>
      <c r="H514" s="1008"/>
      <c r="I514" s="1009"/>
      <c r="J514" s="497"/>
      <c r="K514" s="498"/>
      <c r="L514" s="498"/>
      <c r="M514" s="498"/>
      <c r="N514" s="498"/>
      <c r="O514" s="498"/>
    </row>
    <row r="515" spans="1:15" s="499" customFormat="1" ht="14.1" customHeight="1">
      <c r="A515" s="822"/>
      <c r="B515" s="849"/>
      <c r="C515" s="821" t="s">
        <v>11</v>
      </c>
      <c r="D515" s="929">
        <v>234.7</v>
      </c>
      <c r="E515" s="929">
        <v>215.9</v>
      </c>
      <c r="F515" s="816">
        <f t="shared" ref="F515" si="50">IF(ISBLANK(E515),"",+E515/D515*100)</f>
        <v>91.989774179804002</v>
      </c>
      <c r="G515" s="931">
        <f t="shared" ref="G515" si="51">+E515-D515</f>
        <v>-18.799999999999983</v>
      </c>
      <c r="H515" s="665">
        <v>-3</v>
      </c>
      <c r="I515" s="496" t="s">
        <v>2201</v>
      </c>
      <c r="J515" s="497"/>
      <c r="K515" s="498"/>
      <c r="L515" s="498"/>
      <c r="M515" s="498"/>
      <c r="N515" s="498"/>
      <c r="O515" s="498"/>
    </row>
    <row r="516" spans="1:15" s="499" customFormat="1" ht="27.95" customHeight="1">
      <c r="A516" s="822"/>
      <c r="B516" s="849"/>
      <c r="C516" s="828"/>
      <c r="D516" s="930"/>
      <c r="E516" s="930"/>
      <c r="F516" s="817"/>
      <c r="G516" s="932"/>
      <c r="H516" s="698">
        <v>-15.8</v>
      </c>
      <c r="I516" s="543" t="s">
        <v>2203</v>
      </c>
      <c r="J516" s="497"/>
      <c r="K516" s="498"/>
      <c r="L516" s="498"/>
      <c r="M516" s="498"/>
      <c r="N516" s="498"/>
      <c r="O516" s="498"/>
    </row>
    <row r="517" spans="1:15" s="499" customFormat="1" ht="28.15" customHeight="1">
      <c r="A517" s="828"/>
      <c r="B517" s="850"/>
      <c r="C517" s="491" t="s">
        <v>12</v>
      </c>
      <c r="D517" s="719">
        <f>SUM(D510:D516)</f>
        <v>18324</v>
      </c>
      <c r="E517" s="719">
        <f>SUM(E510:E516)</f>
        <v>17257.8</v>
      </c>
      <c r="F517" s="719">
        <f>IF(ISBLANK(E517),"",+E517/D517*100)</f>
        <v>94.181401440733453</v>
      </c>
      <c r="G517" s="719">
        <f>+E517-D517</f>
        <v>-1066.2000000000007</v>
      </c>
      <c r="H517" s="993"/>
      <c r="I517" s="994"/>
      <c r="J517" s="497"/>
      <c r="K517" s="498"/>
      <c r="L517" s="498"/>
      <c r="M517" s="498"/>
      <c r="N517" s="498"/>
      <c r="O517" s="498"/>
    </row>
    <row r="518" spans="1:15" s="499" customFormat="1" ht="20.100000000000001" customHeight="1">
      <c r="A518" s="911" t="s">
        <v>2042</v>
      </c>
      <c r="B518" s="912"/>
      <c r="C518" s="912"/>
      <c r="D518" s="912"/>
      <c r="E518" s="912"/>
      <c r="F518" s="912"/>
      <c r="G518" s="912"/>
      <c r="H518" s="1010"/>
      <c r="I518" s="1011"/>
      <c r="J518" s="497"/>
      <c r="K518" s="498"/>
      <c r="L518" s="498"/>
      <c r="M518" s="498"/>
      <c r="N518" s="498"/>
      <c r="O518" s="498"/>
    </row>
    <row r="519" spans="1:15" s="499" customFormat="1" ht="13.9" customHeight="1">
      <c r="A519" s="813" t="s">
        <v>458</v>
      </c>
      <c r="B519" s="848" t="s">
        <v>275</v>
      </c>
      <c r="C519" s="821" t="s">
        <v>8</v>
      </c>
      <c r="D519" s="929">
        <v>651389</v>
      </c>
      <c r="E519" s="929">
        <v>648260.1</v>
      </c>
      <c r="F519" s="929">
        <f t="shared" si="44"/>
        <v>99.519657224791942</v>
      </c>
      <c r="G519" s="929">
        <f t="shared" si="45"/>
        <v>-3128.9000000000233</v>
      </c>
      <c r="H519" s="671">
        <v>-212.6</v>
      </c>
      <c r="I519" s="546" t="s">
        <v>2204</v>
      </c>
      <c r="J519" s="497"/>
      <c r="K519" s="498"/>
      <c r="L519" s="498"/>
      <c r="M519" s="498"/>
      <c r="N519" s="498"/>
      <c r="O519" s="498"/>
    </row>
    <row r="520" spans="1:15" s="499" customFormat="1" ht="13.9" customHeight="1">
      <c r="A520" s="814"/>
      <c r="B520" s="849"/>
      <c r="C520" s="822"/>
      <c r="D520" s="961"/>
      <c r="E520" s="961"/>
      <c r="F520" s="961"/>
      <c r="G520" s="961"/>
      <c r="H520" s="671">
        <v>-366.4</v>
      </c>
      <c r="I520" s="546" t="s">
        <v>1847</v>
      </c>
      <c r="J520" s="497"/>
      <c r="K520" s="498"/>
      <c r="L520" s="498"/>
      <c r="M520" s="498"/>
      <c r="N520" s="498"/>
      <c r="O520" s="498"/>
    </row>
    <row r="521" spans="1:15" s="499" customFormat="1" ht="13.9" customHeight="1">
      <c r="A521" s="815"/>
      <c r="B521" s="850"/>
      <c r="C521" s="828"/>
      <c r="D521" s="930"/>
      <c r="E521" s="930"/>
      <c r="F521" s="930"/>
      <c r="G521" s="930"/>
      <c r="H521" s="671">
        <v>-2049.5</v>
      </c>
      <c r="I521" s="572" t="s">
        <v>1848</v>
      </c>
      <c r="J521" s="497"/>
      <c r="K521" s="498"/>
      <c r="L521" s="498"/>
      <c r="M521" s="498"/>
      <c r="N521" s="498"/>
      <c r="O521" s="498"/>
    </row>
    <row r="522" spans="1:15" s="499" customFormat="1" ht="13.9" customHeight="1">
      <c r="A522" s="813" t="s">
        <v>458</v>
      </c>
      <c r="B522" s="848" t="s">
        <v>275</v>
      </c>
      <c r="C522" s="821" t="s">
        <v>8</v>
      </c>
      <c r="D522" s="753"/>
      <c r="E522" s="753"/>
      <c r="F522" s="754"/>
      <c r="G522" s="755"/>
      <c r="H522" s="671">
        <v>-64.2</v>
      </c>
      <c r="I522" s="633" t="s">
        <v>355</v>
      </c>
      <c r="J522" s="497"/>
      <c r="K522" s="498"/>
      <c r="L522" s="498"/>
      <c r="M522" s="498"/>
      <c r="N522" s="498"/>
      <c r="O522" s="498"/>
    </row>
    <row r="523" spans="1:15" s="499" customFormat="1" ht="13.9" customHeight="1">
      <c r="A523" s="814"/>
      <c r="B523" s="849"/>
      <c r="C523" s="822"/>
      <c r="D523" s="756"/>
      <c r="E523" s="756"/>
      <c r="F523" s="757"/>
      <c r="G523" s="758"/>
      <c r="H523" s="643">
        <v>-112.8</v>
      </c>
      <c r="I523" s="572" t="s">
        <v>359</v>
      </c>
      <c r="J523" s="497"/>
      <c r="K523" s="498"/>
      <c r="L523" s="498"/>
      <c r="M523" s="498"/>
      <c r="N523" s="498"/>
      <c r="O523" s="498"/>
    </row>
    <row r="524" spans="1:15" s="499" customFormat="1" ht="27.95" customHeight="1">
      <c r="A524" s="814"/>
      <c r="B524" s="849"/>
      <c r="C524" s="828"/>
      <c r="D524" s="759"/>
      <c r="E524" s="759"/>
      <c r="F524" s="760"/>
      <c r="G524" s="761"/>
      <c r="H524" s="643">
        <v>-323.39999999999998</v>
      </c>
      <c r="I524" s="572" t="s">
        <v>1849</v>
      </c>
      <c r="J524" s="497"/>
      <c r="K524" s="498"/>
      <c r="L524" s="498"/>
      <c r="M524" s="498"/>
      <c r="N524" s="498"/>
      <c r="O524" s="498"/>
    </row>
    <row r="525" spans="1:15" s="499" customFormat="1" ht="14.1" customHeight="1">
      <c r="A525" s="814"/>
      <c r="B525" s="849"/>
      <c r="C525" s="503" t="s">
        <v>233</v>
      </c>
      <c r="D525" s="729">
        <f>260391-44000</f>
        <v>216391</v>
      </c>
      <c r="E525" s="729">
        <f>260201.5-44000</f>
        <v>216201.5</v>
      </c>
      <c r="F525" s="730">
        <f t="shared" si="44"/>
        <v>99.912427041790096</v>
      </c>
      <c r="G525" s="731">
        <f>+E525-D525</f>
        <v>-189.5</v>
      </c>
      <c r="H525" s="640">
        <v>-189.5</v>
      </c>
      <c r="I525" s="543" t="s">
        <v>1850</v>
      </c>
      <c r="J525" s="497"/>
      <c r="K525" s="498"/>
      <c r="L525" s="498"/>
      <c r="M525" s="498"/>
      <c r="N525" s="498"/>
      <c r="O525" s="498"/>
    </row>
    <row r="526" spans="1:15" s="499" customFormat="1" ht="14.1" customHeight="1">
      <c r="A526" s="814"/>
      <c r="B526" s="849"/>
      <c r="C526" s="503" t="s">
        <v>548</v>
      </c>
      <c r="D526" s="728">
        <v>100</v>
      </c>
      <c r="E526" s="728">
        <v>83.8</v>
      </c>
      <c r="F526" s="730">
        <f t="shared" si="44"/>
        <v>83.8</v>
      </c>
      <c r="G526" s="724">
        <f t="shared" si="45"/>
        <v>-16.200000000000003</v>
      </c>
      <c r="H526" s="676">
        <v>-16.2</v>
      </c>
      <c r="I526" s="572" t="s">
        <v>1851</v>
      </c>
      <c r="J526" s="497"/>
      <c r="K526" s="498"/>
      <c r="L526" s="498"/>
      <c r="M526" s="498"/>
      <c r="N526" s="498"/>
      <c r="O526" s="498"/>
    </row>
    <row r="527" spans="1:15" s="499" customFormat="1" ht="14.1" customHeight="1">
      <c r="A527" s="814"/>
      <c r="B527" s="849"/>
      <c r="C527" s="503" t="s">
        <v>1639</v>
      </c>
      <c r="D527" s="728">
        <v>3725</v>
      </c>
      <c r="E527" s="728">
        <v>0</v>
      </c>
      <c r="F527" s="730">
        <f t="shared" si="44"/>
        <v>0</v>
      </c>
      <c r="G527" s="724">
        <f t="shared" si="45"/>
        <v>-3725</v>
      </c>
      <c r="H527" s="676">
        <v>-3725</v>
      </c>
      <c r="I527" s="572" t="s">
        <v>1852</v>
      </c>
      <c r="J527" s="497"/>
      <c r="K527" s="498"/>
      <c r="L527" s="498"/>
      <c r="M527" s="498"/>
      <c r="N527" s="498"/>
      <c r="O527" s="498"/>
    </row>
    <row r="528" spans="1:15" s="499" customFormat="1" ht="42" customHeight="1">
      <c r="A528" s="814"/>
      <c r="B528" s="849"/>
      <c r="C528" s="522" t="s">
        <v>31</v>
      </c>
      <c r="D528" s="729">
        <v>8027</v>
      </c>
      <c r="E528" s="728">
        <v>3111</v>
      </c>
      <c r="F528" s="730">
        <f t="shared" si="44"/>
        <v>38.75669615049209</v>
      </c>
      <c r="G528" s="724">
        <f t="shared" si="45"/>
        <v>-4916</v>
      </c>
      <c r="H528" s="643">
        <v>-4916</v>
      </c>
      <c r="I528" s="572" t="s">
        <v>1853</v>
      </c>
      <c r="J528" s="497"/>
      <c r="K528" s="498"/>
      <c r="L528" s="498"/>
      <c r="M528" s="498"/>
      <c r="N528" s="498"/>
      <c r="O528" s="498"/>
    </row>
    <row r="529" spans="1:15" s="499" customFormat="1" ht="78.75" customHeight="1">
      <c r="A529" s="814"/>
      <c r="B529" s="849"/>
      <c r="C529" s="522" t="s">
        <v>755</v>
      </c>
      <c r="D529" s="729">
        <v>9827</v>
      </c>
      <c r="E529" s="728">
        <v>7825.3</v>
      </c>
      <c r="F529" s="730">
        <f t="shared" si="44"/>
        <v>79.630609545130753</v>
      </c>
      <c r="G529" s="724">
        <f t="shared" si="45"/>
        <v>-2001.6999999999998</v>
      </c>
      <c r="H529" s="638">
        <v>-2001.7</v>
      </c>
      <c r="I529" s="496" t="s">
        <v>1854</v>
      </c>
      <c r="J529" s="497"/>
      <c r="K529" s="498"/>
      <c r="L529" s="498"/>
      <c r="M529" s="498"/>
      <c r="N529" s="498"/>
      <c r="O529" s="498"/>
    </row>
    <row r="530" spans="1:15" s="499" customFormat="1" ht="27.95" customHeight="1">
      <c r="A530" s="814"/>
      <c r="B530" s="849"/>
      <c r="C530" s="503" t="s">
        <v>55</v>
      </c>
      <c r="D530" s="728">
        <v>214498</v>
      </c>
      <c r="E530" s="728">
        <v>191483.8</v>
      </c>
      <c r="F530" s="730">
        <f t="shared" si="44"/>
        <v>89.270669190388716</v>
      </c>
      <c r="G530" s="724">
        <f t="shared" si="45"/>
        <v>-23014.200000000012</v>
      </c>
      <c r="H530" s="643">
        <v>-23014.2</v>
      </c>
      <c r="I530" s="572" t="s">
        <v>2205</v>
      </c>
      <c r="J530" s="497"/>
      <c r="K530" s="498"/>
      <c r="L530" s="498"/>
      <c r="M530" s="498"/>
      <c r="N530" s="498"/>
      <c r="O530" s="498"/>
    </row>
    <row r="531" spans="1:15" s="499" customFormat="1" ht="27.95" customHeight="1">
      <c r="A531" s="814"/>
      <c r="B531" s="849"/>
      <c r="C531" s="503" t="s">
        <v>758</v>
      </c>
      <c r="D531" s="728">
        <v>59520.5</v>
      </c>
      <c r="E531" s="728">
        <v>9961.7999999999993</v>
      </c>
      <c r="F531" s="730">
        <f t="shared" si="44"/>
        <v>16.736754563553731</v>
      </c>
      <c r="G531" s="724">
        <f t="shared" si="45"/>
        <v>-49558.7</v>
      </c>
      <c r="H531" s="643">
        <v>-49558.7</v>
      </c>
      <c r="I531" s="601" t="s">
        <v>2206</v>
      </c>
      <c r="J531" s="497"/>
      <c r="K531" s="498"/>
      <c r="L531" s="498"/>
      <c r="M531" s="498"/>
      <c r="N531" s="498"/>
      <c r="O531" s="498"/>
    </row>
    <row r="532" spans="1:15" s="499" customFormat="1" ht="80.25" customHeight="1">
      <c r="A532" s="814"/>
      <c r="B532" s="849"/>
      <c r="C532" s="503" t="s">
        <v>757</v>
      </c>
      <c r="D532" s="728">
        <v>80450</v>
      </c>
      <c r="E532" s="728">
        <v>41114.5</v>
      </c>
      <c r="F532" s="730">
        <f t="shared" si="44"/>
        <v>51.105655686761963</v>
      </c>
      <c r="G532" s="724">
        <f t="shared" si="45"/>
        <v>-39335.5</v>
      </c>
      <c r="H532" s="643">
        <v>-39335.5</v>
      </c>
      <c r="I532" s="572" t="s">
        <v>1855</v>
      </c>
      <c r="J532" s="497"/>
      <c r="K532" s="498"/>
      <c r="L532" s="498"/>
      <c r="M532" s="498"/>
      <c r="N532" s="498"/>
      <c r="O532" s="498"/>
    </row>
    <row r="533" spans="1:15" s="499" customFormat="1" ht="56.1" customHeight="1">
      <c r="A533" s="814"/>
      <c r="B533" s="849"/>
      <c r="C533" s="503" t="s">
        <v>739</v>
      </c>
      <c r="D533" s="728">
        <v>34725</v>
      </c>
      <c r="E533" s="728">
        <v>2000</v>
      </c>
      <c r="F533" s="730">
        <f t="shared" si="44"/>
        <v>5.759539236861051</v>
      </c>
      <c r="G533" s="724">
        <f t="shared" si="45"/>
        <v>-32725</v>
      </c>
      <c r="H533" s="638">
        <v>-32725</v>
      </c>
      <c r="I533" s="557" t="s">
        <v>1856</v>
      </c>
      <c r="J533" s="497"/>
      <c r="K533" s="498"/>
      <c r="L533" s="498"/>
      <c r="M533" s="498"/>
      <c r="N533" s="498"/>
      <c r="O533" s="498"/>
    </row>
    <row r="534" spans="1:15" s="499" customFormat="1" ht="14.1" customHeight="1">
      <c r="A534" s="814"/>
      <c r="B534" s="849"/>
      <c r="C534" s="503" t="s">
        <v>1252</v>
      </c>
      <c r="D534" s="728">
        <v>47538.400000000001</v>
      </c>
      <c r="E534" s="728">
        <v>47518.9</v>
      </c>
      <c r="F534" s="730">
        <f>IF(ISBLANK(E534),"",+E534/D534*100)</f>
        <v>99.958980529424636</v>
      </c>
      <c r="G534" s="724">
        <f>+E534-D534</f>
        <v>-19.5</v>
      </c>
      <c r="H534" s="643">
        <v>-19.5</v>
      </c>
      <c r="I534" s="572" t="s">
        <v>1857</v>
      </c>
      <c r="J534" s="497"/>
      <c r="K534" s="498"/>
      <c r="L534" s="498"/>
      <c r="M534" s="498"/>
      <c r="N534" s="498"/>
      <c r="O534" s="498"/>
    </row>
    <row r="535" spans="1:15" s="499" customFormat="1" ht="14.1" customHeight="1">
      <c r="A535" s="814"/>
      <c r="B535" s="849"/>
      <c r="C535" s="503" t="s">
        <v>1626</v>
      </c>
      <c r="D535" s="728">
        <v>10000</v>
      </c>
      <c r="E535" s="728">
        <v>10000</v>
      </c>
      <c r="F535" s="730">
        <f t="shared" si="44"/>
        <v>100</v>
      </c>
      <c r="G535" s="724">
        <f t="shared" si="45"/>
        <v>0</v>
      </c>
      <c r="H535" s="1000"/>
      <c r="I535" s="1001"/>
      <c r="J535" s="497"/>
      <c r="K535" s="498"/>
      <c r="L535" s="498"/>
      <c r="M535" s="498"/>
      <c r="N535" s="498"/>
      <c r="O535" s="498"/>
    </row>
    <row r="536" spans="1:15" s="499" customFormat="1" ht="14.1" customHeight="1">
      <c r="A536" s="814"/>
      <c r="B536" s="849"/>
      <c r="C536" s="821" t="s">
        <v>11</v>
      </c>
      <c r="D536" s="865">
        <v>245</v>
      </c>
      <c r="E536" s="865">
        <v>178.5</v>
      </c>
      <c r="F536" s="816">
        <f t="shared" si="44"/>
        <v>72.857142857142847</v>
      </c>
      <c r="G536" s="804">
        <f t="shared" si="45"/>
        <v>-66.5</v>
      </c>
      <c r="H536" s="638">
        <v>-55.7</v>
      </c>
      <c r="I536" s="557" t="s">
        <v>1858</v>
      </c>
      <c r="J536" s="497"/>
      <c r="K536" s="498"/>
      <c r="L536" s="498"/>
      <c r="M536" s="498"/>
      <c r="N536" s="498"/>
      <c r="O536" s="498"/>
    </row>
    <row r="537" spans="1:15" s="499" customFormat="1" ht="14.1" customHeight="1">
      <c r="A537" s="814"/>
      <c r="B537" s="849"/>
      <c r="C537" s="822"/>
      <c r="D537" s="951"/>
      <c r="E537" s="951"/>
      <c r="F537" s="846"/>
      <c r="G537" s="805"/>
      <c r="H537" s="639">
        <v>-3</v>
      </c>
      <c r="I537" s="558" t="s">
        <v>357</v>
      </c>
      <c r="J537" s="497"/>
      <c r="K537" s="498"/>
      <c r="L537" s="498"/>
      <c r="M537" s="498"/>
      <c r="N537" s="498"/>
      <c r="O537" s="498"/>
    </row>
    <row r="538" spans="1:15" s="499" customFormat="1" ht="27.95" customHeight="1">
      <c r="A538" s="814"/>
      <c r="B538" s="849"/>
      <c r="C538" s="828"/>
      <c r="D538" s="866"/>
      <c r="E538" s="866"/>
      <c r="F538" s="817"/>
      <c r="G538" s="806"/>
      <c r="H538" s="639">
        <v>-7.8</v>
      </c>
      <c r="I538" s="558" t="s">
        <v>1859</v>
      </c>
      <c r="J538" s="497"/>
      <c r="K538" s="498"/>
      <c r="L538" s="498"/>
      <c r="M538" s="498"/>
      <c r="N538" s="498"/>
      <c r="O538" s="498"/>
    </row>
    <row r="539" spans="1:15" s="499" customFormat="1" ht="13.9" customHeight="1">
      <c r="A539" s="814"/>
      <c r="B539" s="849"/>
      <c r="C539" s="503" t="s">
        <v>379</v>
      </c>
      <c r="D539" s="728">
        <v>0.5</v>
      </c>
      <c r="E539" s="728">
        <v>0.5</v>
      </c>
      <c r="F539" s="730">
        <f>IF(ISBLANK(E539),"",+E539/D539*100)</f>
        <v>100</v>
      </c>
      <c r="G539" s="724">
        <f t="shared" si="45"/>
        <v>0</v>
      </c>
      <c r="H539" s="643"/>
      <c r="I539" s="601"/>
      <c r="J539" s="497"/>
      <c r="K539" s="498"/>
      <c r="L539" s="498"/>
      <c r="M539" s="498"/>
      <c r="N539" s="498"/>
      <c r="O539" s="498"/>
    </row>
    <row r="540" spans="1:15" s="499" customFormat="1" ht="13.9" customHeight="1">
      <c r="A540" s="814"/>
      <c r="B540" s="849"/>
      <c r="C540" s="503" t="s">
        <v>1997</v>
      </c>
      <c r="D540" s="728">
        <v>44000</v>
      </c>
      <c r="E540" s="728">
        <v>44000</v>
      </c>
      <c r="F540" s="730">
        <f>IF(ISBLANK(E540),"",+E540/D540*100)</f>
        <v>100</v>
      </c>
      <c r="G540" s="724">
        <f t="shared" si="45"/>
        <v>0</v>
      </c>
      <c r="H540" s="643"/>
      <c r="I540" s="601"/>
      <c r="J540" s="497"/>
      <c r="K540" s="498"/>
      <c r="L540" s="498"/>
      <c r="M540" s="498"/>
      <c r="N540" s="498"/>
      <c r="O540" s="498"/>
    </row>
    <row r="541" spans="1:15" s="499" customFormat="1" ht="13.9" customHeight="1">
      <c r="A541" s="814"/>
      <c r="B541" s="849"/>
      <c r="C541" s="503" t="s">
        <v>605</v>
      </c>
      <c r="D541" s="728">
        <v>18.5</v>
      </c>
      <c r="E541" s="728">
        <v>18.5</v>
      </c>
      <c r="F541" s="730">
        <f>IF(ISBLANK(E541),"",+E541/D541*100)</f>
        <v>100</v>
      </c>
      <c r="G541" s="724">
        <f t="shared" si="45"/>
        <v>0</v>
      </c>
      <c r="H541" s="1000"/>
      <c r="I541" s="1001"/>
      <c r="J541" s="497"/>
      <c r="K541" s="498"/>
      <c r="L541" s="498"/>
      <c r="M541" s="498"/>
      <c r="N541" s="498"/>
      <c r="O541" s="498"/>
    </row>
    <row r="542" spans="1:15" s="499" customFormat="1" ht="28.15" customHeight="1">
      <c r="A542" s="815"/>
      <c r="B542" s="850"/>
      <c r="C542" s="491" t="s">
        <v>12</v>
      </c>
      <c r="D542" s="725">
        <f>SUM(D519:D541)</f>
        <v>1380454.9</v>
      </c>
      <c r="E542" s="725">
        <f>SUM(E519:E541)</f>
        <v>1221758.2</v>
      </c>
      <c r="F542" s="725">
        <f t="shared" si="44"/>
        <v>88.504028635777971</v>
      </c>
      <c r="G542" s="725">
        <f t="shared" si="45"/>
        <v>-158696.69999999995</v>
      </c>
      <c r="H542" s="895"/>
      <c r="I542" s="896"/>
      <c r="J542" s="497"/>
      <c r="K542" s="498"/>
      <c r="L542" s="498"/>
      <c r="M542" s="498"/>
      <c r="N542" s="498"/>
      <c r="O542" s="498"/>
    </row>
    <row r="543" spans="1:15" s="499" customFormat="1" ht="20.100000000000001" customHeight="1">
      <c r="A543" s="862" t="s">
        <v>2043</v>
      </c>
      <c r="B543" s="863"/>
      <c r="C543" s="863"/>
      <c r="D543" s="863"/>
      <c r="E543" s="863"/>
      <c r="F543" s="863"/>
      <c r="G543" s="863"/>
      <c r="H543" s="838"/>
      <c r="I543" s="839"/>
      <c r="J543" s="497"/>
      <c r="K543" s="498"/>
      <c r="L543" s="498"/>
      <c r="M543" s="498"/>
      <c r="N543" s="498"/>
      <c r="O543" s="498"/>
    </row>
    <row r="544" spans="1:15" s="499" customFormat="1" ht="13.9" customHeight="1">
      <c r="A544" s="813" t="s">
        <v>108</v>
      </c>
      <c r="B544" s="848" t="s">
        <v>597</v>
      </c>
      <c r="C544" s="821" t="s">
        <v>8</v>
      </c>
      <c r="D544" s="801">
        <v>79141</v>
      </c>
      <c r="E544" s="801">
        <v>74158.600000000006</v>
      </c>
      <c r="F544" s="801">
        <f t="shared" ref="F544:F590" si="52">IF(ISBLANK(E544),"",+E544/D544*100)</f>
        <v>93.704401005799781</v>
      </c>
      <c r="G544" s="801">
        <f t="shared" ref="G544:G590" si="53">+E544-D544</f>
        <v>-4982.3999999999942</v>
      </c>
      <c r="H544" s="638">
        <v>-3652.2</v>
      </c>
      <c r="I544" s="565" t="s">
        <v>1800</v>
      </c>
      <c r="J544" s="497"/>
      <c r="K544" s="498"/>
      <c r="L544" s="498"/>
      <c r="M544" s="498"/>
      <c r="N544" s="498"/>
      <c r="O544" s="498"/>
    </row>
    <row r="545" spans="1:15" s="499" customFormat="1" ht="13.9" customHeight="1">
      <c r="A545" s="814"/>
      <c r="B545" s="849"/>
      <c r="C545" s="822"/>
      <c r="D545" s="802"/>
      <c r="E545" s="802"/>
      <c r="F545" s="802"/>
      <c r="G545" s="802"/>
      <c r="H545" s="655">
        <v>-15.9</v>
      </c>
      <c r="I545" s="582" t="s">
        <v>1801</v>
      </c>
      <c r="J545" s="497"/>
      <c r="K545" s="498"/>
      <c r="L545" s="498"/>
      <c r="M545" s="498"/>
      <c r="N545" s="498"/>
      <c r="O545" s="498"/>
    </row>
    <row r="546" spans="1:15" s="499" customFormat="1" ht="27.95" customHeight="1">
      <c r="A546" s="814"/>
      <c r="B546" s="849"/>
      <c r="C546" s="822"/>
      <c r="D546" s="802"/>
      <c r="E546" s="802"/>
      <c r="F546" s="802"/>
      <c r="G546" s="802"/>
      <c r="H546" s="655">
        <v>-29.3</v>
      </c>
      <c r="I546" s="582" t="s">
        <v>2207</v>
      </c>
      <c r="J546" s="497"/>
      <c r="K546" s="498"/>
      <c r="L546" s="498"/>
      <c r="M546" s="498"/>
      <c r="N546" s="498"/>
      <c r="O546" s="498"/>
    </row>
    <row r="547" spans="1:15" s="499" customFormat="1" ht="56.1" customHeight="1">
      <c r="A547" s="815"/>
      <c r="B547" s="850"/>
      <c r="C547" s="828"/>
      <c r="D547" s="803"/>
      <c r="E547" s="803"/>
      <c r="F547" s="803"/>
      <c r="G547" s="803"/>
      <c r="H547" s="656">
        <v>-252.7</v>
      </c>
      <c r="I547" s="543" t="s">
        <v>2155</v>
      </c>
      <c r="J547" s="497"/>
      <c r="K547" s="498"/>
      <c r="L547" s="498"/>
      <c r="M547" s="498"/>
      <c r="N547" s="498"/>
      <c r="O547" s="498"/>
    </row>
    <row r="548" spans="1:15" s="499" customFormat="1" ht="56.1" customHeight="1">
      <c r="A548" s="813" t="s">
        <v>108</v>
      </c>
      <c r="B548" s="848" t="s">
        <v>597</v>
      </c>
      <c r="C548" s="657"/>
      <c r="D548" s="723"/>
      <c r="E548" s="735"/>
      <c r="F548" s="735"/>
      <c r="G548" s="735"/>
      <c r="H548" s="643">
        <v>-1032.3</v>
      </c>
      <c r="I548" s="610" t="s">
        <v>2208</v>
      </c>
      <c r="J548" s="497"/>
      <c r="K548" s="498"/>
      <c r="L548" s="498"/>
      <c r="M548" s="498"/>
      <c r="N548" s="498"/>
      <c r="O548" s="498"/>
    </row>
    <row r="549" spans="1:15" s="499" customFormat="1" ht="27.95" customHeight="1">
      <c r="A549" s="814"/>
      <c r="B549" s="849"/>
      <c r="C549" s="503" t="s">
        <v>548</v>
      </c>
      <c r="D549" s="730">
        <v>477.8</v>
      </c>
      <c r="E549" s="730">
        <v>445.7</v>
      </c>
      <c r="F549" s="730">
        <f t="shared" si="52"/>
        <v>93.281707827542903</v>
      </c>
      <c r="G549" s="723">
        <f t="shared" si="53"/>
        <v>-32.100000000000023</v>
      </c>
      <c r="H549" s="653">
        <v>-32.1</v>
      </c>
      <c r="I549" s="603" t="s">
        <v>2156</v>
      </c>
      <c r="J549" s="497"/>
      <c r="K549" s="498"/>
      <c r="L549" s="498"/>
      <c r="M549" s="498"/>
      <c r="N549" s="498"/>
      <c r="O549" s="498"/>
    </row>
    <row r="550" spans="1:15" s="499" customFormat="1" ht="42" customHeight="1">
      <c r="A550" s="814"/>
      <c r="B550" s="849"/>
      <c r="C550" s="503" t="s">
        <v>31</v>
      </c>
      <c r="D550" s="728">
        <v>509</v>
      </c>
      <c r="E550" s="728">
        <v>371.9</v>
      </c>
      <c r="F550" s="723">
        <f t="shared" si="52"/>
        <v>73.064833005893902</v>
      </c>
      <c r="G550" s="723">
        <f t="shared" si="53"/>
        <v>-137.10000000000002</v>
      </c>
      <c r="H550" s="642">
        <v>-137.1</v>
      </c>
      <c r="I550" s="604" t="s">
        <v>2023</v>
      </c>
      <c r="J550" s="497"/>
      <c r="K550" s="498"/>
      <c r="L550" s="498"/>
      <c r="M550" s="498"/>
      <c r="N550" s="498"/>
      <c r="O550" s="498"/>
    </row>
    <row r="551" spans="1:15" s="499" customFormat="1" ht="66" customHeight="1">
      <c r="A551" s="814"/>
      <c r="B551" s="849"/>
      <c r="C551" s="503" t="s">
        <v>330</v>
      </c>
      <c r="D551" s="728">
        <v>331</v>
      </c>
      <c r="E551" s="728">
        <v>62.5</v>
      </c>
      <c r="F551" s="723">
        <f t="shared" si="52"/>
        <v>18.882175226586103</v>
      </c>
      <c r="G551" s="723">
        <f t="shared" si="53"/>
        <v>-268.5</v>
      </c>
      <c r="H551" s="642">
        <v>-268.5</v>
      </c>
      <c r="I551" s="604" t="s">
        <v>2024</v>
      </c>
      <c r="J551" s="497"/>
      <c r="K551" s="498"/>
      <c r="L551" s="498"/>
      <c r="M551" s="498"/>
      <c r="N551" s="498"/>
      <c r="O551" s="498"/>
    </row>
    <row r="552" spans="1:15" s="499" customFormat="1" ht="42" customHeight="1">
      <c r="A552" s="814"/>
      <c r="B552" s="849"/>
      <c r="C552" s="503" t="s">
        <v>333</v>
      </c>
      <c r="D552" s="728">
        <v>413</v>
      </c>
      <c r="E552" s="728">
        <v>294.2</v>
      </c>
      <c r="F552" s="723">
        <f t="shared" si="52"/>
        <v>71.234866828087164</v>
      </c>
      <c r="G552" s="723">
        <f t="shared" si="53"/>
        <v>-118.80000000000001</v>
      </c>
      <c r="H552" s="636">
        <v>-118.8</v>
      </c>
      <c r="I552" s="605" t="s">
        <v>1802</v>
      </c>
      <c r="J552" s="497"/>
      <c r="K552" s="498"/>
      <c r="L552" s="498"/>
      <c r="M552" s="498"/>
      <c r="N552" s="498"/>
      <c r="O552" s="498"/>
    </row>
    <row r="553" spans="1:15" s="499" customFormat="1" ht="14.1" customHeight="1">
      <c r="A553" s="814"/>
      <c r="B553" s="849"/>
      <c r="C553" s="821" t="s">
        <v>602</v>
      </c>
      <c r="D553" s="865">
        <v>11</v>
      </c>
      <c r="E553" s="865">
        <v>7.6</v>
      </c>
      <c r="F553" s="801">
        <f t="shared" si="52"/>
        <v>69.090909090909093</v>
      </c>
      <c r="G553" s="804">
        <f t="shared" si="53"/>
        <v>-3.4000000000000004</v>
      </c>
      <c r="H553" s="638">
        <v>-0.9</v>
      </c>
      <c r="I553" s="585" t="s">
        <v>1803</v>
      </c>
      <c r="J553" s="497"/>
      <c r="K553" s="498"/>
      <c r="L553" s="498"/>
      <c r="M553" s="498"/>
      <c r="N553" s="498"/>
      <c r="O553" s="498"/>
    </row>
    <row r="554" spans="1:15" s="499" customFormat="1" ht="27.95" customHeight="1">
      <c r="A554" s="814"/>
      <c r="B554" s="849"/>
      <c r="C554" s="828"/>
      <c r="D554" s="866"/>
      <c r="E554" s="866"/>
      <c r="F554" s="803"/>
      <c r="G554" s="806"/>
      <c r="H554" s="640">
        <v>-2.5</v>
      </c>
      <c r="I554" s="606" t="s">
        <v>1804</v>
      </c>
      <c r="J554" s="497"/>
      <c r="K554" s="498"/>
      <c r="L554" s="498"/>
      <c r="M554" s="498"/>
      <c r="N554" s="498"/>
      <c r="O554" s="498"/>
    </row>
    <row r="555" spans="1:15" s="499" customFormat="1" ht="42" customHeight="1">
      <c r="A555" s="814"/>
      <c r="B555" s="849"/>
      <c r="C555" s="503" t="s">
        <v>55</v>
      </c>
      <c r="D555" s="723">
        <v>4285</v>
      </c>
      <c r="E555" s="730">
        <v>3191</v>
      </c>
      <c r="F555" s="723">
        <f t="shared" si="52"/>
        <v>74.469078179696609</v>
      </c>
      <c r="G555" s="723">
        <f t="shared" si="53"/>
        <v>-1094</v>
      </c>
      <c r="H555" s="637">
        <v>-1094</v>
      </c>
      <c r="I555" s="607" t="s">
        <v>2025</v>
      </c>
      <c r="J555" s="497"/>
      <c r="K555" s="498"/>
      <c r="L555" s="498"/>
      <c r="M555" s="498"/>
      <c r="N555" s="498"/>
      <c r="O555" s="498"/>
    </row>
    <row r="556" spans="1:15" s="499" customFormat="1" ht="66" customHeight="1">
      <c r="A556" s="814"/>
      <c r="B556" s="849"/>
      <c r="C556" s="503" t="s">
        <v>758</v>
      </c>
      <c r="D556" s="723">
        <v>1298</v>
      </c>
      <c r="E556" s="730">
        <v>254.9</v>
      </c>
      <c r="F556" s="723">
        <f t="shared" si="52"/>
        <v>19.637904468412941</v>
      </c>
      <c r="G556" s="723">
        <f t="shared" si="53"/>
        <v>-1043.0999999999999</v>
      </c>
      <c r="H556" s="642">
        <v>-1043.0999999999999</v>
      </c>
      <c r="I556" s="604" t="s">
        <v>2026</v>
      </c>
      <c r="J556" s="497"/>
      <c r="K556" s="498"/>
      <c r="L556" s="498"/>
      <c r="M556" s="498"/>
      <c r="N556" s="498"/>
      <c r="O556" s="498"/>
    </row>
    <row r="557" spans="1:15" s="499" customFormat="1" ht="42" customHeight="1">
      <c r="A557" s="814"/>
      <c r="B557" s="849"/>
      <c r="C557" s="503" t="s">
        <v>756</v>
      </c>
      <c r="D557" s="728">
        <v>2338</v>
      </c>
      <c r="E557" s="728">
        <v>1666.9</v>
      </c>
      <c r="F557" s="723">
        <f t="shared" si="52"/>
        <v>71.295979469632158</v>
      </c>
      <c r="G557" s="723">
        <f t="shared" si="53"/>
        <v>-671.09999999999991</v>
      </c>
      <c r="H557" s="636">
        <v>-671.1</v>
      </c>
      <c r="I557" s="605" t="s">
        <v>1802</v>
      </c>
      <c r="J557" s="497"/>
      <c r="K557" s="498"/>
      <c r="L557" s="498"/>
      <c r="M557" s="498"/>
      <c r="N557" s="498"/>
      <c r="O557" s="498"/>
    </row>
    <row r="558" spans="1:15" s="499" customFormat="1" ht="14.1" customHeight="1">
      <c r="A558" s="814"/>
      <c r="B558" s="849"/>
      <c r="C558" s="821" t="s">
        <v>332</v>
      </c>
      <c r="D558" s="816">
        <v>61</v>
      </c>
      <c r="E558" s="816">
        <v>42.9</v>
      </c>
      <c r="F558" s="816">
        <f t="shared" si="52"/>
        <v>70.327868852459019</v>
      </c>
      <c r="G558" s="804">
        <f t="shared" si="53"/>
        <v>-18.100000000000001</v>
      </c>
      <c r="H558" s="654">
        <v>-3</v>
      </c>
      <c r="I558" s="585" t="s">
        <v>1803</v>
      </c>
      <c r="J558" s="497"/>
      <c r="K558" s="498"/>
      <c r="L558" s="498"/>
      <c r="M558" s="498"/>
      <c r="N558" s="498"/>
      <c r="O558" s="498"/>
    </row>
    <row r="559" spans="1:15" s="499" customFormat="1" ht="27.95" customHeight="1">
      <c r="A559" s="814"/>
      <c r="B559" s="849"/>
      <c r="C559" s="828"/>
      <c r="D559" s="817"/>
      <c r="E559" s="817"/>
      <c r="F559" s="817"/>
      <c r="G559" s="806"/>
      <c r="H559" s="655">
        <v>-15.1</v>
      </c>
      <c r="I559" s="582" t="s">
        <v>1804</v>
      </c>
      <c r="J559" s="497"/>
      <c r="K559" s="498"/>
      <c r="L559" s="498"/>
      <c r="M559" s="498"/>
      <c r="N559" s="498"/>
      <c r="O559" s="498"/>
    </row>
    <row r="560" spans="1:15" s="499" customFormat="1" ht="14.1" customHeight="1">
      <c r="A560" s="814"/>
      <c r="B560" s="849"/>
      <c r="C560" s="821" t="s">
        <v>11</v>
      </c>
      <c r="D560" s="865">
        <v>4871.3999999999996</v>
      </c>
      <c r="E560" s="865">
        <v>4054.2</v>
      </c>
      <c r="F560" s="801">
        <f t="shared" si="52"/>
        <v>83.224535041261234</v>
      </c>
      <c r="G560" s="804">
        <f t="shared" si="53"/>
        <v>-817.19999999999982</v>
      </c>
      <c r="H560" s="638">
        <v>-230.4</v>
      </c>
      <c r="I560" s="608" t="s">
        <v>369</v>
      </c>
      <c r="J560" s="497"/>
      <c r="K560" s="498"/>
      <c r="L560" s="498"/>
      <c r="M560" s="498"/>
      <c r="N560" s="498"/>
      <c r="O560" s="498"/>
    </row>
    <row r="561" spans="1:15" s="499" customFormat="1" ht="42" customHeight="1">
      <c r="A561" s="814"/>
      <c r="B561" s="849"/>
      <c r="C561" s="822"/>
      <c r="D561" s="951"/>
      <c r="E561" s="951"/>
      <c r="F561" s="802"/>
      <c r="G561" s="805"/>
      <c r="H561" s="639">
        <v>-351.8</v>
      </c>
      <c r="I561" s="609" t="s">
        <v>1805</v>
      </c>
      <c r="J561" s="497"/>
      <c r="K561" s="498"/>
      <c r="L561" s="498"/>
      <c r="M561" s="498"/>
      <c r="N561" s="498"/>
      <c r="O561" s="498"/>
    </row>
    <row r="562" spans="1:15" s="499" customFormat="1" ht="14.1" customHeight="1">
      <c r="A562" s="814"/>
      <c r="B562" s="849"/>
      <c r="C562" s="822"/>
      <c r="D562" s="951"/>
      <c r="E562" s="951"/>
      <c r="F562" s="802"/>
      <c r="G562" s="805"/>
      <c r="H562" s="655">
        <v>-197.8</v>
      </c>
      <c r="I562" s="609" t="s">
        <v>1806</v>
      </c>
      <c r="J562" s="497"/>
      <c r="K562" s="498"/>
      <c r="L562" s="498"/>
      <c r="M562" s="498"/>
      <c r="N562" s="498"/>
      <c r="O562" s="498"/>
    </row>
    <row r="563" spans="1:15" s="499" customFormat="1" ht="14.1" customHeight="1">
      <c r="A563" s="814"/>
      <c r="B563" s="849"/>
      <c r="C563" s="822"/>
      <c r="D563" s="951"/>
      <c r="E563" s="951"/>
      <c r="F563" s="802"/>
      <c r="G563" s="805"/>
      <c r="H563" s="655">
        <v>-19.100000000000001</v>
      </c>
      <c r="I563" s="609" t="s">
        <v>1807</v>
      </c>
      <c r="J563" s="497"/>
      <c r="K563" s="498"/>
      <c r="L563" s="498"/>
      <c r="M563" s="498"/>
      <c r="N563" s="498"/>
      <c r="O563" s="498"/>
    </row>
    <row r="564" spans="1:15" s="499" customFormat="1" ht="14.1" customHeight="1">
      <c r="A564" s="814"/>
      <c r="B564" s="849"/>
      <c r="C564" s="822"/>
      <c r="D564" s="951"/>
      <c r="E564" s="951"/>
      <c r="F564" s="802"/>
      <c r="G564" s="805"/>
      <c r="H564" s="655">
        <v>-15.8</v>
      </c>
      <c r="I564" s="609" t="s">
        <v>1808</v>
      </c>
      <c r="J564" s="497"/>
      <c r="K564" s="498"/>
      <c r="L564" s="498"/>
      <c r="M564" s="498"/>
      <c r="N564" s="498"/>
      <c r="O564" s="498"/>
    </row>
    <row r="565" spans="1:15" s="499" customFormat="1" ht="14.1" customHeight="1">
      <c r="A565" s="814"/>
      <c r="B565" s="849"/>
      <c r="C565" s="828"/>
      <c r="D565" s="866"/>
      <c r="E565" s="866"/>
      <c r="F565" s="803"/>
      <c r="G565" s="806"/>
      <c r="H565" s="655">
        <v>-2.2999999999999998</v>
      </c>
      <c r="I565" s="609" t="s">
        <v>1809</v>
      </c>
      <c r="J565" s="497"/>
      <c r="K565" s="498"/>
      <c r="L565" s="498"/>
      <c r="M565" s="498"/>
      <c r="N565" s="498"/>
      <c r="O565" s="498"/>
    </row>
    <row r="566" spans="1:15" s="499" customFormat="1" ht="27.95" customHeight="1">
      <c r="A566" s="814"/>
      <c r="B566" s="849"/>
      <c r="C566" s="503" t="s">
        <v>19</v>
      </c>
      <c r="D566" s="730">
        <v>132.19999999999999</v>
      </c>
      <c r="E566" s="730">
        <v>0</v>
      </c>
      <c r="F566" s="723">
        <f t="shared" si="52"/>
        <v>0</v>
      </c>
      <c r="G566" s="724">
        <f t="shared" si="53"/>
        <v>-132.19999999999999</v>
      </c>
      <c r="H566" s="671">
        <v>-132.19999999999999</v>
      </c>
      <c r="I566" s="610" t="s">
        <v>1810</v>
      </c>
      <c r="J566" s="497"/>
      <c r="K566" s="498"/>
      <c r="L566" s="498"/>
      <c r="M566" s="498"/>
      <c r="N566" s="498"/>
      <c r="O566" s="498"/>
    </row>
    <row r="567" spans="1:15" s="499" customFormat="1" ht="13.9" customHeight="1">
      <c r="A567" s="814"/>
      <c r="B567" s="849"/>
      <c r="C567" s="503" t="s">
        <v>595</v>
      </c>
      <c r="D567" s="730">
        <v>262.89999999999998</v>
      </c>
      <c r="E567" s="730">
        <v>262.89999999999998</v>
      </c>
      <c r="F567" s="730">
        <f t="shared" si="52"/>
        <v>100</v>
      </c>
      <c r="G567" s="724">
        <f t="shared" si="53"/>
        <v>0</v>
      </c>
      <c r="H567" s="671">
        <v>0</v>
      </c>
      <c r="I567" s="541"/>
      <c r="J567" s="497"/>
      <c r="K567" s="498"/>
      <c r="L567" s="498"/>
      <c r="M567" s="498"/>
      <c r="N567" s="498"/>
      <c r="O567" s="498"/>
    </row>
    <row r="568" spans="1:15" s="499" customFormat="1" ht="28.15" customHeight="1">
      <c r="A568" s="815"/>
      <c r="B568" s="850"/>
      <c r="C568" s="491" t="s">
        <v>12</v>
      </c>
      <c r="D568" s="725">
        <f>SUM(D544:D567)</f>
        <v>94131.299999999988</v>
      </c>
      <c r="E568" s="725">
        <f>SUM(E544:E567)</f>
        <v>84813.299999999974</v>
      </c>
      <c r="F568" s="725">
        <f t="shared" si="52"/>
        <v>90.101060964843768</v>
      </c>
      <c r="G568" s="725">
        <f t="shared" si="53"/>
        <v>-9318.0000000000146</v>
      </c>
      <c r="H568" s="895"/>
      <c r="I568" s="896"/>
      <c r="J568" s="497"/>
      <c r="K568" s="498"/>
      <c r="L568" s="498"/>
      <c r="M568" s="498"/>
      <c r="N568" s="498"/>
      <c r="O568" s="498"/>
    </row>
    <row r="569" spans="1:15" s="499" customFormat="1" ht="52.5" customHeight="1">
      <c r="A569" s="995" t="s">
        <v>111</v>
      </c>
      <c r="B569" s="848" t="s">
        <v>598</v>
      </c>
      <c r="C569" s="821" t="s">
        <v>8</v>
      </c>
      <c r="D569" s="865">
        <v>1077780</v>
      </c>
      <c r="E569" s="865">
        <v>1069921.2</v>
      </c>
      <c r="F569" s="865">
        <f t="shared" si="52"/>
        <v>99.270834493124752</v>
      </c>
      <c r="G569" s="865">
        <f t="shared" si="53"/>
        <v>-7858.8000000000466</v>
      </c>
      <c r="H569" s="638">
        <v>-2092.6</v>
      </c>
      <c r="I569" s="585" t="s">
        <v>1811</v>
      </c>
      <c r="J569" s="497"/>
      <c r="K569" s="498"/>
      <c r="L569" s="498"/>
      <c r="M569" s="498"/>
      <c r="N569" s="498"/>
      <c r="O569" s="498"/>
    </row>
    <row r="570" spans="1:15" s="499" customFormat="1" ht="27.95" customHeight="1">
      <c r="A570" s="997"/>
      <c r="B570" s="850"/>
      <c r="C570" s="828"/>
      <c r="D570" s="866"/>
      <c r="E570" s="866"/>
      <c r="F570" s="866"/>
      <c r="G570" s="866"/>
      <c r="H570" s="656">
        <v>-2956.7</v>
      </c>
      <c r="I570" s="556" t="s">
        <v>1812</v>
      </c>
      <c r="J570" s="497"/>
      <c r="K570" s="498"/>
      <c r="L570" s="498"/>
      <c r="M570" s="498"/>
      <c r="N570" s="498"/>
      <c r="O570" s="498"/>
    </row>
    <row r="571" spans="1:15" s="499" customFormat="1" ht="27.95" customHeight="1">
      <c r="A571" s="995" t="s">
        <v>111</v>
      </c>
      <c r="B571" s="848" t="s">
        <v>598</v>
      </c>
      <c r="C571" s="644"/>
      <c r="D571" s="750"/>
      <c r="E571" s="750"/>
      <c r="F571" s="735"/>
      <c r="G571" s="736"/>
      <c r="H571" s="654">
        <v>-172</v>
      </c>
      <c r="I571" s="585" t="s">
        <v>1813</v>
      </c>
      <c r="J571" s="497"/>
      <c r="K571" s="498"/>
      <c r="L571" s="498"/>
      <c r="M571" s="498"/>
      <c r="N571" s="498"/>
      <c r="O571" s="498"/>
    </row>
    <row r="572" spans="1:15" s="499" customFormat="1" ht="27.95" customHeight="1">
      <c r="A572" s="996"/>
      <c r="B572" s="849"/>
      <c r="C572" s="645"/>
      <c r="D572" s="751"/>
      <c r="E572" s="751"/>
      <c r="F572" s="738"/>
      <c r="G572" s="739"/>
      <c r="H572" s="655">
        <v>-1263.9000000000001</v>
      </c>
      <c r="I572" s="582" t="s">
        <v>2157</v>
      </c>
      <c r="J572" s="497"/>
      <c r="K572" s="498"/>
      <c r="L572" s="498"/>
      <c r="M572" s="498"/>
      <c r="N572" s="498"/>
      <c r="O572" s="498"/>
    </row>
    <row r="573" spans="1:15" s="499" customFormat="1" ht="14.1" customHeight="1">
      <c r="A573" s="996"/>
      <c r="B573" s="849"/>
      <c r="C573" s="645"/>
      <c r="D573" s="751"/>
      <c r="E573" s="751"/>
      <c r="F573" s="738"/>
      <c r="G573" s="739"/>
      <c r="H573" s="655">
        <v>-11.7</v>
      </c>
      <c r="I573" s="582" t="s">
        <v>1814</v>
      </c>
      <c r="J573" s="497"/>
      <c r="K573" s="498"/>
      <c r="L573" s="498"/>
      <c r="M573" s="498"/>
      <c r="N573" s="498"/>
      <c r="O573" s="498"/>
    </row>
    <row r="574" spans="1:15" s="499" customFormat="1" ht="13.9" customHeight="1">
      <c r="A574" s="996"/>
      <c r="B574" s="849"/>
      <c r="C574" s="645"/>
      <c r="D574" s="751"/>
      <c r="E574" s="751"/>
      <c r="F574" s="738"/>
      <c r="G574" s="739"/>
      <c r="H574" s="655">
        <v>-1359.3</v>
      </c>
      <c r="I574" s="582" t="s">
        <v>1815</v>
      </c>
      <c r="J574" s="497"/>
      <c r="K574" s="498"/>
      <c r="L574" s="498"/>
      <c r="M574" s="498"/>
      <c r="N574" s="498"/>
      <c r="O574" s="498"/>
    </row>
    <row r="575" spans="1:15" s="499" customFormat="1" ht="13.9" customHeight="1">
      <c r="A575" s="996"/>
      <c r="B575" s="849"/>
      <c r="C575" s="645"/>
      <c r="D575" s="751"/>
      <c r="E575" s="751"/>
      <c r="F575" s="738"/>
      <c r="G575" s="739"/>
      <c r="H575" s="655">
        <v>-1.6</v>
      </c>
      <c r="I575" s="609" t="s">
        <v>1816</v>
      </c>
      <c r="J575" s="497"/>
      <c r="K575" s="498"/>
      <c r="L575" s="498"/>
      <c r="M575" s="498"/>
      <c r="N575" s="498"/>
      <c r="O575" s="498"/>
    </row>
    <row r="576" spans="1:15" s="499" customFormat="1" ht="13.9" customHeight="1">
      <c r="A576" s="996"/>
      <c r="B576" s="849"/>
      <c r="C576" s="646"/>
      <c r="D576" s="752"/>
      <c r="E576" s="752"/>
      <c r="F576" s="741"/>
      <c r="G576" s="742"/>
      <c r="H576" s="655">
        <v>-1</v>
      </c>
      <c r="I576" s="609" t="s">
        <v>1817</v>
      </c>
      <c r="J576" s="497"/>
      <c r="K576" s="498"/>
      <c r="L576" s="498"/>
      <c r="M576" s="498"/>
      <c r="N576" s="498"/>
      <c r="O576" s="498"/>
    </row>
    <row r="577" spans="1:15" s="499" customFormat="1" ht="42" customHeight="1">
      <c r="A577" s="996"/>
      <c r="B577" s="849"/>
      <c r="C577" s="503" t="s">
        <v>61</v>
      </c>
      <c r="D577" s="728">
        <v>15768</v>
      </c>
      <c r="E577" s="728">
        <v>1870</v>
      </c>
      <c r="F577" s="723">
        <f t="shared" si="52"/>
        <v>11.859462201927954</v>
      </c>
      <c r="G577" s="724">
        <f t="shared" si="53"/>
        <v>-13898</v>
      </c>
      <c r="H577" s="643">
        <v>-13898</v>
      </c>
      <c r="I577" s="581" t="s">
        <v>2209</v>
      </c>
      <c r="J577" s="497"/>
      <c r="K577" s="498"/>
      <c r="L577" s="498"/>
      <c r="M577" s="498"/>
      <c r="N577" s="498"/>
      <c r="O577" s="498"/>
    </row>
    <row r="578" spans="1:15" s="499" customFormat="1" ht="42" customHeight="1">
      <c r="A578" s="996"/>
      <c r="B578" s="849"/>
      <c r="C578" s="503" t="s">
        <v>31</v>
      </c>
      <c r="D578" s="728">
        <v>15899</v>
      </c>
      <c r="E578" s="728">
        <v>12858.6</v>
      </c>
      <c r="F578" s="723">
        <f t="shared" si="52"/>
        <v>80.876784703440478</v>
      </c>
      <c r="G578" s="724">
        <f t="shared" si="53"/>
        <v>-3040.3999999999996</v>
      </c>
      <c r="H578" s="643">
        <v>-3040.4</v>
      </c>
      <c r="I578" s="581" t="s">
        <v>2210</v>
      </c>
      <c r="J578" s="497"/>
      <c r="L578" s="498"/>
      <c r="M578" s="498"/>
      <c r="N578" s="498"/>
      <c r="O578" s="498"/>
    </row>
    <row r="579" spans="1:15" s="499" customFormat="1" ht="42" customHeight="1">
      <c r="A579" s="996"/>
      <c r="B579" s="849"/>
      <c r="C579" s="503" t="s">
        <v>330</v>
      </c>
      <c r="D579" s="728">
        <v>5898</v>
      </c>
      <c r="E579" s="728">
        <v>0</v>
      </c>
      <c r="F579" s="723">
        <f t="shared" si="52"/>
        <v>0</v>
      </c>
      <c r="G579" s="724">
        <f t="shared" si="53"/>
        <v>-5898</v>
      </c>
      <c r="H579" s="643">
        <v>-5898</v>
      </c>
      <c r="I579" s="581" t="s">
        <v>2027</v>
      </c>
      <c r="J579" s="497"/>
      <c r="L579" s="498"/>
      <c r="M579" s="498"/>
      <c r="N579" s="498"/>
      <c r="O579" s="498"/>
    </row>
    <row r="580" spans="1:15" s="499" customFormat="1" ht="42" customHeight="1">
      <c r="A580" s="996"/>
      <c r="B580" s="849"/>
      <c r="C580" s="503" t="s">
        <v>55</v>
      </c>
      <c r="D580" s="728">
        <v>59110</v>
      </c>
      <c r="E580" s="728">
        <v>45014.400000000001</v>
      </c>
      <c r="F580" s="723">
        <f t="shared" si="52"/>
        <v>76.153611909998304</v>
      </c>
      <c r="G580" s="724">
        <f t="shared" si="53"/>
        <v>-14095.599999999999</v>
      </c>
      <c r="H580" s="638">
        <v>-14095.6</v>
      </c>
      <c r="I580" s="585" t="s">
        <v>2211</v>
      </c>
      <c r="J580" s="497"/>
      <c r="L580" s="498"/>
      <c r="M580" s="498"/>
      <c r="N580" s="498"/>
      <c r="O580" s="498"/>
    </row>
    <row r="581" spans="1:15" s="499" customFormat="1" ht="42" customHeight="1">
      <c r="A581" s="996"/>
      <c r="B581" s="849"/>
      <c r="C581" s="503" t="s">
        <v>758</v>
      </c>
      <c r="D581" s="728">
        <v>22853</v>
      </c>
      <c r="E581" s="728">
        <v>0</v>
      </c>
      <c r="F581" s="723">
        <f t="shared" si="52"/>
        <v>0</v>
      </c>
      <c r="G581" s="724">
        <f t="shared" si="53"/>
        <v>-22853</v>
      </c>
      <c r="H581" s="643">
        <v>-22853</v>
      </c>
      <c r="I581" s="581" t="s">
        <v>2028</v>
      </c>
      <c r="J581" s="497"/>
      <c r="K581" s="498"/>
      <c r="L581" s="498"/>
      <c r="M581" s="498"/>
      <c r="N581" s="498"/>
      <c r="O581" s="498"/>
    </row>
    <row r="582" spans="1:15" s="499" customFormat="1" ht="56.1" customHeight="1">
      <c r="A582" s="996"/>
      <c r="B582" s="849"/>
      <c r="C582" s="503" t="s">
        <v>739</v>
      </c>
      <c r="D582" s="728">
        <v>63590</v>
      </c>
      <c r="E582" s="728">
        <v>4765.7</v>
      </c>
      <c r="F582" s="723">
        <f t="shared" si="52"/>
        <v>7.494417361220318</v>
      </c>
      <c r="G582" s="724">
        <f t="shared" si="53"/>
        <v>-58824.3</v>
      </c>
      <c r="H582" s="643">
        <v>-58824.3</v>
      </c>
      <c r="I582" s="581" t="s">
        <v>2212</v>
      </c>
      <c r="J582" s="497"/>
      <c r="K582" s="498"/>
      <c r="L582" s="498"/>
      <c r="M582" s="498"/>
      <c r="N582" s="498"/>
      <c r="O582" s="498"/>
    </row>
    <row r="583" spans="1:15" s="499" customFormat="1" ht="42" customHeight="1">
      <c r="A583" s="996"/>
      <c r="B583" s="849"/>
      <c r="C583" s="503" t="s">
        <v>1733</v>
      </c>
      <c r="D583" s="728">
        <v>400</v>
      </c>
      <c r="E583" s="728">
        <v>2.9</v>
      </c>
      <c r="F583" s="723">
        <f>IF(ISBLANK(E583),"",+E583/D583*100)</f>
        <v>0.72499999999999998</v>
      </c>
      <c r="G583" s="724">
        <f>+E583-D583</f>
        <v>-397.1</v>
      </c>
      <c r="H583" s="638">
        <v>-397.1</v>
      </c>
      <c r="I583" s="585" t="s">
        <v>1818</v>
      </c>
      <c r="J583" s="497"/>
      <c r="K583" s="498"/>
      <c r="L583" s="498"/>
      <c r="M583" s="498"/>
      <c r="N583" s="498"/>
      <c r="O583" s="498"/>
    </row>
    <row r="584" spans="1:15" s="499" customFormat="1" ht="14.1" customHeight="1">
      <c r="A584" s="996"/>
      <c r="B584" s="849"/>
      <c r="C584" s="821" t="s">
        <v>11</v>
      </c>
      <c r="D584" s="865">
        <v>1644.3</v>
      </c>
      <c r="E584" s="865">
        <v>888.8</v>
      </c>
      <c r="F584" s="801">
        <f t="shared" si="52"/>
        <v>54.053396582132216</v>
      </c>
      <c r="G584" s="804">
        <f t="shared" si="53"/>
        <v>-755.5</v>
      </c>
      <c r="H584" s="638">
        <v>-18.8</v>
      </c>
      <c r="I584" s="608" t="s">
        <v>1819</v>
      </c>
      <c r="J584" s="497"/>
      <c r="K584" s="498"/>
      <c r="L584" s="498"/>
      <c r="M584" s="498"/>
      <c r="N584" s="498"/>
      <c r="O584" s="498"/>
    </row>
    <row r="585" spans="1:15" s="499" customFormat="1" ht="14.1" customHeight="1">
      <c r="A585" s="996"/>
      <c r="B585" s="849"/>
      <c r="C585" s="822"/>
      <c r="D585" s="951"/>
      <c r="E585" s="951"/>
      <c r="F585" s="802"/>
      <c r="G585" s="805"/>
      <c r="H585" s="639">
        <v>-442.3</v>
      </c>
      <c r="I585" s="609" t="s">
        <v>1820</v>
      </c>
      <c r="J585" s="497"/>
      <c r="K585" s="498"/>
      <c r="L585" s="498"/>
      <c r="M585" s="498"/>
      <c r="N585" s="498"/>
      <c r="O585" s="498"/>
    </row>
    <row r="586" spans="1:15" s="499" customFormat="1" ht="14.1" customHeight="1">
      <c r="A586" s="996"/>
      <c r="B586" s="849"/>
      <c r="C586" s="822"/>
      <c r="D586" s="951"/>
      <c r="E586" s="951"/>
      <c r="F586" s="802"/>
      <c r="G586" s="805"/>
      <c r="H586" s="639">
        <v>-32.5</v>
      </c>
      <c r="I586" s="609" t="s">
        <v>1821</v>
      </c>
      <c r="J586" s="497"/>
      <c r="K586" s="498"/>
      <c r="L586" s="498"/>
      <c r="M586" s="498"/>
      <c r="N586" s="498"/>
      <c r="O586" s="498"/>
    </row>
    <row r="587" spans="1:15" s="499" customFormat="1" ht="14.1" customHeight="1">
      <c r="A587" s="996"/>
      <c r="B587" s="849"/>
      <c r="C587" s="822"/>
      <c r="D587" s="951"/>
      <c r="E587" s="951"/>
      <c r="F587" s="802"/>
      <c r="G587" s="805"/>
      <c r="H587" s="639">
        <v>-37.5</v>
      </c>
      <c r="I587" s="609" t="s">
        <v>1822</v>
      </c>
      <c r="J587" s="497"/>
      <c r="K587" s="498"/>
      <c r="L587" s="498"/>
      <c r="M587" s="498"/>
      <c r="N587" s="498"/>
      <c r="O587" s="498"/>
    </row>
    <row r="588" spans="1:15" s="499" customFormat="1" ht="27.95" customHeight="1">
      <c r="A588" s="996"/>
      <c r="B588" s="849"/>
      <c r="C588" s="828"/>
      <c r="D588" s="866"/>
      <c r="E588" s="866"/>
      <c r="F588" s="803"/>
      <c r="G588" s="806"/>
      <c r="H588" s="640">
        <v>-224.4</v>
      </c>
      <c r="I588" s="602" t="s">
        <v>2158</v>
      </c>
      <c r="J588" s="497"/>
      <c r="K588" s="498"/>
      <c r="L588" s="498"/>
      <c r="M588" s="498"/>
      <c r="N588" s="498"/>
      <c r="O588" s="498"/>
    </row>
    <row r="589" spans="1:15" s="499" customFormat="1" ht="28.15" customHeight="1">
      <c r="A589" s="997"/>
      <c r="B589" s="850"/>
      <c r="C589" s="491" t="s">
        <v>12</v>
      </c>
      <c r="D589" s="725">
        <f>SUM(D569:D585)</f>
        <v>1262942.3</v>
      </c>
      <c r="E589" s="725">
        <f>SUM(E569:E585)</f>
        <v>1135321.5999999999</v>
      </c>
      <c r="F589" s="725">
        <f t="shared" si="52"/>
        <v>89.894969865210768</v>
      </c>
      <c r="G589" s="725">
        <f t="shared" si="53"/>
        <v>-127620.70000000019</v>
      </c>
      <c r="H589" s="906"/>
      <c r="I589" s="907"/>
      <c r="J589" s="497"/>
      <c r="K589" s="498"/>
      <c r="L589" s="498"/>
      <c r="M589" s="498"/>
      <c r="N589" s="498"/>
      <c r="O589" s="498"/>
    </row>
    <row r="590" spans="1:15" s="499" customFormat="1" ht="13.9" customHeight="1">
      <c r="A590" s="813" t="s">
        <v>596</v>
      </c>
      <c r="B590" s="848" t="s">
        <v>599</v>
      </c>
      <c r="C590" s="821" t="s">
        <v>8</v>
      </c>
      <c r="D590" s="865">
        <v>7158</v>
      </c>
      <c r="E590" s="865">
        <v>7148.5</v>
      </c>
      <c r="F590" s="801">
        <f t="shared" si="52"/>
        <v>99.867281363509363</v>
      </c>
      <c r="G590" s="804">
        <f t="shared" si="53"/>
        <v>-9.5</v>
      </c>
      <c r="H590" s="638">
        <v>-0.4</v>
      </c>
      <c r="I590" s="585" t="s">
        <v>1823</v>
      </c>
      <c r="J590" s="497"/>
      <c r="K590" s="498"/>
      <c r="L590" s="498"/>
      <c r="M590" s="498"/>
      <c r="N590" s="498"/>
      <c r="O590" s="498"/>
    </row>
    <row r="591" spans="1:15" s="499" customFormat="1" ht="13.9" customHeight="1">
      <c r="A591" s="814"/>
      <c r="B591" s="849"/>
      <c r="C591" s="828"/>
      <c r="D591" s="866"/>
      <c r="E591" s="866"/>
      <c r="F591" s="803"/>
      <c r="G591" s="806"/>
      <c r="H591" s="655">
        <v>-9</v>
      </c>
      <c r="I591" s="582" t="s">
        <v>1824</v>
      </c>
      <c r="J591" s="497"/>
      <c r="K591" s="498"/>
      <c r="L591" s="498"/>
      <c r="M591" s="498"/>
      <c r="N591" s="498"/>
      <c r="O591" s="498"/>
    </row>
    <row r="592" spans="1:15" s="499" customFormat="1" ht="42" customHeight="1">
      <c r="A592" s="814"/>
      <c r="B592" s="849"/>
      <c r="C592" s="503" t="s">
        <v>25</v>
      </c>
      <c r="D592" s="728">
        <v>172</v>
      </c>
      <c r="E592" s="728">
        <v>168.9</v>
      </c>
      <c r="F592" s="723">
        <f t="shared" ref="F592:F630" si="54">IF(ISBLANK(E592),"",+E592/D592*100)</f>
        <v>98.197674418604649</v>
      </c>
      <c r="G592" s="724">
        <f t="shared" ref="G592:G630" si="55">+E592-D592</f>
        <v>-3.0999999999999943</v>
      </c>
      <c r="H592" s="643">
        <v>-3.1</v>
      </c>
      <c r="I592" s="581" t="s">
        <v>1825</v>
      </c>
      <c r="J592" s="523"/>
      <c r="K592" s="498"/>
      <c r="L592" s="498"/>
      <c r="M592" s="498"/>
      <c r="N592" s="498"/>
      <c r="O592" s="498"/>
    </row>
    <row r="593" spans="1:15" s="499" customFormat="1" ht="42" customHeight="1">
      <c r="A593" s="814"/>
      <c r="B593" s="849"/>
      <c r="C593" s="503" t="s">
        <v>26</v>
      </c>
      <c r="D593" s="728">
        <v>1004</v>
      </c>
      <c r="E593" s="728">
        <v>995.1</v>
      </c>
      <c r="F593" s="723">
        <f t="shared" si="54"/>
        <v>99.11354581673308</v>
      </c>
      <c r="G593" s="724">
        <f t="shared" si="55"/>
        <v>-8.8999999999999773</v>
      </c>
      <c r="H593" s="638">
        <v>-8.9</v>
      </c>
      <c r="I593" s="585" t="s">
        <v>1826</v>
      </c>
      <c r="J593" s="523"/>
      <c r="K593" s="498"/>
      <c r="L593" s="498"/>
      <c r="M593" s="498"/>
      <c r="N593" s="498"/>
      <c r="O593" s="498"/>
    </row>
    <row r="594" spans="1:15" s="499" customFormat="1" ht="42" customHeight="1">
      <c r="A594" s="814"/>
      <c r="B594" s="849"/>
      <c r="C594" s="821" t="s">
        <v>606</v>
      </c>
      <c r="D594" s="865">
        <v>891</v>
      </c>
      <c r="E594" s="865">
        <v>588.20000000000005</v>
      </c>
      <c r="F594" s="801">
        <f t="shared" si="54"/>
        <v>66.015712682379359</v>
      </c>
      <c r="G594" s="804">
        <f t="shared" si="55"/>
        <v>-302.79999999999995</v>
      </c>
      <c r="H594" s="638">
        <v>-7.1</v>
      </c>
      <c r="I594" s="585" t="s">
        <v>2159</v>
      </c>
      <c r="J594" s="523"/>
      <c r="K594" s="498"/>
      <c r="L594" s="498"/>
      <c r="M594" s="498"/>
      <c r="N594" s="498"/>
      <c r="O594" s="498"/>
    </row>
    <row r="595" spans="1:15" s="499" customFormat="1" ht="56.1" customHeight="1">
      <c r="A595" s="815"/>
      <c r="B595" s="850"/>
      <c r="C595" s="828"/>
      <c r="D595" s="866"/>
      <c r="E595" s="866"/>
      <c r="F595" s="803"/>
      <c r="G595" s="806"/>
      <c r="H595" s="640">
        <v>-295.7</v>
      </c>
      <c r="I595" s="606" t="s">
        <v>2245</v>
      </c>
      <c r="J595" s="523"/>
      <c r="K595" s="498"/>
      <c r="L595" s="498"/>
      <c r="M595" s="498"/>
      <c r="N595" s="498"/>
      <c r="O595" s="498"/>
    </row>
    <row r="596" spans="1:15" s="499" customFormat="1" ht="27.95" customHeight="1">
      <c r="A596" s="647"/>
      <c r="B596" s="650"/>
      <c r="C596" s="821" t="s">
        <v>11</v>
      </c>
      <c r="D596" s="865">
        <v>1607.7</v>
      </c>
      <c r="E596" s="865">
        <v>306.60000000000002</v>
      </c>
      <c r="F596" s="801">
        <f t="shared" si="54"/>
        <v>19.070722149654788</v>
      </c>
      <c r="G596" s="804">
        <f t="shared" si="55"/>
        <v>-1301.0999999999999</v>
      </c>
      <c r="H596" s="638">
        <v>-433.6</v>
      </c>
      <c r="I596" s="585" t="s">
        <v>2160</v>
      </c>
      <c r="J596" s="523"/>
      <c r="K596" s="498"/>
      <c r="L596" s="498"/>
      <c r="M596" s="498"/>
      <c r="N596" s="498"/>
      <c r="O596" s="498"/>
    </row>
    <row r="597" spans="1:15" s="499" customFormat="1" ht="13.9" customHeight="1">
      <c r="A597" s="648"/>
      <c r="B597" s="651"/>
      <c r="C597" s="822"/>
      <c r="D597" s="951"/>
      <c r="E597" s="951"/>
      <c r="F597" s="802"/>
      <c r="G597" s="805"/>
      <c r="H597" s="639">
        <v>-73.8</v>
      </c>
      <c r="I597" s="582" t="s">
        <v>369</v>
      </c>
      <c r="J597" s="523"/>
      <c r="K597" s="498"/>
      <c r="L597" s="498"/>
      <c r="M597" s="498"/>
      <c r="N597" s="498"/>
      <c r="O597" s="498"/>
    </row>
    <row r="598" spans="1:15" s="499" customFormat="1" ht="13.9" customHeight="1">
      <c r="A598" s="648"/>
      <c r="B598" s="651"/>
      <c r="C598" s="828"/>
      <c r="D598" s="866"/>
      <c r="E598" s="866"/>
      <c r="F598" s="803"/>
      <c r="G598" s="806"/>
      <c r="H598" s="640">
        <v>-793.8</v>
      </c>
      <c r="I598" s="606" t="s">
        <v>502</v>
      </c>
      <c r="J598" s="523"/>
      <c r="K598" s="498"/>
      <c r="L598" s="498"/>
      <c r="M598" s="498"/>
      <c r="N598" s="498"/>
      <c r="O598" s="498"/>
    </row>
    <row r="599" spans="1:15" s="499" customFormat="1" ht="28.15" customHeight="1">
      <c r="A599" s="649"/>
      <c r="B599" s="652"/>
      <c r="C599" s="491" t="s">
        <v>12</v>
      </c>
      <c r="D599" s="725">
        <f>SUM(D590:D596)</f>
        <v>10832.7</v>
      </c>
      <c r="E599" s="725">
        <f>SUM(E590:E596)</f>
        <v>9207.3000000000011</v>
      </c>
      <c r="F599" s="725">
        <f t="shared" si="54"/>
        <v>84.995430502090898</v>
      </c>
      <c r="G599" s="725">
        <f t="shared" si="55"/>
        <v>-1625.3999999999996</v>
      </c>
      <c r="H599" s="895"/>
      <c r="I599" s="896"/>
      <c r="J599" s="523"/>
      <c r="K599" s="498"/>
      <c r="L599" s="498"/>
      <c r="M599" s="498"/>
      <c r="N599" s="498"/>
      <c r="O599" s="498"/>
    </row>
    <row r="600" spans="1:15" s="499" customFormat="1" ht="20.100000000000001" customHeight="1">
      <c r="A600" s="862" t="s">
        <v>2044</v>
      </c>
      <c r="B600" s="914"/>
      <c r="C600" s="914"/>
      <c r="D600" s="914"/>
      <c r="E600" s="914"/>
      <c r="F600" s="914"/>
      <c r="G600" s="914"/>
      <c r="H600" s="915"/>
      <c r="I600" s="916"/>
      <c r="J600" s="523"/>
      <c r="K600" s="498"/>
      <c r="L600" s="498"/>
      <c r="M600" s="498"/>
      <c r="N600" s="498"/>
      <c r="O600" s="498"/>
    </row>
    <row r="601" spans="1:15" s="499" customFormat="1" ht="27.95" customHeight="1">
      <c r="A601" s="813" t="s">
        <v>112</v>
      </c>
      <c r="B601" s="821" t="s">
        <v>1576</v>
      </c>
      <c r="C601" s="503" t="s">
        <v>8</v>
      </c>
      <c r="D601" s="723">
        <v>6100</v>
      </c>
      <c r="E601" s="723">
        <v>6064.7</v>
      </c>
      <c r="F601" s="723">
        <f t="shared" si="54"/>
        <v>99.421311475409837</v>
      </c>
      <c r="G601" s="724">
        <f t="shared" si="55"/>
        <v>-35.300000000000182</v>
      </c>
      <c r="H601" s="638">
        <v>-35.299999999999997</v>
      </c>
      <c r="I601" s="496" t="s">
        <v>2213</v>
      </c>
      <c r="J601" s="523"/>
      <c r="K601" s="498"/>
      <c r="L601" s="498"/>
      <c r="M601" s="498"/>
      <c r="N601" s="498"/>
      <c r="O601" s="498"/>
    </row>
    <row r="602" spans="1:15" s="499" customFormat="1" ht="27.95" customHeight="1">
      <c r="A602" s="814"/>
      <c r="B602" s="822"/>
      <c r="C602" s="503" t="s">
        <v>1583</v>
      </c>
      <c r="D602" s="723">
        <v>14501</v>
      </c>
      <c r="E602" s="723">
        <v>7136.5</v>
      </c>
      <c r="F602" s="723">
        <f t="shared" si="54"/>
        <v>49.213847320874422</v>
      </c>
      <c r="G602" s="724">
        <f t="shared" si="55"/>
        <v>-7364.5</v>
      </c>
      <c r="H602" s="639">
        <v>-7364.5</v>
      </c>
      <c r="I602" s="542" t="s">
        <v>2000</v>
      </c>
      <c r="J602" s="523"/>
      <c r="K602" s="498"/>
      <c r="L602" s="498"/>
      <c r="M602" s="498"/>
      <c r="N602" s="498"/>
      <c r="O602" s="498"/>
    </row>
    <row r="603" spans="1:15" s="499" customFormat="1" ht="27.95" customHeight="1">
      <c r="A603" s="814"/>
      <c r="B603" s="822"/>
      <c r="C603" s="503" t="s">
        <v>1584</v>
      </c>
      <c r="D603" s="723">
        <v>1663</v>
      </c>
      <c r="E603" s="723">
        <v>1435.3</v>
      </c>
      <c r="F603" s="723">
        <f t="shared" si="54"/>
        <v>86.307877330126274</v>
      </c>
      <c r="G603" s="724">
        <f t="shared" si="55"/>
        <v>-227.70000000000005</v>
      </c>
      <c r="H603" s="639">
        <v>-227.7</v>
      </c>
      <c r="I603" s="542" t="s">
        <v>2000</v>
      </c>
      <c r="J603" s="523"/>
      <c r="K603" s="498"/>
      <c r="L603" s="498"/>
      <c r="M603" s="498"/>
      <c r="N603" s="498"/>
      <c r="O603" s="498"/>
    </row>
    <row r="604" spans="1:15" s="499" customFormat="1" ht="27.95" customHeight="1">
      <c r="A604" s="814"/>
      <c r="B604" s="822"/>
      <c r="C604" s="503" t="s">
        <v>1637</v>
      </c>
      <c r="D604" s="723">
        <v>3305</v>
      </c>
      <c r="E604" s="723">
        <v>24.3</v>
      </c>
      <c r="F604" s="723">
        <f t="shared" ref="F604" si="56">IF(ISBLANK(E604),"",+E604/D604*100)</f>
        <v>0.73524962178517406</v>
      </c>
      <c r="G604" s="724">
        <f t="shared" ref="G604" si="57">+E604-D604</f>
        <v>-3280.7</v>
      </c>
      <c r="H604" s="639">
        <v>-3280.7</v>
      </c>
      <c r="I604" s="542" t="s">
        <v>2001</v>
      </c>
      <c r="J604" s="523"/>
      <c r="K604" s="498"/>
      <c r="L604" s="498"/>
      <c r="M604" s="498"/>
      <c r="N604" s="498"/>
      <c r="O604" s="498"/>
    </row>
    <row r="605" spans="1:15" s="499" customFormat="1" ht="27.95" customHeight="1">
      <c r="A605" s="814"/>
      <c r="B605" s="822"/>
      <c r="C605" s="503" t="s">
        <v>1585</v>
      </c>
      <c r="D605" s="723">
        <v>97975</v>
      </c>
      <c r="E605" s="723">
        <v>76950.7</v>
      </c>
      <c r="F605" s="723">
        <f t="shared" ref="F605" si="58">IF(ISBLANK(E605),"",+E605/D605*100)</f>
        <v>78.541158458790505</v>
      </c>
      <c r="G605" s="724">
        <f t="shared" ref="G605" si="59">+E605-D605</f>
        <v>-21024.300000000003</v>
      </c>
      <c r="H605" s="639">
        <v>-21024.3</v>
      </c>
      <c r="I605" s="542" t="s">
        <v>2000</v>
      </c>
      <c r="J605" s="523"/>
      <c r="K605" s="498"/>
      <c r="L605" s="498"/>
      <c r="M605" s="498"/>
      <c r="N605" s="498"/>
      <c r="O605" s="498"/>
    </row>
    <row r="606" spans="1:15" s="499" customFormat="1" ht="27.95" customHeight="1">
      <c r="A606" s="814"/>
      <c r="B606" s="822"/>
      <c r="C606" s="503" t="s">
        <v>1638</v>
      </c>
      <c r="D606" s="723">
        <v>5240</v>
      </c>
      <c r="E606" s="723">
        <v>323.8</v>
      </c>
      <c r="F606" s="723">
        <f t="shared" ref="F606" si="60">IF(ISBLANK(E606),"",+E606/D606*100)</f>
        <v>6.1793893129770998</v>
      </c>
      <c r="G606" s="724">
        <f t="shared" ref="G606" si="61">+E606-D606</f>
        <v>-4916.2</v>
      </c>
      <c r="H606" s="639">
        <v>-4916.2</v>
      </c>
      <c r="I606" s="542" t="s">
        <v>2001</v>
      </c>
      <c r="J606" s="523"/>
      <c r="K606" s="498"/>
      <c r="L606" s="498"/>
      <c r="M606" s="498"/>
      <c r="N606" s="498"/>
      <c r="O606" s="498"/>
    </row>
    <row r="607" spans="1:15" s="499" customFormat="1" ht="42" customHeight="1">
      <c r="A607" s="814"/>
      <c r="B607" s="822"/>
      <c r="C607" s="503" t="s">
        <v>1597</v>
      </c>
      <c r="D607" s="723">
        <v>17500</v>
      </c>
      <c r="E607" s="723">
        <v>1223.3</v>
      </c>
      <c r="F607" s="723">
        <f t="shared" si="54"/>
        <v>6.9902857142857142</v>
      </c>
      <c r="G607" s="724">
        <f t="shared" si="55"/>
        <v>-16276.7</v>
      </c>
      <c r="H607" s="640">
        <v>-16276.7</v>
      </c>
      <c r="I607" s="543" t="s">
        <v>2002</v>
      </c>
      <c r="J607" s="523"/>
      <c r="K607" s="498"/>
      <c r="L607" s="498"/>
      <c r="M607" s="498"/>
      <c r="N607" s="498"/>
      <c r="O607" s="498"/>
    </row>
    <row r="608" spans="1:15" s="499" customFormat="1" ht="28.15" customHeight="1">
      <c r="A608" s="815"/>
      <c r="B608" s="828"/>
      <c r="C608" s="491" t="s">
        <v>12</v>
      </c>
      <c r="D608" s="725">
        <f>SUM(D601:D607)</f>
        <v>146284</v>
      </c>
      <c r="E608" s="725">
        <f>SUM(E601:E607)</f>
        <v>93158.6</v>
      </c>
      <c r="F608" s="725">
        <f>IF(ISBLANK(E608),"",+E608/D608*100)</f>
        <v>63.683383008394635</v>
      </c>
      <c r="G608" s="725">
        <f>+E608-D608</f>
        <v>-53125.399999999994</v>
      </c>
      <c r="H608" s="887"/>
      <c r="I608" s="888"/>
      <c r="J608" s="523"/>
      <c r="K608" s="498"/>
      <c r="L608" s="498"/>
      <c r="M608" s="498"/>
      <c r="N608" s="498"/>
      <c r="O608" s="498"/>
    </row>
    <row r="609" spans="1:15" s="499" customFormat="1" ht="27.95" customHeight="1">
      <c r="A609" s="813" t="s">
        <v>1577</v>
      </c>
      <c r="B609" s="821" t="s">
        <v>1578</v>
      </c>
      <c r="C609" s="813" t="s">
        <v>8</v>
      </c>
      <c r="D609" s="801">
        <v>1635512</v>
      </c>
      <c r="E609" s="801">
        <v>1628139.1</v>
      </c>
      <c r="F609" s="801">
        <f t="shared" si="54"/>
        <v>99.549199272154539</v>
      </c>
      <c r="G609" s="804">
        <f t="shared" si="55"/>
        <v>-7372.8999999999069</v>
      </c>
      <c r="H609" s="638">
        <v>-205.1</v>
      </c>
      <c r="I609" s="496" t="s">
        <v>2214</v>
      </c>
      <c r="J609" s="523"/>
      <c r="K609" s="498"/>
      <c r="L609" s="498"/>
      <c r="M609" s="498"/>
      <c r="N609" s="498"/>
      <c r="O609" s="498"/>
    </row>
    <row r="610" spans="1:15" s="499" customFormat="1" ht="14.1" customHeight="1">
      <c r="A610" s="814"/>
      <c r="B610" s="822"/>
      <c r="C610" s="814"/>
      <c r="D610" s="802"/>
      <c r="E610" s="802"/>
      <c r="F610" s="802"/>
      <c r="G610" s="805"/>
      <c r="H610" s="639">
        <v>-37.299999999999997</v>
      </c>
      <c r="I610" s="542" t="s">
        <v>502</v>
      </c>
      <c r="J610" s="523"/>
      <c r="K610" s="498"/>
      <c r="L610" s="498"/>
      <c r="M610" s="498"/>
      <c r="N610" s="498"/>
      <c r="O610" s="498"/>
    </row>
    <row r="611" spans="1:15" s="499" customFormat="1" ht="14.1" customHeight="1">
      <c r="A611" s="814"/>
      <c r="B611" s="822"/>
      <c r="C611" s="814"/>
      <c r="D611" s="802"/>
      <c r="E611" s="802"/>
      <c r="F611" s="802"/>
      <c r="G611" s="805"/>
      <c r="H611" s="639">
        <v>-4.7</v>
      </c>
      <c r="I611" s="542" t="s">
        <v>2003</v>
      </c>
      <c r="J611" s="523"/>
      <c r="K611" s="498"/>
      <c r="L611" s="498"/>
      <c r="M611" s="498"/>
      <c r="N611" s="498"/>
      <c r="O611" s="498"/>
    </row>
    <row r="612" spans="1:15" s="499" customFormat="1" ht="14.1" customHeight="1">
      <c r="A612" s="814"/>
      <c r="B612" s="822"/>
      <c r="C612" s="814"/>
      <c r="D612" s="802"/>
      <c r="E612" s="802"/>
      <c r="F612" s="802"/>
      <c r="G612" s="805"/>
      <c r="H612" s="639">
        <v>-110.8</v>
      </c>
      <c r="I612" s="542" t="s">
        <v>2004</v>
      </c>
      <c r="J612" s="523"/>
      <c r="K612" s="498"/>
      <c r="L612" s="498"/>
      <c r="M612" s="498"/>
      <c r="N612" s="498"/>
      <c r="O612" s="498"/>
    </row>
    <row r="613" spans="1:15" s="499" customFormat="1" ht="42" customHeight="1">
      <c r="A613" s="814"/>
      <c r="B613" s="822"/>
      <c r="C613" s="814"/>
      <c r="D613" s="802"/>
      <c r="E613" s="802"/>
      <c r="F613" s="802"/>
      <c r="G613" s="805"/>
      <c r="H613" s="639">
        <v>-639.1</v>
      </c>
      <c r="I613" s="542" t="s">
        <v>2215</v>
      </c>
      <c r="J613" s="523"/>
      <c r="K613" s="498"/>
      <c r="L613" s="498"/>
      <c r="M613" s="498"/>
      <c r="N613" s="498"/>
      <c r="O613" s="498"/>
    </row>
    <row r="614" spans="1:15" s="499" customFormat="1" ht="14.1" customHeight="1">
      <c r="A614" s="814"/>
      <c r="B614" s="822"/>
      <c r="C614" s="814"/>
      <c r="D614" s="802"/>
      <c r="E614" s="802"/>
      <c r="F614" s="802"/>
      <c r="G614" s="805"/>
      <c r="H614" s="639">
        <v>-36</v>
      </c>
      <c r="I614" s="542" t="s">
        <v>349</v>
      </c>
      <c r="J614" s="523"/>
      <c r="K614" s="498"/>
      <c r="L614" s="498"/>
      <c r="M614" s="498"/>
      <c r="N614" s="498"/>
      <c r="O614" s="498"/>
    </row>
    <row r="615" spans="1:15" s="499" customFormat="1" ht="27.95" customHeight="1">
      <c r="A615" s="814"/>
      <c r="B615" s="822"/>
      <c r="C615" s="814"/>
      <c r="D615" s="802"/>
      <c r="E615" s="802"/>
      <c r="F615" s="802"/>
      <c r="G615" s="805"/>
      <c r="H615" s="639">
        <v>-432.1</v>
      </c>
      <c r="I615" s="542" t="s">
        <v>2005</v>
      </c>
      <c r="J615" s="523"/>
      <c r="K615" s="498"/>
      <c r="L615" s="498"/>
      <c r="M615" s="498"/>
      <c r="N615" s="498"/>
      <c r="O615" s="498"/>
    </row>
    <row r="616" spans="1:15" s="499" customFormat="1" ht="27.95" customHeight="1">
      <c r="A616" s="814"/>
      <c r="B616" s="822"/>
      <c r="C616" s="814"/>
      <c r="D616" s="802"/>
      <c r="E616" s="802"/>
      <c r="F616" s="802"/>
      <c r="G616" s="805"/>
      <c r="H616" s="639">
        <v>-2.1</v>
      </c>
      <c r="I616" s="542" t="s">
        <v>2006</v>
      </c>
      <c r="J616" s="523"/>
      <c r="K616" s="498"/>
      <c r="L616" s="498"/>
      <c r="M616" s="498"/>
      <c r="N616" s="498"/>
      <c r="O616" s="498"/>
    </row>
    <row r="617" spans="1:15" s="499" customFormat="1" ht="14.1" customHeight="1">
      <c r="A617" s="814"/>
      <c r="B617" s="822"/>
      <c r="C617" s="814"/>
      <c r="D617" s="802"/>
      <c r="E617" s="802"/>
      <c r="F617" s="802"/>
      <c r="G617" s="805"/>
      <c r="H617" s="639">
        <v>-5.5</v>
      </c>
      <c r="I617" s="542" t="s">
        <v>1549</v>
      </c>
      <c r="J617" s="523"/>
      <c r="K617" s="498"/>
      <c r="L617" s="498"/>
      <c r="M617" s="498"/>
      <c r="N617" s="498"/>
      <c r="O617" s="498"/>
    </row>
    <row r="618" spans="1:15" s="499" customFormat="1" ht="42" customHeight="1">
      <c r="A618" s="814"/>
      <c r="B618" s="822"/>
      <c r="C618" s="814"/>
      <c r="D618" s="802"/>
      <c r="E618" s="802"/>
      <c r="F618" s="802"/>
      <c r="G618" s="805"/>
      <c r="H618" s="639">
        <v>-373.6</v>
      </c>
      <c r="I618" s="542" t="s">
        <v>2007</v>
      </c>
      <c r="J618" s="523"/>
      <c r="K618" s="498"/>
      <c r="L618" s="498"/>
      <c r="M618" s="498"/>
      <c r="N618" s="498"/>
      <c r="O618" s="498"/>
    </row>
    <row r="619" spans="1:15" s="499" customFormat="1" ht="92.25" customHeight="1">
      <c r="A619" s="814"/>
      <c r="B619" s="822"/>
      <c r="C619" s="814"/>
      <c r="D619" s="802"/>
      <c r="E619" s="802"/>
      <c r="F619" s="802"/>
      <c r="G619" s="805"/>
      <c r="H619" s="639">
        <v>-5326.9</v>
      </c>
      <c r="I619" s="542" t="s">
        <v>2008</v>
      </c>
      <c r="J619" s="523"/>
      <c r="K619" s="498"/>
      <c r="L619" s="498"/>
      <c r="M619" s="498"/>
      <c r="N619" s="498"/>
      <c r="O619" s="498"/>
    </row>
    <row r="620" spans="1:15" s="499" customFormat="1" ht="27.95" customHeight="1">
      <c r="A620" s="814"/>
      <c r="B620" s="822"/>
      <c r="C620" s="815"/>
      <c r="D620" s="803"/>
      <c r="E620" s="803"/>
      <c r="F620" s="803"/>
      <c r="G620" s="806"/>
      <c r="H620" s="639">
        <v>-199.7</v>
      </c>
      <c r="I620" s="542" t="s">
        <v>2009</v>
      </c>
      <c r="J620" s="523"/>
      <c r="K620" s="498"/>
      <c r="L620" s="498"/>
      <c r="M620" s="498"/>
      <c r="N620" s="498"/>
      <c r="O620" s="498"/>
    </row>
    <row r="621" spans="1:15" s="499" customFormat="1" ht="27.95" customHeight="1">
      <c r="A621" s="815"/>
      <c r="B621" s="828"/>
      <c r="C621" s="503" t="s">
        <v>1583</v>
      </c>
      <c r="D621" s="723">
        <v>17249</v>
      </c>
      <c r="E621" s="723">
        <v>182.1</v>
      </c>
      <c r="F621" s="723">
        <f t="shared" si="54"/>
        <v>1.0557133746883878</v>
      </c>
      <c r="G621" s="724">
        <f t="shared" si="55"/>
        <v>-17066.900000000001</v>
      </c>
      <c r="H621" s="643">
        <v>-17066.900000000001</v>
      </c>
      <c r="I621" s="541" t="s">
        <v>2216</v>
      </c>
      <c r="J621" s="523"/>
      <c r="K621" s="498"/>
      <c r="L621" s="498"/>
      <c r="M621" s="498"/>
      <c r="N621" s="498"/>
      <c r="O621" s="498"/>
    </row>
    <row r="622" spans="1:15" s="499" customFormat="1" ht="27.95" customHeight="1">
      <c r="A622" s="813" t="s">
        <v>1577</v>
      </c>
      <c r="B622" s="821" t="s">
        <v>1578</v>
      </c>
      <c r="C622" s="503" t="s">
        <v>1999</v>
      </c>
      <c r="D622" s="723">
        <v>5000</v>
      </c>
      <c r="E622" s="723">
        <v>4840.8999999999996</v>
      </c>
      <c r="F622" s="723">
        <f t="shared" ref="F622" si="62">IF(ISBLANK(E622),"",+E622/D622*100)</f>
        <v>96.817999999999998</v>
      </c>
      <c r="G622" s="724">
        <f t="shared" ref="G622" si="63">+E622-D622</f>
        <v>-159.10000000000036</v>
      </c>
      <c r="H622" s="638">
        <v>-159.1</v>
      </c>
      <c r="I622" s="496" t="s">
        <v>2010</v>
      </c>
      <c r="J622" s="523"/>
      <c r="K622" s="498"/>
      <c r="L622" s="498"/>
      <c r="M622" s="498"/>
      <c r="N622" s="498"/>
      <c r="O622" s="498"/>
    </row>
    <row r="623" spans="1:15" s="499" customFormat="1" ht="14.1" customHeight="1">
      <c r="A623" s="814"/>
      <c r="B623" s="822"/>
      <c r="C623" s="821" t="s">
        <v>1377</v>
      </c>
      <c r="D623" s="801">
        <v>55919.199999999997</v>
      </c>
      <c r="E623" s="801">
        <v>53813.5</v>
      </c>
      <c r="F623" s="801">
        <f t="shared" si="54"/>
        <v>96.234388188672241</v>
      </c>
      <c r="G623" s="804">
        <f t="shared" si="55"/>
        <v>-2105.6999999999971</v>
      </c>
      <c r="H623" s="660">
        <v>-210.1</v>
      </c>
      <c r="I623" s="572" t="s">
        <v>2011</v>
      </c>
      <c r="J623" s="497"/>
      <c r="L623" s="498"/>
      <c r="M623" s="498"/>
      <c r="N623" s="498"/>
      <c r="O623" s="498"/>
    </row>
    <row r="624" spans="1:15" s="499" customFormat="1" ht="42" customHeight="1">
      <c r="A624" s="814"/>
      <c r="B624" s="822"/>
      <c r="C624" s="822"/>
      <c r="D624" s="802"/>
      <c r="E624" s="802"/>
      <c r="F624" s="802"/>
      <c r="G624" s="805"/>
      <c r="H624" s="660">
        <v>-1728.7</v>
      </c>
      <c r="I624" s="572" t="s">
        <v>2012</v>
      </c>
      <c r="J624" s="497"/>
      <c r="L624" s="498"/>
      <c r="M624" s="498"/>
      <c r="N624" s="498"/>
      <c r="O624" s="498"/>
    </row>
    <row r="625" spans="1:15" s="499" customFormat="1" ht="27.95" customHeight="1">
      <c r="A625" s="814"/>
      <c r="B625" s="822"/>
      <c r="C625" s="828"/>
      <c r="D625" s="803"/>
      <c r="E625" s="803"/>
      <c r="F625" s="803"/>
      <c r="G625" s="806"/>
      <c r="H625" s="658">
        <v>-166.9</v>
      </c>
      <c r="I625" s="557" t="s">
        <v>2217</v>
      </c>
      <c r="J625" s="497"/>
      <c r="L625" s="498"/>
      <c r="M625" s="498"/>
      <c r="N625" s="498"/>
      <c r="O625" s="498"/>
    </row>
    <row r="626" spans="1:15" s="499" customFormat="1" ht="27.95" customHeight="1">
      <c r="A626" s="814"/>
      <c r="B626" s="822"/>
      <c r="C626" s="503" t="s">
        <v>1584</v>
      </c>
      <c r="D626" s="723">
        <v>4656</v>
      </c>
      <c r="E626" s="723">
        <v>3860.9</v>
      </c>
      <c r="F626" s="723">
        <f t="shared" si="54"/>
        <v>82.923109965635746</v>
      </c>
      <c r="G626" s="724">
        <f t="shared" si="55"/>
        <v>-795.09999999999991</v>
      </c>
      <c r="H626" s="660">
        <v>-795.1</v>
      </c>
      <c r="I626" s="572" t="s">
        <v>2000</v>
      </c>
      <c r="J626" s="497"/>
      <c r="L626" s="498"/>
      <c r="M626" s="498"/>
      <c r="N626" s="498"/>
      <c r="O626" s="498"/>
    </row>
    <row r="627" spans="1:15" s="499" customFormat="1" ht="27.95" customHeight="1">
      <c r="A627" s="814"/>
      <c r="B627" s="822"/>
      <c r="C627" s="503" t="s">
        <v>1637</v>
      </c>
      <c r="D627" s="723">
        <v>1398</v>
      </c>
      <c r="E627" s="723">
        <v>513.70000000000005</v>
      </c>
      <c r="F627" s="723">
        <f>IF(ISBLANK(E627),"",+E627/D627*100)</f>
        <v>36.745350500715311</v>
      </c>
      <c r="G627" s="724">
        <f>+E627-D627</f>
        <v>-884.3</v>
      </c>
      <c r="H627" s="660">
        <v>-884.3</v>
      </c>
      <c r="I627" s="572" t="s">
        <v>2216</v>
      </c>
      <c r="J627" s="497"/>
      <c r="L627" s="498"/>
      <c r="M627" s="498"/>
      <c r="N627" s="498"/>
      <c r="O627" s="498"/>
    </row>
    <row r="628" spans="1:15" s="499" customFormat="1" ht="27.95" customHeight="1">
      <c r="A628" s="814"/>
      <c r="B628" s="822"/>
      <c r="C628" s="503" t="s">
        <v>1585</v>
      </c>
      <c r="D628" s="723">
        <v>67964</v>
      </c>
      <c r="E628" s="723">
        <v>57949</v>
      </c>
      <c r="F628" s="723">
        <f t="shared" si="54"/>
        <v>85.264257548113704</v>
      </c>
      <c r="G628" s="724">
        <f t="shared" si="55"/>
        <v>-10015</v>
      </c>
      <c r="H628" s="660">
        <v>-10015</v>
      </c>
      <c r="I628" s="572" t="s">
        <v>2000</v>
      </c>
      <c r="J628" s="497"/>
      <c r="L628" s="498"/>
      <c r="M628" s="498"/>
      <c r="N628" s="498"/>
      <c r="O628" s="498"/>
    </row>
    <row r="629" spans="1:15" s="499" customFormat="1" ht="27.95" customHeight="1">
      <c r="A629" s="814"/>
      <c r="B629" s="822"/>
      <c r="C629" s="503" t="s">
        <v>1638</v>
      </c>
      <c r="D629" s="723">
        <v>5315</v>
      </c>
      <c r="E629" s="723">
        <v>1831</v>
      </c>
      <c r="F629" s="723">
        <f t="shared" si="54"/>
        <v>34.449670743179681</v>
      </c>
      <c r="G629" s="724">
        <f t="shared" si="55"/>
        <v>-3484</v>
      </c>
      <c r="H629" s="658">
        <v>-3484</v>
      </c>
      <c r="I629" s="557" t="s">
        <v>2216</v>
      </c>
      <c r="J629" s="523"/>
      <c r="K629" s="498"/>
      <c r="L629" s="498"/>
      <c r="M629" s="498"/>
      <c r="N629" s="498"/>
      <c r="O629" s="498"/>
    </row>
    <row r="630" spans="1:15" s="499" customFormat="1" ht="27.95" customHeight="1">
      <c r="A630" s="814"/>
      <c r="B630" s="822"/>
      <c r="C630" s="503" t="s">
        <v>1597</v>
      </c>
      <c r="D630" s="723">
        <v>110516</v>
      </c>
      <c r="E630" s="723">
        <v>52607.1</v>
      </c>
      <c r="F630" s="723">
        <f t="shared" si="54"/>
        <v>47.601342791993915</v>
      </c>
      <c r="G630" s="724">
        <f t="shared" si="55"/>
        <v>-57908.9</v>
      </c>
      <c r="H630" s="658">
        <v>-57908.9</v>
      </c>
      <c r="I630" s="557" t="s">
        <v>2218</v>
      </c>
      <c r="J630" s="523"/>
      <c r="K630" s="498"/>
      <c r="L630" s="498"/>
      <c r="M630" s="498"/>
      <c r="N630" s="498"/>
      <c r="O630" s="498"/>
    </row>
    <row r="631" spans="1:15" s="499" customFormat="1" ht="27.95" customHeight="1">
      <c r="A631" s="814"/>
      <c r="B631" s="822"/>
      <c r="C631" s="821" t="s">
        <v>1598</v>
      </c>
      <c r="D631" s="801">
        <v>1521.1</v>
      </c>
      <c r="E631" s="801">
        <v>995.6</v>
      </c>
      <c r="F631" s="801">
        <f>IF(ISBLANK(E631),"",+E631/D631*100)</f>
        <v>65.452632962987323</v>
      </c>
      <c r="G631" s="804">
        <f>+E631-D631</f>
        <v>-525.49999999999989</v>
      </c>
      <c r="H631" s="658">
        <v>-23.7</v>
      </c>
      <c r="I631" s="565" t="s">
        <v>738</v>
      </c>
      <c r="J631" s="523"/>
      <c r="K631" s="498"/>
      <c r="L631" s="498"/>
      <c r="M631" s="498"/>
      <c r="N631" s="498"/>
      <c r="O631" s="498"/>
    </row>
    <row r="632" spans="1:15" s="499" customFormat="1" ht="14.1" customHeight="1">
      <c r="A632" s="814"/>
      <c r="B632" s="822"/>
      <c r="C632" s="822"/>
      <c r="D632" s="802"/>
      <c r="E632" s="802"/>
      <c r="F632" s="802"/>
      <c r="G632" s="805"/>
      <c r="H632" s="667">
        <v>-262</v>
      </c>
      <c r="I632" s="555" t="s">
        <v>369</v>
      </c>
      <c r="J632" s="523"/>
      <c r="K632" s="498"/>
      <c r="L632" s="498"/>
      <c r="M632" s="498"/>
      <c r="N632" s="498"/>
      <c r="O632" s="498"/>
    </row>
    <row r="633" spans="1:15" s="499" customFormat="1" ht="14.1" customHeight="1">
      <c r="A633" s="814"/>
      <c r="B633" s="822"/>
      <c r="C633" s="822"/>
      <c r="D633" s="802"/>
      <c r="E633" s="802"/>
      <c r="F633" s="802"/>
      <c r="G633" s="805"/>
      <c r="H633" s="667">
        <v>-180.5</v>
      </c>
      <c r="I633" s="555" t="s">
        <v>349</v>
      </c>
      <c r="J633" s="523"/>
      <c r="K633" s="498"/>
      <c r="L633" s="498"/>
      <c r="M633" s="498"/>
      <c r="N633" s="498"/>
      <c r="O633" s="498"/>
    </row>
    <row r="634" spans="1:15" s="499" customFormat="1" ht="27.95" customHeight="1">
      <c r="A634" s="814"/>
      <c r="B634" s="822"/>
      <c r="C634" s="828"/>
      <c r="D634" s="803"/>
      <c r="E634" s="803"/>
      <c r="F634" s="803"/>
      <c r="G634" s="806"/>
      <c r="H634" s="659">
        <v>-59.3</v>
      </c>
      <c r="I634" s="556" t="s">
        <v>2013</v>
      </c>
      <c r="J634" s="523"/>
      <c r="K634" s="498"/>
      <c r="L634" s="498"/>
      <c r="M634" s="498"/>
      <c r="N634" s="498"/>
      <c r="O634" s="498"/>
    </row>
    <row r="635" spans="1:15" s="499" customFormat="1" ht="28.15" customHeight="1">
      <c r="A635" s="815"/>
      <c r="B635" s="828"/>
      <c r="C635" s="491" t="s">
        <v>12</v>
      </c>
      <c r="D635" s="725">
        <f>SUM(D609:D634)</f>
        <v>1905050.3</v>
      </c>
      <c r="E635" s="725">
        <f>SUM(E609:E634)</f>
        <v>1804732.9000000001</v>
      </c>
      <c r="F635" s="725">
        <f>IF(ISBLANK(E635),"",+E635/D635*100)</f>
        <v>94.734133791637944</v>
      </c>
      <c r="G635" s="725">
        <f t="shared" ref="G635:G687" si="64">+E635-D635</f>
        <v>-100317.39999999991</v>
      </c>
      <c r="H635" s="887"/>
      <c r="I635" s="888"/>
      <c r="J635" s="518"/>
      <c r="K635" s="498"/>
      <c r="L635" s="498"/>
      <c r="M635" s="498"/>
      <c r="N635" s="498"/>
      <c r="O635" s="498"/>
    </row>
    <row r="636" spans="1:15" s="499" customFormat="1" ht="13.9" customHeight="1">
      <c r="A636" s="813" t="s">
        <v>1582</v>
      </c>
      <c r="B636" s="821" t="s">
        <v>1580</v>
      </c>
      <c r="C636" s="821" t="s">
        <v>1612</v>
      </c>
      <c r="D636" s="801">
        <v>24754</v>
      </c>
      <c r="E636" s="801">
        <v>24332.799999999999</v>
      </c>
      <c r="F636" s="801">
        <f t="shared" ref="F636:F688" si="65">IF(ISBLANK(E636),"",+E636/D636*100)</f>
        <v>98.298456815060192</v>
      </c>
      <c r="G636" s="804">
        <f t="shared" si="64"/>
        <v>-421.20000000000073</v>
      </c>
      <c r="H636" s="638">
        <v>-178.8</v>
      </c>
      <c r="I636" s="565" t="s">
        <v>506</v>
      </c>
      <c r="J636" s="518"/>
      <c r="K636" s="498"/>
      <c r="L636" s="498"/>
      <c r="M636" s="498"/>
      <c r="N636" s="498"/>
      <c r="O636" s="498"/>
    </row>
    <row r="637" spans="1:15" s="499" customFormat="1" ht="13.9" customHeight="1">
      <c r="A637" s="814"/>
      <c r="B637" s="822"/>
      <c r="C637" s="822"/>
      <c r="D637" s="802"/>
      <c r="E637" s="802"/>
      <c r="F637" s="802"/>
      <c r="G637" s="805"/>
      <c r="H637" s="639">
        <v>-2.8</v>
      </c>
      <c r="I637" s="555" t="s">
        <v>390</v>
      </c>
      <c r="J637" s="518"/>
      <c r="K637" s="498"/>
      <c r="L637" s="498"/>
      <c r="M637" s="498"/>
      <c r="N637" s="498"/>
      <c r="O637" s="498"/>
    </row>
    <row r="638" spans="1:15" s="499" customFormat="1" ht="13.9" customHeight="1">
      <c r="A638" s="814"/>
      <c r="B638" s="822"/>
      <c r="C638" s="822"/>
      <c r="D638" s="802"/>
      <c r="E638" s="802"/>
      <c r="F638" s="802"/>
      <c r="G638" s="805"/>
      <c r="H638" s="639">
        <v>-134</v>
      </c>
      <c r="I638" s="555" t="s">
        <v>2014</v>
      </c>
      <c r="J638" s="518"/>
      <c r="K638" s="498"/>
      <c r="L638" s="498"/>
      <c r="M638" s="498"/>
      <c r="N638" s="498"/>
      <c r="O638" s="498"/>
    </row>
    <row r="639" spans="1:15" s="499" customFormat="1" ht="13.9" customHeight="1">
      <c r="A639" s="814"/>
      <c r="B639" s="822"/>
      <c r="C639" s="822"/>
      <c r="D639" s="802"/>
      <c r="E639" s="802"/>
      <c r="F639" s="802"/>
      <c r="G639" s="805"/>
      <c r="H639" s="639">
        <v>-58.6</v>
      </c>
      <c r="I639" s="555" t="s">
        <v>2015</v>
      </c>
      <c r="J639" s="518"/>
      <c r="K639" s="498"/>
      <c r="L639" s="498"/>
      <c r="M639" s="498"/>
      <c r="N639" s="498"/>
      <c r="O639" s="498"/>
    </row>
    <row r="640" spans="1:15" s="499" customFormat="1" ht="13.9" customHeight="1">
      <c r="A640" s="814"/>
      <c r="B640" s="822"/>
      <c r="C640" s="822"/>
      <c r="D640" s="802"/>
      <c r="E640" s="802"/>
      <c r="F640" s="802"/>
      <c r="G640" s="805"/>
      <c r="H640" s="639">
        <v>-29</v>
      </c>
      <c r="I640" s="555" t="s">
        <v>448</v>
      </c>
      <c r="J640" s="518"/>
      <c r="K640" s="498"/>
      <c r="L640" s="498"/>
      <c r="M640" s="498"/>
      <c r="N640" s="498"/>
      <c r="O640" s="498"/>
    </row>
    <row r="641" spans="1:15" s="499" customFormat="1" ht="13.9" customHeight="1">
      <c r="A641" s="814"/>
      <c r="B641" s="822"/>
      <c r="C641" s="828"/>
      <c r="D641" s="803"/>
      <c r="E641" s="803"/>
      <c r="F641" s="803"/>
      <c r="G641" s="806"/>
      <c r="H641" s="639">
        <v>-18</v>
      </c>
      <c r="I641" s="555" t="s">
        <v>2220</v>
      </c>
      <c r="J641" s="518"/>
      <c r="K641" s="498"/>
      <c r="L641" s="498"/>
      <c r="M641" s="498"/>
      <c r="N641" s="498"/>
      <c r="O641" s="498"/>
    </row>
    <row r="642" spans="1:15" s="499" customFormat="1" ht="13.9" customHeight="1">
      <c r="A642" s="814"/>
      <c r="B642" s="822"/>
      <c r="C642" s="821" t="s">
        <v>1615</v>
      </c>
      <c r="D642" s="801">
        <v>71</v>
      </c>
      <c r="E642" s="801">
        <v>68.5</v>
      </c>
      <c r="F642" s="801">
        <f t="shared" si="65"/>
        <v>96.478873239436624</v>
      </c>
      <c r="G642" s="804">
        <f t="shared" si="64"/>
        <v>-2.5</v>
      </c>
      <c r="H642" s="638">
        <v>-0.5</v>
      </c>
      <c r="I642" s="496" t="s">
        <v>2016</v>
      </c>
      <c r="J642" s="518"/>
      <c r="K642" s="498"/>
      <c r="L642" s="498"/>
      <c r="M642" s="498"/>
      <c r="N642" s="498"/>
      <c r="O642" s="498"/>
    </row>
    <row r="643" spans="1:15" s="499" customFormat="1" ht="13.9" customHeight="1">
      <c r="A643" s="814"/>
      <c r="B643" s="822"/>
      <c r="C643" s="828"/>
      <c r="D643" s="803"/>
      <c r="E643" s="803"/>
      <c r="F643" s="803"/>
      <c r="G643" s="806"/>
      <c r="H643" s="639">
        <v>-2</v>
      </c>
      <c r="I643" s="542" t="s">
        <v>400</v>
      </c>
      <c r="J643" s="518"/>
      <c r="K643" s="498"/>
      <c r="L643" s="498"/>
      <c r="M643" s="498"/>
      <c r="N643" s="498"/>
      <c r="O643" s="498"/>
    </row>
    <row r="644" spans="1:15" s="499" customFormat="1" ht="13.9" customHeight="1">
      <c r="A644" s="814"/>
      <c r="B644" s="822"/>
      <c r="C644" s="524" t="s">
        <v>1616</v>
      </c>
      <c r="D644" s="723">
        <v>1</v>
      </c>
      <c r="E644" s="723">
        <v>0.2</v>
      </c>
      <c r="F644" s="723">
        <f t="shared" si="65"/>
        <v>20</v>
      </c>
      <c r="G644" s="724">
        <f t="shared" si="64"/>
        <v>-0.8</v>
      </c>
      <c r="H644" s="638">
        <v>-0.8</v>
      </c>
      <c r="I644" s="565" t="s">
        <v>369</v>
      </c>
      <c r="J644" s="518"/>
      <c r="K644" s="498"/>
      <c r="L644" s="498"/>
      <c r="M644" s="498"/>
      <c r="N644" s="498"/>
      <c r="O644" s="498"/>
    </row>
    <row r="645" spans="1:15" s="499" customFormat="1" ht="13.9" customHeight="1">
      <c r="A645" s="814"/>
      <c r="B645" s="822"/>
      <c r="C645" s="821" t="s">
        <v>1617</v>
      </c>
      <c r="D645" s="801">
        <v>396</v>
      </c>
      <c r="E645" s="801">
        <v>387.9</v>
      </c>
      <c r="F645" s="801">
        <f t="shared" si="65"/>
        <v>97.954545454545453</v>
      </c>
      <c r="G645" s="804">
        <f t="shared" si="64"/>
        <v>-8.1000000000000227</v>
      </c>
      <c r="H645" s="638">
        <v>-0.7</v>
      </c>
      <c r="I645" s="496" t="s">
        <v>2016</v>
      </c>
      <c r="J645" s="518"/>
      <c r="K645" s="498"/>
      <c r="L645" s="498"/>
      <c r="M645" s="498"/>
      <c r="N645" s="498"/>
      <c r="O645" s="498"/>
    </row>
    <row r="646" spans="1:15" s="499" customFormat="1" ht="13.9" customHeight="1">
      <c r="A646" s="814"/>
      <c r="B646" s="822"/>
      <c r="C646" s="828"/>
      <c r="D646" s="803"/>
      <c r="E646" s="803"/>
      <c r="F646" s="803"/>
      <c r="G646" s="806"/>
      <c r="H646" s="639">
        <v>-7.4</v>
      </c>
      <c r="I646" s="542" t="s">
        <v>400</v>
      </c>
      <c r="J646" s="518"/>
      <c r="K646" s="498"/>
      <c r="L646" s="498"/>
      <c r="M646" s="498"/>
      <c r="N646" s="498"/>
      <c r="O646" s="498"/>
    </row>
    <row r="647" spans="1:15" s="499" customFormat="1" ht="13.9" customHeight="1">
      <c r="A647" s="814"/>
      <c r="B647" s="822"/>
      <c r="C647" s="821" t="s">
        <v>1618</v>
      </c>
      <c r="D647" s="801">
        <v>591</v>
      </c>
      <c r="E647" s="801">
        <v>377.4</v>
      </c>
      <c r="F647" s="801">
        <f t="shared" si="65"/>
        <v>63.857868020304565</v>
      </c>
      <c r="G647" s="804">
        <f t="shared" si="64"/>
        <v>-213.60000000000002</v>
      </c>
      <c r="H647" s="638">
        <v>-1.9</v>
      </c>
      <c r="I647" s="496" t="s">
        <v>2016</v>
      </c>
      <c r="J647" s="518"/>
      <c r="K647" s="498"/>
      <c r="L647" s="498"/>
      <c r="M647" s="498"/>
      <c r="N647" s="498"/>
      <c r="O647" s="498"/>
    </row>
    <row r="648" spans="1:15" s="499" customFormat="1" ht="13.9" customHeight="1">
      <c r="A648" s="814"/>
      <c r="B648" s="822"/>
      <c r="C648" s="828"/>
      <c r="D648" s="803"/>
      <c r="E648" s="803"/>
      <c r="F648" s="803"/>
      <c r="G648" s="806"/>
      <c r="H648" s="639">
        <v>-211.7</v>
      </c>
      <c r="I648" s="542" t="s">
        <v>400</v>
      </c>
      <c r="J648" s="518"/>
      <c r="K648" s="498"/>
      <c r="L648" s="498"/>
      <c r="M648" s="498"/>
      <c r="N648" s="498"/>
      <c r="O648" s="498"/>
    </row>
    <row r="649" spans="1:15" s="499" customFormat="1" ht="13.9" customHeight="1">
      <c r="A649" s="814"/>
      <c r="B649" s="822"/>
      <c r="C649" s="503" t="s">
        <v>1619</v>
      </c>
      <c r="D649" s="723">
        <v>2</v>
      </c>
      <c r="E649" s="723">
        <v>0.9</v>
      </c>
      <c r="F649" s="723">
        <f t="shared" si="65"/>
        <v>45</v>
      </c>
      <c r="G649" s="724">
        <f t="shared" si="64"/>
        <v>-1.1000000000000001</v>
      </c>
      <c r="H649" s="638">
        <v>-1.1000000000000001</v>
      </c>
      <c r="I649" s="565" t="s">
        <v>369</v>
      </c>
      <c r="J649" s="518"/>
      <c r="K649" s="498"/>
      <c r="L649" s="498"/>
      <c r="M649" s="498"/>
      <c r="N649" s="498"/>
      <c r="O649" s="498"/>
    </row>
    <row r="650" spans="1:15" s="499" customFormat="1" ht="13.9" customHeight="1">
      <c r="A650" s="814"/>
      <c r="B650" s="822"/>
      <c r="C650" s="821" t="s">
        <v>1598</v>
      </c>
      <c r="D650" s="801">
        <v>1888.8</v>
      </c>
      <c r="E650" s="801">
        <v>1453.7</v>
      </c>
      <c r="F650" s="801">
        <f t="shared" ref="F650" si="66">IF(ISBLANK(E650),"",+E650/D650*100)</f>
        <v>76.964210080474388</v>
      </c>
      <c r="G650" s="804">
        <f t="shared" ref="G650" si="67">+E650-D650</f>
        <v>-435.09999999999991</v>
      </c>
      <c r="H650" s="638">
        <v>-169.9</v>
      </c>
      <c r="I650" s="557" t="s">
        <v>506</v>
      </c>
      <c r="J650" s="518"/>
      <c r="K650" s="498"/>
      <c r="L650" s="498"/>
      <c r="M650" s="498"/>
      <c r="N650" s="498"/>
      <c r="O650" s="498"/>
    </row>
    <row r="651" spans="1:15" s="499" customFormat="1" ht="13.9" customHeight="1">
      <c r="A651" s="814"/>
      <c r="B651" s="822"/>
      <c r="C651" s="822"/>
      <c r="D651" s="802"/>
      <c r="E651" s="802"/>
      <c r="F651" s="802"/>
      <c r="G651" s="805"/>
      <c r="H651" s="639">
        <v>-1.5</v>
      </c>
      <c r="I651" s="611" t="s">
        <v>390</v>
      </c>
      <c r="J651" s="518"/>
      <c r="K651" s="498"/>
      <c r="L651" s="498"/>
      <c r="M651" s="498"/>
      <c r="N651" s="498"/>
      <c r="O651" s="498"/>
    </row>
    <row r="652" spans="1:15" s="499" customFormat="1" ht="13.9" customHeight="1">
      <c r="A652" s="814"/>
      <c r="B652" s="822"/>
      <c r="C652" s="822"/>
      <c r="D652" s="802"/>
      <c r="E652" s="802"/>
      <c r="F652" s="802"/>
      <c r="G652" s="805"/>
      <c r="H652" s="639">
        <v>-259.7</v>
      </c>
      <c r="I652" s="542" t="s">
        <v>369</v>
      </c>
      <c r="J652" s="518"/>
      <c r="K652" s="498"/>
      <c r="L652" s="498"/>
      <c r="M652" s="498"/>
      <c r="N652" s="498"/>
      <c r="O652" s="498"/>
    </row>
    <row r="653" spans="1:15" s="499" customFormat="1" ht="13.9" customHeight="1">
      <c r="A653" s="814"/>
      <c r="B653" s="822"/>
      <c r="C653" s="828"/>
      <c r="D653" s="803"/>
      <c r="E653" s="803"/>
      <c r="F653" s="803"/>
      <c r="G653" s="806"/>
      <c r="H653" s="640">
        <v>-4</v>
      </c>
      <c r="I653" s="612" t="s">
        <v>349</v>
      </c>
      <c r="J653" s="518"/>
      <c r="K653" s="498"/>
      <c r="L653" s="498"/>
      <c r="M653" s="498"/>
      <c r="N653" s="498"/>
      <c r="O653" s="498"/>
    </row>
    <row r="654" spans="1:15" s="499" customFormat="1" ht="28.15" customHeight="1">
      <c r="A654" s="815"/>
      <c r="B654" s="828"/>
      <c r="C654" s="491" t="s">
        <v>12</v>
      </c>
      <c r="D654" s="725">
        <f>SUM(D636:D653)</f>
        <v>27703.8</v>
      </c>
      <c r="E654" s="725">
        <f>SUM(E636:E653)</f>
        <v>26621.400000000005</v>
      </c>
      <c r="F654" s="725">
        <f>IF(ISBLANK(E654),"",+E654/D654*100)</f>
        <v>96.092954757109155</v>
      </c>
      <c r="G654" s="725">
        <f>+E654-D654</f>
        <v>-1082.3999999999942</v>
      </c>
      <c r="H654" s="998"/>
      <c r="I654" s="999"/>
      <c r="J654" s="518"/>
      <c r="K654" s="498"/>
      <c r="L654" s="498"/>
      <c r="M654" s="498"/>
      <c r="N654" s="498"/>
      <c r="O654" s="498"/>
    </row>
    <row r="655" spans="1:15" s="499" customFormat="1" ht="20.100000000000001" customHeight="1">
      <c r="A655" s="862" t="s">
        <v>2045</v>
      </c>
      <c r="B655" s="863"/>
      <c r="C655" s="863"/>
      <c r="D655" s="863"/>
      <c r="E655" s="863"/>
      <c r="F655" s="863"/>
      <c r="G655" s="863"/>
      <c r="H655" s="838"/>
      <c r="I655" s="839"/>
      <c r="J655" s="518"/>
      <c r="K655" s="498"/>
      <c r="L655" s="498"/>
      <c r="M655" s="498"/>
      <c r="N655" s="498"/>
      <c r="O655" s="498"/>
    </row>
    <row r="656" spans="1:15" s="499" customFormat="1" ht="13.9" customHeight="1">
      <c r="A656" s="995" t="s">
        <v>413</v>
      </c>
      <c r="B656" s="813" t="s">
        <v>116</v>
      </c>
      <c r="C656" s="821" t="s">
        <v>8</v>
      </c>
      <c r="D656" s="801">
        <v>23380</v>
      </c>
      <c r="E656" s="801">
        <v>22925</v>
      </c>
      <c r="F656" s="801">
        <f t="shared" si="65"/>
        <v>98.053892215568865</v>
      </c>
      <c r="G656" s="801">
        <f t="shared" si="64"/>
        <v>-455</v>
      </c>
      <c r="H656" s="658">
        <v>-6.1</v>
      </c>
      <c r="I656" s="496" t="s">
        <v>1658</v>
      </c>
      <c r="J656" s="518"/>
      <c r="K656" s="498"/>
      <c r="L656" s="498"/>
      <c r="M656" s="498"/>
      <c r="N656" s="498"/>
      <c r="O656" s="498"/>
    </row>
    <row r="657" spans="1:15" s="499" customFormat="1" ht="13.9" customHeight="1">
      <c r="A657" s="996"/>
      <c r="B657" s="814"/>
      <c r="C657" s="822"/>
      <c r="D657" s="802"/>
      <c r="E657" s="802"/>
      <c r="F657" s="802"/>
      <c r="G657" s="802"/>
      <c r="H657" s="667">
        <v>-85.7</v>
      </c>
      <c r="I657" s="542" t="s">
        <v>2219</v>
      </c>
      <c r="J657" s="518"/>
      <c r="K657" s="498"/>
      <c r="L657" s="498"/>
      <c r="M657" s="498"/>
      <c r="N657" s="498"/>
      <c r="O657" s="498"/>
    </row>
    <row r="658" spans="1:15" s="499" customFormat="1" ht="13.9" customHeight="1">
      <c r="A658" s="996"/>
      <c r="B658" s="814"/>
      <c r="C658" s="822"/>
      <c r="D658" s="802"/>
      <c r="E658" s="802"/>
      <c r="F658" s="802"/>
      <c r="G658" s="802"/>
      <c r="H658" s="667">
        <v>-4</v>
      </c>
      <c r="I658" s="542" t="s">
        <v>1659</v>
      </c>
      <c r="J658" s="518"/>
      <c r="K658" s="498"/>
      <c r="L658" s="498"/>
      <c r="M658" s="498"/>
      <c r="N658" s="498"/>
      <c r="O658" s="498"/>
    </row>
    <row r="659" spans="1:15" s="499" customFormat="1" ht="13.9" customHeight="1">
      <c r="A659" s="996"/>
      <c r="B659" s="814"/>
      <c r="C659" s="822"/>
      <c r="D659" s="802"/>
      <c r="E659" s="802"/>
      <c r="F659" s="802"/>
      <c r="G659" s="802"/>
      <c r="H659" s="667">
        <v>-25.6</v>
      </c>
      <c r="I659" s="542" t="s">
        <v>448</v>
      </c>
      <c r="J659" s="518"/>
      <c r="K659" s="498"/>
      <c r="L659" s="498"/>
      <c r="M659" s="498"/>
      <c r="N659" s="498"/>
      <c r="O659" s="498"/>
    </row>
    <row r="660" spans="1:15" s="499" customFormat="1" ht="13.9" customHeight="1">
      <c r="A660" s="996"/>
      <c r="B660" s="814"/>
      <c r="C660" s="822"/>
      <c r="D660" s="802"/>
      <c r="E660" s="802"/>
      <c r="F660" s="802"/>
      <c r="G660" s="802"/>
      <c r="H660" s="667">
        <v>-0.2</v>
      </c>
      <c r="I660" s="542" t="s">
        <v>1660</v>
      </c>
      <c r="J660" s="518"/>
      <c r="K660" s="498"/>
      <c r="L660" s="498"/>
      <c r="M660" s="498"/>
      <c r="N660" s="498"/>
      <c r="O660" s="498"/>
    </row>
    <row r="661" spans="1:15" s="499" customFormat="1" ht="13.9" customHeight="1">
      <c r="A661" s="997"/>
      <c r="B661" s="815"/>
      <c r="C661" s="828"/>
      <c r="D661" s="803"/>
      <c r="E661" s="803"/>
      <c r="F661" s="803"/>
      <c r="G661" s="803"/>
      <c r="H661" s="659">
        <v>-10.8</v>
      </c>
      <c r="I661" s="543" t="s">
        <v>2221</v>
      </c>
      <c r="J661" s="518"/>
      <c r="K661" s="498"/>
      <c r="L661" s="498"/>
      <c r="M661" s="498"/>
      <c r="N661" s="498"/>
      <c r="O661" s="498"/>
    </row>
    <row r="662" spans="1:15" s="499" customFormat="1" ht="77.25" customHeight="1">
      <c r="A662" s="995" t="s">
        <v>413</v>
      </c>
      <c r="B662" s="813" t="s">
        <v>116</v>
      </c>
      <c r="C662" s="503" t="s">
        <v>8</v>
      </c>
      <c r="D662" s="723"/>
      <c r="E662" s="723"/>
      <c r="F662" s="723"/>
      <c r="G662" s="724"/>
      <c r="H662" s="658">
        <v>-322.60000000000002</v>
      </c>
      <c r="I662" s="496" t="s">
        <v>1661</v>
      </c>
      <c r="J662" s="518"/>
      <c r="K662" s="498"/>
      <c r="L662" s="498"/>
      <c r="M662" s="498"/>
      <c r="N662" s="498"/>
      <c r="O662" s="498"/>
    </row>
    <row r="663" spans="1:15" s="499" customFormat="1" ht="13.9" customHeight="1">
      <c r="A663" s="996"/>
      <c r="B663" s="814"/>
      <c r="C663" s="503" t="s">
        <v>233</v>
      </c>
      <c r="D663" s="762">
        <v>122.3</v>
      </c>
      <c r="E663" s="762">
        <v>122.3</v>
      </c>
      <c r="F663" s="723">
        <f t="shared" si="65"/>
        <v>100</v>
      </c>
      <c r="G663" s="724">
        <f t="shared" si="64"/>
        <v>0</v>
      </c>
      <c r="H663" s="638"/>
      <c r="I663" s="496"/>
      <c r="J663" s="525"/>
      <c r="K663" s="498"/>
      <c r="L663" s="498"/>
      <c r="M663" s="498"/>
      <c r="N663" s="498"/>
      <c r="O663" s="498"/>
    </row>
    <row r="664" spans="1:15" s="499" customFormat="1" ht="13.9" customHeight="1">
      <c r="A664" s="996"/>
      <c r="B664" s="814"/>
      <c r="C664" s="821" t="s">
        <v>11</v>
      </c>
      <c r="D664" s="801">
        <v>953.3</v>
      </c>
      <c r="E664" s="801">
        <v>631.29999999999995</v>
      </c>
      <c r="F664" s="801">
        <f>IF(ISBLANK(E664),"",+E664/D664*100)</f>
        <v>66.222595195636217</v>
      </c>
      <c r="G664" s="804">
        <f>+E664-D664</f>
        <v>-322</v>
      </c>
      <c r="H664" s="638">
        <v>-39</v>
      </c>
      <c r="I664" s="496" t="s">
        <v>2222</v>
      </c>
      <c r="J664" s="525"/>
      <c r="K664" s="498"/>
      <c r="L664" s="498"/>
      <c r="M664" s="498"/>
      <c r="N664" s="498"/>
      <c r="O664" s="498"/>
    </row>
    <row r="665" spans="1:15" s="499" customFormat="1" ht="13.9" customHeight="1">
      <c r="A665" s="996"/>
      <c r="B665" s="814"/>
      <c r="C665" s="822"/>
      <c r="D665" s="802"/>
      <c r="E665" s="802"/>
      <c r="F665" s="802"/>
      <c r="G665" s="805"/>
      <c r="H665" s="639">
        <v>-5.6</v>
      </c>
      <c r="I665" s="544" t="s">
        <v>390</v>
      </c>
      <c r="J665" s="525"/>
      <c r="K665" s="498"/>
      <c r="L665" s="498"/>
      <c r="M665" s="498"/>
      <c r="N665" s="498"/>
      <c r="O665" s="498"/>
    </row>
    <row r="666" spans="1:15" s="499" customFormat="1" ht="13.9" customHeight="1">
      <c r="A666" s="996"/>
      <c r="B666" s="814"/>
      <c r="C666" s="822"/>
      <c r="D666" s="802"/>
      <c r="E666" s="802"/>
      <c r="F666" s="802"/>
      <c r="G666" s="805"/>
      <c r="H666" s="639">
        <v>-94.9</v>
      </c>
      <c r="I666" s="544" t="s">
        <v>369</v>
      </c>
      <c r="J666" s="525"/>
      <c r="K666" s="498"/>
      <c r="L666" s="498"/>
      <c r="M666" s="498"/>
      <c r="N666" s="498"/>
      <c r="O666" s="498"/>
    </row>
    <row r="667" spans="1:15" s="499" customFormat="1" ht="13.9" customHeight="1">
      <c r="A667" s="996"/>
      <c r="B667" s="814"/>
      <c r="C667" s="822"/>
      <c r="D667" s="802"/>
      <c r="E667" s="802"/>
      <c r="F667" s="802"/>
      <c r="G667" s="805"/>
      <c r="H667" s="639">
        <v>-14.2</v>
      </c>
      <c r="I667" s="542" t="s">
        <v>355</v>
      </c>
      <c r="J667" s="525"/>
      <c r="K667" s="498"/>
      <c r="L667" s="498"/>
      <c r="M667" s="498"/>
      <c r="N667" s="498"/>
      <c r="O667" s="498"/>
    </row>
    <row r="668" spans="1:15" s="499" customFormat="1" ht="13.9" customHeight="1">
      <c r="A668" s="996"/>
      <c r="B668" s="814"/>
      <c r="C668" s="822"/>
      <c r="D668" s="802"/>
      <c r="E668" s="802"/>
      <c r="F668" s="802"/>
      <c r="G668" s="805"/>
      <c r="H668" s="639">
        <v>-102.4</v>
      </c>
      <c r="I668" s="542" t="s">
        <v>448</v>
      </c>
      <c r="J668" s="525"/>
      <c r="K668" s="498"/>
      <c r="L668" s="498"/>
      <c r="M668" s="498"/>
      <c r="N668" s="498"/>
      <c r="O668" s="498"/>
    </row>
    <row r="669" spans="1:15" s="499" customFormat="1" ht="13.9" customHeight="1">
      <c r="A669" s="996"/>
      <c r="B669" s="814"/>
      <c r="C669" s="822"/>
      <c r="D669" s="802"/>
      <c r="E669" s="802"/>
      <c r="F669" s="802"/>
      <c r="G669" s="805"/>
      <c r="H669" s="639">
        <v>-59.2</v>
      </c>
      <c r="I669" s="542" t="s">
        <v>2161</v>
      </c>
      <c r="J669" s="525"/>
      <c r="K669" s="498"/>
      <c r="L669" s="498"/>
      <c r="M669" s="498"/>
      <c r="N669" s="498"/>
      <c r="O669" s="498"/>
    </row>
    <row r="670" spans="1:15" s="499" customFormat="1" ht="13.9" customHeight="1">
      <c r="A670" s="996"/>
      <c r="B670" s="814"/>
      <c r="C670" s="828"/>
      <c r="D670" s="803"/>
      <c r="E670" s="803"/>
      <c r="F670" s="803"/>
      <c r="G670" s="806"/>
      <c r="H670" s="639">
        <v>-6.7</v>
      </c>
      <c r="I670" s="542" t="s">
        <v>1662</v>
      </c>
      <c r="J670" s="525"/>
      <c r="K670" s="498"/>
      <c r="L670" s="498"/>
      <c r="M670" s="498"/>
      <c r="N670" s="498"/>
      <c r="O670" s="498"/>
    </row>
    <row r="671" spans="1:15" s="499" customFormat="1" ht="56.1" customHeight="1">
      <c r="A671" s="996"/>
      <c r="B671" s="814"/>
      <c r="C671" s="506" t="s">
        <v>379</v>
      </c>
      <c r="D671" s="723">
        <v>4934.3</v>
      </c>
      <c r="E671" s="723">
        <v>1643.2</v>
      </c>
      <c r="F671" s="723">
        <f>IF(ISBLANK(E671),"",+E671/D671*100)</f>
        <v>33.30158279796526</v>
      </c>
      <c r="G671" s="724">
        <f>+E671-D671</f>
        <v>-3291.1000000000004</v>
      </c>
      <c r="H671" s="643">
        <v>-3291.1</v>
      </c>
      <c r="I671" s="541" t="s">
        <v>2223</v>
      </c>
      <c r="J671" s="525"/>
      <c r="K671" s="498"/>
      <c r="L671" s="498"/>
      <c r="M671" s="498"/>
      <c r="N671" s="498"/>
      <c r="O671" s="498"/>
    </row>
    <row r="672" spans="1:15" s="499" customFormat="1" ht="13.9" customHeight="1">
      <c r="A672" s="996"/>
      <c r="B672" s="814"/>
      <c r="C672" s="506" t="s">
        <v>19</v>
      </c>
      <c r="D672" s="722">
        <v>18.7</v>
      </c>
      <c r="E672" s="722">
        <v>18.7</v>
      </c>
      <c r="F672" s="723">
        <f t="shared" ref="F672" si="68">IF(ISBLANK(E672),"",+E672/D672*100)</f>
        <v>100</v>
      </c>
      <c r="G672" s="724">
        <f t="shared" ref="G672" si="69">+E672-D672</f>
        <v>0</v>
      </c>
      <c r="H672" s="643"/>
      <c r="I672" s="541"/>
      <c r="J672" s="525"/>
      <c r="K672" s="498"/>
      <c r="L672" s="498"/>
      <c r="M672" s="498"/>
      <c r="N672" s="498"/>
      <c r="O672" s="498"/>
    </row>
    <row r="673" spans="1:15" s="499" customFormat="1" ht="28.15" customHeight="1">
      <c r="A673" s="997"/>
      <c r="B673" s="815"/>
      <c r="C673" s="491" t="s">
        <v>12</v>
      </c>
      <c r="D673" s="725">
        <f>SUM(D656:D672)</f>
        <v>29408.6</v>
      </c>
      <c r="E673" s="725">
        <f>SUM(E656:E672)</f>
        <v>25340.5</v>
      </c>
      <c r="F673" s="725">
        <f t="shared" si="65"/>
        <v>86.166971566140518</v>
      </c>
      <c r="G673" s="725">
        <f>+E673-D673</f>
        <v>-4068.0999999999985</v>
      </c>
      <c r="H673" s="887"/>
      <c r="I673" s="888"/>
      <c r="J673" s="518"/>
      <c r="K673" s="498"/>
      <c r="L673" s="498"/>
      <c r="M673" s="498"/>
      <c r="N673" s="498"/>
      <c r="O673" s="498"/>
    </row>
    <row r="674" spans="1:15" s="499" customFormat="1" ht="27.95" customHeight="1">
      <c r="A674" s="995" t="s">
        <v>414</v>
      </c>
      <c r="B674" s="821" t="s">
        <v>118</v>
      </c>
      <c r="C674" s="821" t="s">
        <v>8</v>
      </c>
      <c r="D674" s="816">
        <v>107174</v>
      </c>
      <c r="E674" s="816">
        <v>106122.5</v>
      </c>
      <c r="F674" s="816">
        <f t="shared" si="65"/>
        <v>99.018885177375111</v>
      </c>
      <c r="G674" s="931">
        <f t="shared" si="64"/>
        <v>-1051.5</v>
      </c>
      <c r="H674" s="638">
        <v>-450</v>
      </c>
      <c r="I674" s="496" t="s">
        <v>1663</v>
      </c>
      <c r="J674" s="525"/>
      <c r="K674" s="498"/>
      <c r="L674" s="498"/>
      <c r="M674" s="498"/>
      <c r="N674" s="498"/>
      <c r="O674" s="498"/>
    </row>
    <row r="675" spans="1:15" s="499" customFormat="1" ht="13.9" customHeight="1">
      <c r="A675" s="996"/>
      <c r="B675" s="822"/>
      <c r="C675" s="822"/>
      <c r="D675" s="846"/>
      <c r="E675" s="846"/>
      <c r="F675" s="846"/>
      <c r="G675" s="989"/>
      <c r="H675" s="639">
        <v>-0.1</v>
      </c>
      <c r="I675" s="542" t="s">
        <v>390</v>
      </c>
      <c r="J675" s="525"/>
      <c r="K675" s="498"/>
      <c r="L675" s="498"/>
      <c r="M675" s="498"/>
      <c r="N675" s="498"/>
      <c r="O675" s="498"/>
    </row>
    <row r="676" spans="1:15" s="499" customFormat="1" ht="27.95" customHeight="1">
      <c r="A676" s="996"/>
      <c r="B676" s="822"/>
      <c r="C676" s="828"/>
      <c r="D676" s="817"/>
      <c r="E676" s="817"/>
      <c r="F676" s="817"/>
      <c r="G676" s="932"/>
      <c r="H676" s="639">
        <v>-601.4</v>
      </c>
      <c r="I676" s="542" t="s">
        <v>1664</v>
      </c>
      <c r="J676" s="525"/>
      <c r="K676" s="498"/>
      <c r="L676" s="498"/>
      <c r="M676" s="498"/>
      <c r="N676" s="498"/>
      <c r="O676" s="498"/>
    </row>
    <row r="677" spans="1:15" s="499" customFormat="1" ht="78.75" customHeight="1">
      <c r="A677" s="996"/>
      <c r="B677" s="822"/>
      <c r="C677" s="821" t="s">
        <v>290</v>
      </c>
      <c r="D677" s="816">
        <v>1724</v>
      </c>
      <c r="E677" s="816">
        <v>1291.5</v>
      </c>
      <c r="F677" s="816">
        <f t="shared" si="65"/>
        <v>74.912993039443151</v>
      </c>
      <c r="G677" s="931">
        <f t="shared" si="64"/>
        <v>-432.5</v>
      </c>
      <c r="H677" s="638">
        <v>-372.9</v>
      </c>
      <c r="I677" s="496" t="s">
        <v>1665</v>
      </c>
      <c r="J677" s="518"/>
      <c r="K677" s="498"/>
      <c r="L677" s="498"/>
      <c r="M677" s="498"/>
      <c r="N677" s="498"/>
      <c r="O677" s="498"/>
    </row>
    <row r="678" spans="1:15" s="499" customFormat="1" ht="27.95" customHeight="1">
      <c r="A678" s="996"/>
      <c r="B678" s="822"/>
      <c r="C678" s="828"/>
      <c r="D678" s="817"/>
      <c r="E678" s="817"/>
      <c r="F678" s="817" t="str">
        <f t="shared" si="65"/>
        <v/>
      </c>
      <c r="G678" s="932">
        <f t="shared" si="64"/>
        <v>0</v>
      </c>
      <c r="H678" s="639">
        <v>-59.6</v>
      </c>
      <c r="I678" s="542" t="s">
        <v>1666</v>
      </c>
      <c r="J678" s="518"/>
      <c r="K678" s="498"/>
      <c r="L678" s="498"/>
      <c r="M678" s="498"/>
      <c r="N678" s="498"/>
      <c r="O678" s="498"/>
    </row>
    <row r="679" spans="1:15" s="499" customFormat="1" ht="14.1" customHeight="1">
      <c r="A679" s="996"/>
      <c r="B679" s="822"/>
      <c r="C679" s="503" t="s">
        <v>1616</v>
      </c>
      <c r="D679" s="763">
        <v>2</v>
      </c>
      <c r="E679" s="763">
        <v>1.3</v>
      </c>
      <c r="F679" s="723">
        <f t="shared" si="65"/>
        <v>65</v>
      </c>
      <c r="G679" s="724">
        <f t="shared" si="64"/>
        <v>-0.7</v>
      </c>
      <c r="H679" s="638">
        <v>-0.7</v>
      </c>
      <c r="I679" s="496" t="s">
        <v>2224</v>
      </c>
      <c r="J679" s="518"/>
      <c r="K679" s="498"/>
      <c r="L679" s="498"/>
      <c r="M679" s="498"/>
      <c r="N679" s="498"/>
      <c r="O679" s="498"/>
    </row>
    <row r="680" spans="1:15" s="499" customFormat="1" ht="27.95" customHeight="1">
      <c r="A680" s="996"/>
      <c r="B680" s="822"/>
      <c r="C680" s="821" t="s">
        <v>71</v>
      </c>
      <c r="D680" s="816">
        <v>8</v>
      </c>
      <c r="E680" s="816">
        <v>7.2</v>
      </c>
      <c r="F680" s="816">
        <f t="shared" si="65"/>
        <v>90</v>
      </c>
      <c r="G680" s="931">
        <f t="shared" si="64"/>
        <v>-0.79999999999999982</v>
      </c>
      <c r="H680" s="638">
        <v>-0.3</v>
      </c>
      <c r="I680" s="496" t="s">
        <v>1667</v>
      </c>
      <c r="J680" s="518"/>
      <c r="K680" s="498"/>
      <c r="L680" s="498"/>
      <c r="M680" s="498"/>
      <c r="N680" s="498"/>
      <c r="O680" s="498"/>
    </row>
    <row r="681" spans="1:15" s="499" customFormat="1" ht="27.95" customHeight="1">
      <c r="A681" s="996"/>
      <c r="B681" s="822"/>
      <c r="C681" s="828"/>
      <c r="D681" s="817"/>
      <c r="E681" s="817"/>
      <c r="F681" s="817"/>
      <c r="G681" s="932"/>
      <c r="H681" s="639">
        <v>-0.5</v>
      </c>
      <c r="I681" s="542" t="s">
        <v>2162</v>
      </c>
      <c r="J681" s="518"/>
      <c r="K681" s="498"/>
      <c r="L681" s="498"/>
      <c r="M681" s="498"/>
      <c r="N681" s="498"/>
      <c r="O681" s="498"/>
    </row>
    <row r="682" spans="1:15" s="499" customFormat="1" ht="76.5" customHeight="1">
      <c r="A682" s="996"/>
      <c r="B682" s="822"/>
      <c r="C682" s="1002" t="s">
        <v>721</v>
      </c>
      <c r="D682" s="891">
        <v>9768</v>
      </c>
      <c r="E682" s="891">
        <v>7318.6</v>
      </c>
      <c r="F682" s="1004">
        <f t="shared" si="65"/>
        <v>74.924242424242422</v>
      </c>
      <c r="G682" s="1006">
        <f t="shared" si="64"/>
        <v>-2449.3999999999996</v>
      </c>
      <c r="H682" s="638">
        <v>-2111.8000000000002</v>
      </c>
      <c r="I682" s="496" t="s">
        <v>1665</v>
      </c>
      <c r="J682" s="518"/>
      <c r="K682" s="498"/>
      <c r="L682" s="498"/>
      <c r="M682" s="498"/>
      <c r="N682" s="498"/>
      <c r="O682" s="498"/>
    </row>
    <row r="683" spans="1:15" s="499" customFormat="1" ht="78" customHeight="1">
      <c r="A683" s="996"/>
      <c r="B683" s="822"/>
      <c r="C683" s="1003"/>
      <c r="D683" s="892"/>
      <c r="E683" s="892"/>
      <c r="F683" s="1005"/>
      <c r="G683" s="1007"/>
      <c r="H683" s="639">
        <v>-337.6</v>
      </c>
      <c r="I683" s="542" t="s">
        <v>1666</v>
      </c>
      <c r="J683" s="518"/>
      <c r="K683" s="498"/>
      <c r="L683" s="498"/>
      <c r="M683" s="498"/>
      <c r="N683" s="498"/>
      <c r="O683" s="498"/>
    </row>
    <row r="684" spans="1:15" s="499" customFormat="1" ht="27.95" customHeight="1">
      <c r="A684" s="996"/>
      <c r="B684" s="822"/>
      <c r="C684" s="503" t="s">
        <v>332</v>
      </c>
      <c r="D684" s="762">
        <v>8</v>
      </c>
      <c r="E684" s="762">
        <v>7.2</v>
      </c>
      <c r="F684" s="723">
        <f t="shared" si="65"/>
        <v>90</v>
      </c>
      <c r="G684" s="724">
        <f t="shared" si="64"/>
        <v>-0.79999999999999982</v>
      </c>
      <c r="H684" s="643">
        <v>-0.8</v>
      </c>
      <c r="I684" s="541" t="s">
        <v>1668</v>
      </c>
      <c r="J684" s="518"/>
      <c r="K684" s="498"/>
      <c r="L684" s="498"/>
      <c r="M684" s="498"/>
      <c r="N684" s="498"/>
      <c r="O684" s="498"/>
    </row>
    <row r="685" spans="1:15" s="499" customFormat="1" ht="14.1" customHeight="1">
      <c r="A685" s="997"/>
      <c r="B685" s="828"/>
      <c r="C685" s="503" t="s">
        <v>72</v>
      </c>
      <c r="D685" s="722">
        <v>47</v>
      </c>
      <c r="E685" s="722">
        <v>41.3</v>
      </c>
      <c r="F685" s="722">
        <f t="shared" si="65"/>
        <v>87.872340425531917</v>
      </c>
      <c r="G685" s="722">
        <f t="shared" si="64"/>
        <v>-5.7000000000000028</v>
      </c>
      <c r="H685" s="640">
        <v>-5.2</v>
      </c>
      <c r="I685" s="543" t="s">
        <v>2224</v>
      </c>
      <c r="J685" s="518"/>
      <c r="K685" s="498"/>
      <c r="L685" s="498"/>
      <c r="M685" s="498"/>
      <c r="N685" s="498"/>
      <c r="O685" s="498"/>
    </row>
    <row r="686" spans="1:15" s="499" customFormat="1" ht="27.95" customHeight="1">
      <c r="A686" s="995" t="s">
        <v>414</v>
      </c>
      <c r="B686" s="821" t="s">
        <v>2244</v>
      </c>
      <c r="C686" s="503" t="s">
        <v>72</v>
      </c>
      <c r="D686" s="722"/>
      <c r="E686" s="722"/>
      <c r="F686" s="723"/>
      <c r="G686" s="724"/>
      <c r="H686" s="638">
        <v>-0.5</v>
      </c>
      <c r="I686" s="496" t="s">
        <v>1669</v>
      </c>
      <c r="J686" s="518"/>
      <c r="K686" s="498"/>
      <c r="L686" s="498"/>
      <c r="M686" s="498"/>
      <c r="N686" s="498"/>
      <c r="O686" s="498"/>
    </row>
    <row r="687" spans="1:15" s="499" customFormat="1" ht="13.9" customHeight="1">
      <c r="A687" s="996"/>
      <c r="B687" s="822"/>
      <c r="C687" s="503" t="s">
        <v>11</v>
      </c>
      <c r="D687" s="722">
        <v>515.20000000000005</v>
      </c>
      <c r="E687" s="722">
        <v>515.20000000000005</v>
      </c>
      <c r="F687" s="723">
        <f t="shared" si="65"/>
        <v>100</v>
      </c>
      <c r="G687" s="724">
        <f t="shared" si="64"/>
        <v>0</v>
      </c>
      <c r="H687" s="660"/>
      <c r="I687" s="613"/>
      <c r="J687" s="518"/>
      <c r="K687" s="498"/>
      <c r="L687" s="498"/>
      <c r="M687" s="498"/>
      <c r="N687" s="498"/>
      <c r="O687" s="498"/>
    </row>
    <row r="688" spans="1:15" s="499" customFormat="1" ht="28.15" customHeight="1">
      <c r="A688" s="997"/>
      <c r="B688" s="828"/>
      <c r="C688" s="491" t="s">
        <v>12</v>
      </c>
      <c r="D688" s="725">
        <f>SUM(D674:D687)</f>
        <v>119246.2</v>
      </c>
      <c r="E688" s="725">
        <f>SUM(E674:E687)</f>
        <v>115304.8</v>
      </c>
      <c r="F688" s="725">
        <f t="shared" si="65"/>
        <v>96.694737442367142</v>
      </c>
      <c r="G688" s="725">
        <f>+E688-D688</f>
        <v>-3941.3999999999942</v>
      </c>
      <c r="H688" s="1012"/>
      <c r="I688" s="1013"/>
      <c r="J688" s="497"/>
      <c r="K688" s="498"/>
      <c r="L688" s="498"/>
      <c r="M688" s="498"/>
      <c r="N688" s="498"/>
      <c r="O688" s="498"/>
    </row>
    <row r="689" spans="1:15" s="499" customFormat="1" ht="20.100000000000001" customHeight="1">
      <c r="A689" s="1014" t="s">
        <v>2046</v>
      </c>
      <c r="B689" s="1015"/>
      <c r="C689" s="1015"/>
      <c r="D689" s="1015"/>
      <c r="E689" s="1015"/>
      <c r="F689" s="1015"/>
      <c r="G689" s="1015"/>
      <c r="H689" s="1016"/>
      <c r="I689" s="1017"/>
      <c r="J689" s="497"/>
      <c r="K689" s="498"/>
      <c r="L689" s="498"/>
      <c r="M689" s="498"/>
      <c r="N689" s="498"/>
      <c r="O689" s="498"/>
    </row>
    <row r="690" spans="1:15" s="499" customFormat="1" ht="27.95" customHeight="1">
      <c r="A690" s="813" t="s">
        <v>563</v>
      </c>
      <c r="B690" s="821" t="s">
        <v>565</v>
      </c>
      <c r="C690" s="821" t="s">
        <v>8</v>
      </c>
      <c r="D690" s="801">
        <v>56975.6</v>
      </c>
      <c r="E690" s="801">
        <v>54964.5</v>
      </c>
      <c r="F690" s="801">
        <f t="shared" ref="F690:F733" si="70">IF(ISBLANK(E690),"",+E690/D690*100)</f>
        <v>96.470243402438939</v>
      </c>
      <c r="G690" s="804">
        <f t="shared" ref="G690:G740" si="71">+E690-D690</f>
        <v>-2011.0999999999985</v>
      </c>
      <c r="H690" s="638">
        <v>-1084.5</v>
      </c>
      <c r="I690" s="565" t="s">
        <v>1756</v>
      </c>
      <c r="J690" s="518"/>
      <c r="K690" s="498"/>
      <c r="L690" s="498"/>
      <c r="M690" s="498"/>
      <c r="N690" s="498"/>
      <c r="O690" s="498"/>
    </row>
    <row r="691" spans="1:15" s="499" customFormat="1" ht="14.1" customHeight="1">
      <c r="A691" s="814"/>
      <c r="B691" s="822"/>
      <c r="C691" s="822"/>
      <c r="D691" s="802"/>
      <c r="E691" s="802"/>
      <c r="F691" s="802"/>
      <c r="G691" s="805"/>
      <c r="H691" s="639">
        <v>-53.3</v>
      </c>
      <c r="I691" s="555" t="s">
        <v>1757</v>
      </c>
      <c r="J691" s="518"/>
      <c r="K691" s="498"/>
      <c r="L691" s="498"/>
      <c r="M691" s="498"/>
      <c r="N691" s="498"/>
      <c r="O691" s="498"/>
    </row>
    <row r="692" spans="1:15" s="499" customFormat="1" ht="14.1" customHeight="1">
      <c r="A692" s="814"/>
      <c r="B692" s="822"/>
      <c r="C692" s="822"/>
      <c r="D692" s="802"/>
      <c r="E692" s="802"/>
      <c r="F692" s="802"/>
      <c r="G692" s="805"/>
      <c r="H692" s="639">
        <v>-50</v>
      </c>
      <c r="I692" s="555" t="s">
        <v>1758</v>
      </c>
      <c r="J692" s="518"/>
      <c r="K692" s="498"/>
      <c r="L692" s="498"/>
      <c r="M692" s="498"/>
      <c r="N692" s="498"/>
      <c r="O692" s="498"/>
    </row>
    <row r="693" spans="1:15" s="499" customFormat="1" ht="27.95" customHeight="1">
      <c r="A693" s="814"/>
      <c r="B693" s="822"/>
      <c r="C693" s="822"/>
      <c r="D693" s="802"/>
      <c r="E693" s="802"/>
      <c r="F693" s="802"/>
      <c r="G693" s="805"/>
      <c r="H693" s="639">
        <v>-138.69999999999999</v>
      </c>
      <c r="I693" s="555" t="s">
        <v>1759</v>
      </c>
      <c r="J693" s="518"/>
      <c r="K693" s="498"/>
      <c r="L693" s="498"/>
      <c r="M693" s="498"/>
      <c r="N693" s="498"/>
      <c r="O693" s="498"/>
    </row>
    <row r="694" spans="1:15" s="499" customFormat="1" ht="27.95" customHeight="1">
      <c r="A694" s="814"/>
      <c r="B694" s="822"/>
      <c r="C694" s="822"/>
      <c r="D694" s="802"/>
      <c r="E694" s="802"/>
      <c r="F694" s="802"/>
      <c r="G694" s="805"/>
      <c r="H694" s="639">
        <v>-640</v>
      </c>
      <c r="I694" s="555" t="s">
        <v>1760</v>
      </c>
      <c r="J694" s="518"/>
      <c r="K694" s="498"/>
      <c r="L694" s="498"/>
      <c r="M694" s="498"/>
      <c r="N694" s="498"/>
      <c r="O694" s="498"/>
    </row>
    <row r="695" spans="1:15" s="499" customFormat="1" ht="14.1" customHeight="1">
      <c r="A695" s="814"/>
      <c r="B695" s="822"/>
      <c r="C695" s="828"/>
      <c r="D695" s="803"/>
      <c r="E695" s="803"/>
      <c r="F695" s="803"/>
      <c r="G695" s="806"/>
      <c r="H695" s="639">
        <v>-44.6</v>
      </c>
      <c r="I695" s="555" t="s">
        <v>1761</v>
      </c>
      <c r="J695" s="518"/>
      <c r="K695" s="498"/>
      <c r="L695" s="498"/>
      <c r="M695" s="498"/>
      <c r="N695" s="498"/>
      <c r="O695" s="498"/>
    </row>
    <row r="696" spans="1:15" s="499" customFormat="1" ht="13.9" customHeight="1">
      <c r="A696" s="814"/>
      <c r="B696" s="822"/>
      <c r="C696" s="503" t="s">
        <v>548</v>
      </c>
      <c r="D696" s="723">
        <v>12000</v>
      </c>
      <c r="E696" s="723">
        <v>12000</v>
      </c>
      <c r="F696" s="723">
        <f t="shared" si="70"/>
        <v>100</v>
      </c>
      <c r="G696" s="724">
        <f>E696-D696</f>
        <v>0</v>
      </c>
      <c r="H696" s="638">
        <v>0</v>
      </c>
      <c r="I696" s="565"/>
      <c r="J696" s="518"/>
      <c r="K696" s="498"/>
      <c r="L696" s="498"/>
      <c r="M696" s="498"/>
      <c r="N696" s="498"/>
      <c r="O696" s="498"/>
    </row>
    <row r="697" spans="1:15" s="499" customFormat="1" ht="13.9" customHeight="1">
      <c r="A697" s="814"/>
      <c r="B697" s="822"/>
      <c r="C697" s="503" t="s">
        <v>19</v>
      </c>
      <c r="D697" s="723">
        <v>450</v>
      </c>
      <c r="E697" s="723">
        <v>450</v>
      </c>
      <c r="F697" s="723">
        <f t="shared" si="70"/>
        <v>100</v>
      </c>
      <c r="G697" s="724">
        <f>E697-D697</f>
        <v>0</v>
      </c>
      <c r="H697" s="643">
        <v>0</v>
      </c>
      <c r="I697" s="541"/>
      <c r="J697" s="518"/>
      <c r="K697" s="498"/>
      <c r="L697" s="498"/>
      <c r="M697" s="498"/>
      <c r="N697" s="498"/>
      <c r="O697" s="498"/>
    </row>
    <row r="698" spans="1:15" s="499" customFormat="1" ht="28.15" customHeight="1">
      <c r="A698" s="815"/>
      <c r="B698" s="828"/>
      <c r="C698" s="491" t="s">
        <v>12</v>
      </c>
      <c r="D698" s="725">
        <f>SUM(D690:D697)</f>
        <v>69425.600000000006</v>
      </c>
      <c r="E698" s="725">
        <f>SUM(E690:E697)</f>
        <v>67414.5</v>
      </c>
      <c r="F698" s="725">
        <f t="shared" si="70"/>
        <v>97.103229932474463</v>
      </c>
      <c r="G698" s="725">
        <f t="shared" si="71"/>
        <v>-2011.1000000000058</v>
      </c>
      <c r="H698" s="887"/>
      <c r="I698" s="888"/>
      <c r="J698" s="518"/>
      <c r="K698" s="498"/>
      <c r="L698" s="498"/>
      <c r="M698" s="498"/>
      <c r="N698" s="498"/>
      <c r="O698" s="498"/>
    </row>
    <row r="699" spans="1:15" s="499" customFormat="1" ht="27.95" customHeight="1">
      <c r="A699" s="813" t="s">
        <v>564</v>
      </c>
      <c r="B699" s="821" t="s">
        <v>566</v>
      </c>
      <c r="C699" s="821" t="s">
        <v>8</v>
      </c>
      <c r="D699" s="801">
        <v>97957.5</v>
      </c>
      <c r="E699" s="801">
        <v>91499.3</v>
      </c>
      <c r="F699" s="801">
        <f t="shared" si="70"/>
        <v>93.407140851900067</v>
      </c>
      <c r="G699" s="804">
        <f t="shared" si="71"/>
        <v>-6458.1999999999971</v>
      </c>
      <c r="H699" s="638">
        <v>-58.8</v>
      </c>
      <c r="I699" s="565" t="s">
        <v>1762</v>
      </c>
      <c r="J699" s="518"/>
      <c r="K699" s="498"/>
      <c r="L699" s="498"/>
      <c r="M699" s="498"/>
      <c r="N699" s="498"/>
      <c r="O699" s="498"/>
    </row>
    <row r="700" spans="1:15" s="499" customFormat="1" ht="27.95" customHeight="1">
      <c r="A700" s="814"/>
      <c r="B700" s="822"/>
      <c r="C700" s="822"/>
      <c r="D700" s="802"/>
      <c r="E700" s="802"/>
      <c r="F700" s="802"/>
      <c r="G700" s="805"/>
      <c r="H700" s="639">
        <v>-97.2</v>
      </c>
      <c r="I700" s="555" t="s">
        <v>1764</v>
      </c>
      <c r="J700" s="497"/>
      <c r="K700" s="498"/>
      <c r="L700" s="498"/>
      <c r="M700" s="498"/>
      <c r="N700" s="498"/>
      <c r="O700" s="498"/>
    </row>
    <row r="701" spans="1:15" s="499" customFormat="1" ht="27.95" customHeight="1">
      <c r="A701" s="814"/>
      <c r="B701" s="822"/>
      <c r="C701" s="822"/>
      <c r="D701" s="802"/>
      <c r="E701" s="802"/>
      <c r="F701" s="802"/>
      <c r="G701" s="805"/>
      <c r="H701" s="639">
        <v>-114.4</v>
      </c>
      <c r="I701" s="555" t="s">
        <v>1765</v>
      </c>
      <c r="J701" s="525"/>
      <c r="K701" s="498"/>
      <c r="L701" s="498"/>
      <c r="M701" s="498"/>
      <c r="N701" s="498"/>
      <c r="O701" s="498"/>
    </row>
    <row r="702" spans="1:15" s="499" customFormat="1" ht="27.95" customHeight="1">
      <c r="A702" s="814"/>
      <c r="B702" s="822"/>
      <c r="C702" s="822"/>
      <c r="D702" s="802"/>
      <c r="E702" s="802"/>
      <c r="F702" s="802"/>
      <c r="G702" s="805"/>
      <c r="H702" s="639">
        <v>-176.3</v>
      </c>
      <c r="I702" s="555" t="s">
        <v>1766</v>
      </c>
      <c r="J702" s="518"/>
      <c r="K702" s="498"/>
      <c r="L702" s="498"/>
      <c r="M702" s="498"/>
      <c r="N702" s="498"/>
      <c r="O702" s="498"/>
    </row>
    <row r="703" spans="1:15" s="499" customFormat="1" ht="27.95" customHeight="1">
      <c r="A703" s="814"/>
      <c r="B703" s="822"/>
      <c r="C703" s="822"/>
      <c r="D703" s="802"/>
      <c r="E703" s="802"/>
      <c r="F703" s="802"/>
      <c r="G703" s="805"/>
      <c r="H703" s="639">
        <v>-132.5</v>
      </c>
      <c r="I703" s="555" t="s">
        <v>1759</v>
      </c>
      <c r="J703" s="518"/>
      <c r="K703" s="498"/>
      <c r="L703" s="498"/>
      <c r="M703" s="498"/>
      <c r="N703" s="498"/>
      <c r="O703" s="498"/>
    </row>
    <row r="704" spans="1:15" s="499" customFormat="1" ht="13.9" customHeight="1">
      <c r="A704" s="814"/>
      <c r="B704" s="822"/>
      <c r="C704" s="822"/>
      <c r="D704" s="802"/>
      <c r="E704" s="802"/>
      <c r="F704" s="802"/>
      <c r="G704" s="805"/>
      <c r="H704" s="639">
        <v>-92.2</v>
      </c>
      <c r="I704" s="555" t="s">
        <v>1767</v>
      </c>
      <c r="J704" s="518"/>
      <c r="K704" s="498"/>
      <c r="L704" s="498"/>
      <c r="M704" s="498"/>
      <c r="N704" s="498"/>
      <c r="O704" s="498"/>
    </row>
    <row r="705" spans="1:15" s="499" customFormat="1" ht="27.95" customHeight="1">
      <c r="A705" s="814"/>
      <c r="B705" s="822"/>
      <c r="C705" s="822"/>
      <c r="D705" s="802"/>
      <c r="E705" s="802"/>
      <c r="F705" s="802"/>
      <c r="G705" s="805"/>
      <c r="H705" s="639">
        <v>-98.8</v>
      </c>
      <c r="I705" s="555" t="s">
        <v>1768</v>
      </c>
      <c r="J705" s="518"/>
      <c r="K705" s="498"/>
      <c r="L705" s="498"/>
      <c r="M705" s="498"/>
      <c r="N705" s="498"/>
      <c r="O705" s="498"/>
    </row>
    <row r="706" spans="1:15" s="499" customFormat="1" ht="13.9" customHeight="1">
      <c r="A706" s="814"/>
      <c r="B706" s="822"/>
      <c r="C706" s="822"/>
      <c r="D706" s="802"/>
      <c r="E706" s="802"/>
      <c r="F706" s="802"/>
      <c r="G706" s="805"/>
      <c r="H706" s="639">
        <v>-148.9</v>
      </c>
      <c r="I706" s="555" t="s">
        <v>1769</v>
      </c>
      <c r="J706" s="518"/>
      <c r="K706" s="498"/>
      <c r="L706" s="498"/>
      <c r="M706" s="498"/>
      <c r="N706" s="498"/>
      <c r="O706" s="498"/>
    </row>
    <row r="707" spans="1:15" s="499" customFormat="1" ht="13.9" customHeight="1">
      <c r="A707" s="814"/>
      <c r="B707" s="822"/>
      <c r="C707" s="822"/>
      <c r="D707" s="802"/>
      <c r="E707" s="802"/>
      <c r="F707" s="802"/>
      <c r="G707" s="805"/>
      <c r="H707" s="639">
        <v>-181.7</v>
      </c>
      <c r="I707" s="555" t="s">
        <v>1770</v>
      </c>
      <c r="J707" s="518"/>
      <c r="K707" s="498"/>
      <c r="L707" s="498"/>
      <c r="M707" s="498"/>
      <c r="N707" s="498"/>
      <c r="O707" s="498"/>
    </row>
    <row r="708" spans="1:15" s="499" customFormat="1" ht="13.9" customHeight="1">
      <c r="A708" s="814"/>
      <c r="B708" s="822"/>
      <c r="C708" s="828"/>
      <c r="D708" s="803"/>
      <c r="E708" s="803"/>
      <c r="F708" s="803"/>
      <c r="G708" s="806"/>
      <c r="H708" s="639">
        <v>-5357.4</v>
      </c>
      <c r="I708" s="555" t="s">
        <v>588</v>
      </c>
      <c r="J708" s="518"/>
      <c r="K708" s="498"/>
      <c r="L708" s="498"/>
      <c r="M708" s="498"/>
      <c r="N708" s="498"/>
      <c r="O708" s="498"/>
    </row>
    <row r="709" spans="1:15" s="499" customFormat="1" ht="13.9" customHeight="1">
      <c r="A709" s="814"/>
      <c r="B709" s="822"/>
      <c r="C709" s="503" t="s">
        <v>19</v>
      </c>
      <c r="D709" s="723">
        <v>18.600000000000001</v>
      </c>
      <c r="E709" s="723">
        <v>18.600000000000001</v>
      </c>
      <c r="F709" s="723">
        <f t="shared" si="70"/>
        <v>100</v>
      </c>
      <c r="G709" s="724">
        <f t="shared" si="71"/>
        <v>0</v>
      </c>
      <c r="H709" s="1000"/>
      <c r="I709" s="1001"/>
      <c r="J709" s="518"/>
      <c r="K709" s="498"/>
      <c r="L709" s="498"/>
      <c r="M709" s="498"/>
      <c r="N709" s="498"/>
      <c r="O709" s="498"/>
    </row>
    <row r="710" spans="1:15" s="499" customFormat="1" ht="13.9" customHeight="1">
      <c r="A710" s="814"/>
      <c r="B710" s="822"/>
      <c r="C710" s="503" t="s">
        <v>11</v>
      </c>
      <c r="D710" s="723">
        <v>25</v>
      </c>
      <c r="E710" s="723">
        <v>0</v>
      </c>
      <c r="F710" s="723">
        <f t="shared" si="70"/>
        <v>0</v>
      </c>
      <c r="G710" s="724">
        <f t="shared" si="71"/>
        <v>-25</v>
      </c>
      <c r="H710" s="643">
        <v>-25</v>
      </c>
      <c r="I710" s="594" t="s">
        <v>1771</v>
      </c>
      <c r="J710" s="518"/>
      <c r="K710" s="498"/>
      <c r="L710" s="498"/>
      <c r="M710" s="498"/>
      <c r="N710" s="498"/>
      <c r="O710" s="498"/>
    </row>
    <row r="711" spans="1:15" s="499" customFormat="1" ht="28.15" customHeight="1">
      <c r="A711" s="815"/>
      <c r="B711" s="828"/>
      <c r="C711" s="491" t="s">
        <v>12</v>
      </c>
      <c r="D711" s="725">
        <f>SUM(D699:D710)</f>
        <v>98001.1</v>
      </c>
      <c r="E711" s="725">
        <f>SUM(E699:E710)</f>
        <v>91517.900000000009</v>
      </c>
      <c r="F711" s="725">
        <f t="shared" si="70"/>
        <v>93.384564050811676</v>
      </c>
      <c r="G711" s="725">
        <f t="shared" si="71"/>
        <v>-6483.1999999999971</v>
      </c>
      <c r="H711" s="998"/>
      <c r="I711" s="999"/>
      <c r="J711" s="518"/>
      <c r="K711" s="498"/>
      <c r="L711" s="498"/>
      <c r="M711" s="498"/>
      <c r="N711" s="498"/>
      <c r="O711" s="498"/>
    </row>
    <row r="712" spans="1:15" s="499" customFormat="1" ht="20.100000000000001" customHeight="1">
      <c r="A712" s="862" t="s">
        <v>2047</v>
      </c>
      <c r="B712" s="863"/>
      <c r="C712" s="863"/>
      <c r="D712" s="863"/>
      <c r="E712" s="863"/>
      <c r="F712" s="863"/>
      <c r="G712" s="863"/>
      <c r="H712" s="838"/>
      <c r="I712" s="839"/>
      <c r="J712" s="518"/>
      <c r="K712" s="498"/>
      <c r="L712" s="498"/>
      <c r="M712" s="498"/>
      <c r="N712" s="498"/>
      <c r="O712" s="498"/>
    </row>
    <row r="713" spans="1:15" s="499" customFormat="1" ht="41.25" customHeight="1">
      <c r="A713" s="829" t="s">
        <v>15</v>
      </c>
      <c r="B713" s="807" t="s">
        <v>1831</v>
      </c>
      <c r="C713" s="526" t="s">
        <v>739</v>
      </c>
      <c r="D713" s="722">
        <v>5090</v>
      </c>
      <c r="E713" s="722">
        <v>1034</v>
      </c>
      <c r="F713" s="722">
        <f>+E713/D713*100</f>
        <v>20.314341846758349</v>
      </c>
      <c r="G713" s="764">
        <f>+E713-D713</f>
        <v>-4056</v>
      </c>
      <c r="H713" s="660">
        <f>+G713</f>
        <v>-4056</v>
      </c>
      <c r="I713" s="541" t="s">
        <v>1832</v>
      </c>
      <c r="J713" s="497"/>
      <c r="K713" s="498"/>
      <c r="L713" s="498"/>
      <c r="M713" s="498"/>
      <c r="N713" s="498"/>
      <c r="O713" s="498"/>
    </row>
    <row r="714" spans="1:15" s="499" customFormat="1" ht="28.15" customHeight="1">
      <c r="A714" s="831"/>
      <c r="B714" s="809"/>
      <c r="C714" s="492" t="s">
        <v>12</v>
      </c>
      <c r="D714" s="725">
        <f>SUM(D713:D713)</f>
        <v>5090</v>
      </c>
      <c r="E714" s="725">
        <f>SUM(E713:E713)</f>
        <v>1034</v>
      </c>
      <c r="F714" s="725">
        <f t="shared" si="70"/>
        <v>20.314341846758349</v>
      </c>
      <c r="G714" s="725">
        <f t="shared" si="71"/>
        <v>-4056</v>
      </c>
      <c r="H714" s="887"/>
      <c r="I714" s="888"/>
      <c r="J714" s="497"/>
      <c r="K714" s="498"/>
      <c r="L714" s="498"/>
      <c r="M714" s="498"/>
      <c r="N714" s="498"/>
      <c r="O714" s="498"/>
    </row>
    <row r="715" spans="1:15" s="499" customFormat="1" ht="27.95" customHeight="1">
      <c r="A715" s="886">
        <v>1004</v>
      </c>
      <c r="B715" s="807" t="s">
        <v>689</v>
      </c>
      <c r="C715" s="889" t="s">
        <v>31</v>
      </c>
      <c r="D715" s="891">
        <v>12312</v>
      </c>
      <c r="E715" s="891">
        <v>11025.6</v>
      </c>
      <c r="F715" s="891">
        <f>+E715/D715*100</f>
        <v>89.551656920077974</v>
      </c>
      <c r="G715" s="891">
        <f>+E715-D715</f>
        <v>-1286.3999999999996</v>
      </c>
      <c r="H715" s="701">
        <v>-990.5</v>
      </c>
      <c r="I715" s="496" t="s">
        <v>2225</v>
      </c>
      <c r="J715" s="497"/>
      <c r="K715" s="498"/>
      <c r="L715" s="498"/>
      <c r="M715" s="498"/>
      <c r="N715" s="498"/>
      <c r="O715" s="498"/>
    </row>
    <row r="716" spans="1:15" s="499" customFormat="1" ht="27.95" customHeight="1">
      <c r="A716" s="830"/>
      <c r="B716" s="808"/>
      <c r="C716" s="890"/>
      <c r="D716" s="892"/>
      <c r="E716" s="892"/>
      <c r="F716" s="892"/>
      <c r="G716" s="892"/>
      <c r="H716" s="702">
        <v>-295.89999999999998</v>
      </c>
      <c r="I716" s="542" t="s">
        <v>1835</v>
      </c>
      <c r="J716" s="497"/>
      <c r="K716" s="498"/>
      <c r="L716" s="498"/>
      <c r="M716" s="498"/>
      <c r="N716" s="498"/>
      <c r="O716" s="498"/>
    </row>
    <row r="717" spans="1:15" s="499" customFormat="1" ht="14.1" customHeight="1">
      <c r="A717" s="830"/>
      <c r="B717" s="808"/>
      <c r="C717" s="526" t="s">
        <v>330</v>
      </c>
      <c r="D717" s="722">
        <v>103</v>
      </c>
      <c r="E717" s="722">
        <v>54.4</v>
      </c>
      <c r="F717" s="722">
        <f>+E717/D717*100</f>
        <v>52.815533980582515</v>
      </c>
      <c r="G717" s="764">
        <f>+E717-D717</f>
        <v>-48.6</v>
      </c>
      <c r="H717" s="703">
        <v>-48.6</v>
      </c>
      <c r="I717" s="561" t="s">
        <v>2226</v>
      </c>
      <c r="J717" s="497"/>
      <c r="K717" s="498"/>
      <c r="L717" s="498"/>
      <c r="M717" s="498"/>
      <c r="N717" s="498"/>
      <c r="O717" s="498"/>
    </row>
    <row r="718" spans="1:15" s="499" customFormat="1" ht="27.95" customHeight="1">
      <c r="A718" s="831"/>
      <c r="B718" s="809"/>
      <c r="C718" s="524" t="s">
        <v>55</v>
      </c>
      <c r="D718" s="722">
        <v>74666</v>
      </c>
      <c r="E718" s="722">
        <v>65767.7</v>
      </c>
      <c r="F718" s="722">
        <f>+E718/D718*100</f>
        <v>88.082527522567162</v>
      </c>
      <c r="G718" s="722">
        <f t="shared" ref="G718:G721" si="72">+E718-D718</f>
        <v>-8898.3000000000029</v>
      </c>
      <c r="H718" s="704">
        <v>-6851.6</v>
      </c>
      <c r="I718" s="541" t="s">
        <v>1834</v>
      </c>
      <c r="J718" s="497"/>
      <c r="K718" s="498"/>
      <c r="L718" s="498"/>
      <c r="M718" s="498"/>
      <c r="N718" s="498"/>
      <c r="O718" s="498"/>
    </row>
    <row r="719" spans="1:15" s="499" customFormat="1" ht="27.95" customHeight="1">
      <c r="A719" s="886">
        <v>1004</v>
      </c>
      <c r="B719" s="807" t="s">
        <v>689</v>
      </c>
      <c r="C719" s="524" t="s">
        <v>55</v>
      </c>
      <c r="D719" s="722"/>
      <c r="E719" s="722"/>
      <c r="F719" s="722"/>
      <c r="G719" s="764"/>
      <c r="H719" s="703">
        <v>-2046.7</v>
      </c>
      <c r="I719" s="496" t="s">
        <v>1835</v>
      </c>
      <c r="J719" s="497"/>
      <c r="K719" s="498"/>
      <c r="L719" s="498"/>
      <c r="M719" s="498"/>
      <c r="N719" s="498"/>
      <c r="O719" s="498"/>
    </row>
    <row r="720" spans="1:15" s="499" customFormat="1" ht="14.1" customHeight="1">
      <c r="A720" s="830"/>
      <c r="B720" s="808"/>
      <c r="C720" s="526" t="s">
        <v>758</v>
      </c>
      <c r="D720" s="722">
        <v>464</v>
      </c>
      <c r="E720" s="722">
        <v>247.5</v>
      </c>
      <c r="F720" s="722">
        <f>+E720/D720*100</f>
        <v>53.340517241379317</v>
      </c>
      <c r="G720" s="764">
        <f>+E720-D720</f>
        <v>-216.5</v>
      </c>
      <c r="H720" s="703">
        <v>-216.5</v>
      </c>
      <c r="I720" s="561" t="s">
        <v>2227</v>
      </c>
      <c r="J720" s="497"/>
      <c r="K720" s="498"/>
      <c r="L720" s="498"/>
      <c r="M720" s="498"/>
      <c r="N720" s="498"/>
      <c r="O720" s="498"/>
    </row>
    <row r="721" spans="1:15" s="499" customFormat="1" ht="14.1" customHeight="1">
      <c r="A721" s="830"/>
      <c r="B721" s="808"/>
      <c r="C721" s="526" t="s">
        <v>606</v>
      </c>
      <c r="D721" s="722">
        <v>667</v>
      </c>
      <c r="E721" s="722">
        <v>579.5</v>
      </c>
      <c r="F721" s="722">
        <f t="shared" ref="F721" si="73">+E721/D721*100</f>
        <v>86.881559220389803</v>
      </c>
      <c r="G721" s="764">
        <f t="shared" si="72"/>
        <v>-87.5</v>
      </c>
      <c r="H721" s="703">
        <f>G721</f>
        <v>-87.5</v>
      </c>
      <c r="I721" s="565" t="s">
        <v>1830</v>
      </c>
      <c r="J721" s="497"/>
      <c r="K721" s="498"/>
      <c r="L721" s="498"/>
      <c r="M721" s="498"/>
      <c r="N721" s="498"/>
      <c r="O721" s="498"/>
    </row>
    <row r="722" spans="1:15" s="499" customFormat="1" ht="27.95" customHeight="1">
      <c r="A722" s="830"/>
      <c r="B722" s="808"/>
      <c r="C722" s="881" t="s">
        <v>25</v>
      </c>
      <c r="D722" s="810">
        <v>88</v>
      </c>
      <c r="E722" s="810">
        <v>73</v>
      </c>
      <c r="F722" s="810">
        <f>+E722/D722*100</f>
        <v>82.954545454545453</v>
      </c>
      <c r="G722" s="883">
        <f>+E722-D722</f>
        <v>-15</v>
      </c>
      <c r="H722" s="703">
        <v>-10</v>
      </c>
      <c r="I722" s="496" t="s">
        <v>1836</v>
      </c>
      <c r="J722" s="497"/>
      <c r="K722" s="498"/>
      <c r="L722" s="498"/>
      <c r="M722" s="498"/>
      <c r="N722" s="498"/>
      <c r="O722" s="498"/>
    </row>
    <row r="723" spans="1:15" s="499" customFormat="1" ht="14.1" customHeight="1">
      <c r="A723" s="830"/>
      <c r="B723" s="808"/>
      <c r="C723" s="882"/>
      <c r="D723" s="812"/>
      <c r="E723" s="812"/>
      <c r="F723" s="812"/>
      <c r="G723" s="884"/>
      <c r="H723" s="702">
        <v>-5</v>
      </c>
      <c r="I723" s="542" t="s">
        <v>1837</v>
      </c>
      <c r="J723" s="497"/>
      <c r="K723" s="498"/>
      <c r="L723" s="498"/>
      <c r="M723" s="498"/>
      <c r="N723" s="498"/>
      <c r="O723" s="498"/>
    </row>
    <row r="724" spans="1:15" s="499" customFormat="1" ht="27.95" customHeight="1">
      <c r="A724" s="830"/>
      <c r="B724" s="808"/>
      <c r="C724" s="881" t="s">
        <v>26</v>
      </c>
      <c r="D724" s="810">
        <v>495</v>
      </c>
      <c r="E724" s="810">
        <v>414.6</v>
      </c>
      <c r="F724" s="810">
        <f>+E724/D724*100</f>
        <v>83.757575757575765</v>
      </c>
      <c r="G724" s="883">
        <f>+E724-D724</f>
        <v>-80.399999999999977</v>
      </c>
      <c r="H724" s="703">
        <v>-56</v>
      </c>
      <c r="I724" s="496" t="s">
        <v>1836</v>
      </c>
      <c r="J724" s="497"/>
      <c r="K724" s="498"/>
      <c r="L724" s="498"/>
      <c r="M724" s="498"/>
      <c r="N724" s="498"/>
      <c r="O724" s="498"/>
    </row>
    <row r="725" spans="1:15" s="499" customFormat="1" ht="14.1" customHeight="1">
      <c r="A725" s="830"/>
      <c r="B725" s="808"/>
      <c r="C725" s="882"/>
      <c r="D725" s="812"/>
      <c r="E725" s="812"/>
      <c r="F725" s="812"/>
      <c r="G725" s="884"/>
      <c r="H725" s="702">
        <v>-24.4</v>
      </c>
      <c r="I725" s="542" t="s">
        <v>1837</v>
      </c>
      <c r="J725" s="497"/>
      <c r="K725" s="498"/>
      <c r="L725" s="498"/>
      <c r="M725" s="498"/>
      <c r="N725" s="498"/>
      <c r="O725" s="498"/>
    </row>
    <row r="726" spans="1:15" s="499" customFormat="1" ht="28.15" customHeight="1">
      <c r="A726" s="831"/>
      <c r="B726" s="809"/>
      <c r="C726" s="492" t="s">
        <v>12</v>
      </c>
      <c r="D726" s="725">
        <f>SUM(D715:D725)</f>
        <v>88795</v>
      </c>
      <c r="E726" s="725">
        <f>SUM(E715:E725)</f>
        <v>78162.3</v>
      </c>
      <c r="F726" s="725">
        <f t="shared" si="70"/>
        <v>88.025564502505773</v>
      </c>
      <c r="G726" s="765">
        <f t="shared" si="71"/>
        <v>-10632.699999999997</v>
      </c>
      <c r="H726" s="705"/>
      <c r="I726" s="596"/>
      <c r="J726" s="497"/>
      <c r="K726" s="498"/>
      <c r="L726" s="498"/>
      <c r="M726" s="498"/>
      <c r="N726" s="498"/>
      <c r="O726" s="498"/>
    </row>
    <row r="727" spans="1:15" s="499" customFormat="1" ht="27.95" customHeight="1">
      <c r="A727" s="829" t="s">
        <v>20</v>
      </c>
      <c r="B727" s="807" t="s">
        <v>690</v>
      </c>
      <c r="C727" s="881" t="s">
        <v>691</v>
      </c>
      <c r="D727" s="810">
        <v>1118</v>
      </c>
      <c r="E727" s="810">
        <v>1080.5999999999999</v>
      </c>
      <c r="F727" s="810">
        <f>+E727/D727*100</f>
        <v>96.654740608228977</v>
      </c>
      <c r="G727" s="883">
        <f>+E727-D727</f>
        <v>-37.400000000000091</v>
      </c>
      <c r="H727" s="658">
        <v>-6.5</v>
      </c>
      <c r="I727" s="565" t="s">
        <v>1838</v>
      </c>
      <c r="J727" s="497"/>
      <c r="K727" s="498"/>
      <c r="L727" s="498"/>
      <c r="M727" s="498"/>
      <c r="N727" s="498"/>
      <c r="O727" s="498"/>
    </row>
    <row r="728" spans="1:15" s="499" customFormat="1" ht="14.1" customHeight="1">
      <c r="A728" s="830"/>
      <c r="B728" s="808"/>
      <c r="C728" s="882"/>
      <c r="D728" s="812"/>
      <c r="E728" s="812"/>
      <c r="F728" s="812"/>
      <c r="G728" s="884"/>
      <c r="H728" s="659">
        <v>-30.9</v>
      </c>
      <c r="I728" s="543" t="s">
        <v>1839</v>
      </c>
      <c r="J728" s="497"/>
      <c r="K728" s="498"/>
      <c r="L728" s="498"/>
      <c r="M728" s="498"/>
      <c r="N728" s="498"/>
      <c r="O728" s="498"/>
    </row>
    <row r="729" spans="1:15" s="499" customFormat="1" ht="14.1" customHeight="1">
      <c r="A729" s="830"/>
      <c r="B729" s="808"/>
      <c r="C729" s="881" t="s">
        <v>692</v>
      </c>
      <c r="D729" s="810">
        <v>8800</v>
      </c>
      <c r="E729" s="810">
        <v>7284.2</v>
      </c>
      <c r="F729" s="810">
        <f t="shared" ref="F729:F732" si="74">+E729/D729*100</f>
        <v>82.775000000000006</v>
      </c>
      <c r="G729" s="810">
        <f>+E729-D729</f>
        <v>-1515.8000000000002</v>
      </c>
      <c r="H729" s="658">
        <v>-43.5</v>
      </c>
      <c r="I729" s="565" t="s">
        <v>1830</v>
      </c>
      <c r="J729" s="497"/>
      <c r="K729" s="498"/>
      <c r="L729" s="498"/>
      <c r="M729" s="498"/>
      <c r="N729" s="498"/>
      <c r="O729" s="498"/>
    </row>
    <row r="730" spans="1:15" s="499" customFormat="1" ht="56.1" customHeight="1">
      <c r="A730" s="830"/>
      <c r="B730" s="808"/>
      <c r="C730" s="885"/>
      <c r="D730" s="811"/>
      <c r="E730" s="811"/>
      <c r="F730" s="811"/>
      <c r="G730" s="811"/>
      <c r="H730" s="667">
        <v>-1457.2</v>
      </c>
      <c r="I730" s="542" t="s">
        <v>1842</v>
      </c>
      <c r="J730" s="497"/>
      <c r="K730" s="498"/>
      <c r="L730" s="498"/>
      <c r="M730" s="498"/>
      <c r="N730" s="498"/>
      <c r="O730" s="498"/>
    </row>
    <row r="731" spans="1:15" s="499" customFormat="1" ht="27.95" customHeight="1">
      <c r="A731" s="830"/>
      <c r="B731" s="808"/>
      <c r="C731" s="882"/>
      <c r="D731" s="812"/>
      <c r="E731" s="812"/>
      <c r="F731" s="812"/>
      <c r="G731" s="812"/>
      <c r="H731" s="659">
        <v>-15.1</v>
      </c>
      <c r="I731" s="543" t="s">
        <v>1840</v>
      </c>
      <c r="J731" s="497"/>
      <c r="K731" s="498"/>
      <c r="L731" s="498"/>
      <c r="M731" s="498"/>
      <c r="N731" s="498"/>
      <c r="O731" s="498"/>
    </row>
    <row r="732" spans="1:15" s="499" customFormat="1" ht="27.95" customHeight="1">
      <c r="A732" s="830"/>
      <c r="B732" s="808"/>
      <c r="C732" s="527" t="s">
        <v>1998</v>
      </c>
      <c r="D732" s="766">
        <v>342</v>
      </c>
      <c r="E732" s="766">
        <v>334.9</v>
      </c>
      <c r="F732" s="766">
        <f t="shared" si="74"/>
        <v>97.923976608187118</v>
      </c>
      <c r="G732" s="767">
        <f t="shared" ref="G732" si="75">+E732-D732</f>
        <v>-7.1000000000000227</v>
      </c>
      <c r="H732" s="704">
        <f>G732</f>
        <v>-7.1000000000000227</v>
      </c>
      <c r="I732" s="541" t="s">
        <v>1841</v>
      </c>
      <c r="J732" s="528"/>
      <c r="K732" s="498"/>
      <c r="L732" s="498"/>
      <c r="M732" s="498"/>
      <c r="N732" s="498"/>
      <c r="O732" s="498"/>
    </row>
    <row r="733" spans="1:15" s="499" customFormat="1" ht="28.15" customHeight="1">
      <c r="A733" s="831"/>
      <c r="B733" s="809"/>
      <c r="C733" s="492" t="s">
        <v>12</v>
      </c>
      <c r="D733" s="725">
        <f>SUM(D727:D732)</f>
        <v>10260</v>
      </c>
      <c r="E733" s="725">
        <f>SUM(E727:E732)</f>
        <v>8699.6999999999989</v>
      </c>
      <c r="F733" s="725">
        <f t="shared" si="70"/>
        <v>84.792397660818708</v>
      </c>
      <c r="G733" s="765">
        <f t="shared" si="71"/>
        <v>-1560.3000000000011</v>
      </c>
      <c r="H733" s="706"/>
      <c r="I733" s="597"/>
      <c r="J733" s="497"/>
      <c r="K733" s="498"/>
      <c r="L733" s="498"/>
      <c r="M733" s="498"/>
      <c r="N733" s="498"/>
      <c r="O733" s="498"/>
    </row>
    <row r="734" spans="1:15" s="499" customFormat="1" ht="13.9" customHeight="1">
      <c r="A734" s="878" t="s">
        <v>82</v>
      </c>
      <c r="B734" s="807" t="s">
        <v>693</v>
      </c>
      <c r="C734" s="881" t="s">
        <v>694</v>
      </c>
      <c r="D734" s="810">
        <v>170</v>
      </c>
      <c r="E734" s="810">
        <v>70.5</v>
      </c>
      <c r="F734" s="810">
        <f t="shared" ref="F734:F740" si="76">+E734/D734*100</f>
        <v>41.470588235294123</v>
      </c>
      <c r="G734" s="883">
        <f t="shared" si="71"/>
        <v>-99.5</v>
      </c>
      <c r="H734" s="658">
        <v>-14.8</v>
      </c>
      <c r="I734" s="496" t="s">
        <v>1830</v>
      </c>
      <c r="J734" s="497"/>
      <c r="K734" s="498"/>
      <c r="L734" s="498"/>
      <c r="M734" s="498"/>
      <c r="N734" s="498"/>
      <c r="O734" s="498"/>
    </row>
    <row r="735" spans="1:15" s="499" customFormat="1" ht="27.95" customHeight="1">
      <c r="A735" s="879"/>
      <c r="B735" s="808"/>
      <c r="C735" s="882"/>
      <c r="D735" s="812"/>
      <c r="E735" s="812"/>
      <c r="F735" s="812"/>
      <c r="G735" s="884"/>
      <c r="H735" s="659">
        <v>-84.7</v>
      </c>
      <c r="I735" s="543" t="s">
        <v>1843</v>
      </c>
      <c r="J735" s="497"/>
      <c r="K735" s="498"/>
      <c r="L735" s="498"/>
      <c r="M735" s="498"/>
      <c r="N735" s="498"/>
      <c r="O735" s="498"/>
    </row>
    <row r="736" spans="1:15" s="499" customFormat="1" ht="13.9" customHeight="1">
      <c r="A736" s="879"/>
      <c r="B736" s="808"/>
      <c r="C736" s="881" t="s">
        <v>696</v>
      </c>
      <c r="D736" s="810">
        <v>12600</v>
      </c>
      <c r="E736" s="810">
        <v>11373</v>
      </c>
      <c r="F736" s="810">
        <f>E736/D736*100</f>
        <v>90.261904761904759</v>
      </c>
      <c r="G736" s="810">
        <f t="shared" si="71"/>
        <v>-1227</v>
      </c>
      <c r="H736" s="658">
        <v>-243</v>
      </c>
      <c r="I736" s="496" t="s">
        <v>1830</v>
      </c>
      <c r="J736" s="497"/>
      <c r="K736" s="498"/>
      <c r="L736" s="498"/>
      <c r="M736" s="498"/>
      <c r="N736" s="498"/>
      <c r="O736" s="498"/>
    </row>
    <row r="737" spans="1:15" s="499" customFormat="1" ht="27.95" customHeight="1">
      <c r="A737" s="879"/>
      <c r="B737" s="808"/>
      <c r="C737" s="885"/>
      <c r="D737" s="811"/>
      <c r="E737" s="811"/>
      <c r="F737" s="811"/>
      <c r="G737" s="811"/>
      <c r="H737" s="667">
        <v>-345.3</v>
      </c>
      <c r="I737" s="542" t="s">
        <v>1843</v>
      </c>
      <c r="J737" s="497"/>
      <c r="K737" s="498"/>
      <c r="L737" s="498"/>
      <c r="M737" s="498"/>
      <c r="N737" s="498"/>
      <c r="O737" s="498"/>
    </row>
    <row r="738" spans="1:15" s="499" customFormat="1" ht="46.15" customHeight="1">
      <c r="A738" s="879"/>
      <c r="B738" s="808"/>
      <c r="C738" s="882"/>
      <c r="D738" s="812"/>
      <c r="E738" s="812"/>
      <c r="F738" s="812"/>
      <c r="G738" s="812"/>
      <c r="H738" s="659">
        <v>-638.70000000000005</v>
      </c>
      <c r="I738" s="543" t="s">
        <v>1844</v>
      </c>
      <c r="J738" s="497"/>
      <c r="K738" s="498"/>
      <c r="L738" s="498"/>
      <c r="M738" s="498"/>
      <c r="N738" s="498"/>
      <c r="O738" s="498"/>
    </row>
    <row r="739" spans="1:15" s="499" customFormat="1" ht="27.95" customHeight="1">
      <c r="A739" s="879"/>
      <c r="B739" s="808"/>
      <c r="C739" s="526" t="s">
        <v>695</v>
      </c>
      <c r="D739" s="722">
        <v>55</v>
      </c>
      <c r="E739" s="722">
        <v>19</v>
      </c>
      <c r="F739" s="722">
        <f t="shared" si="76"/>
        <v>34.545454545454547</v>
      </c>
      <c r="G739" s="764">
        <f t="shared" si="71"/>
        <v>-36</v>
      </c>
      <c r="H739" s="660">
        <f t="shared" ref="H739" si="77">+G739</f>
        <v>-36</v>
      </c>
      <c r="I739" s="541" t="s">
        <v>1843</v>
      </c>
      <c r="J739" s="497"/>
      <c r="K739" s="498"/>
      <c r="L739" s="498"/>
      <c r="M739" s="498"/>
      <c r="N739" s="498"/>
      <c r="O739" s="498"/>
    </row>
    <row r="740" spans="1:15" s="499" customFormat="1" ht="13.9" customHeight="1">
      <c r="A740" s="879"/>
      <c r="B740" s="808"/>
      <c r="C740" s="881" t="s">
        <v>697</v>
      </c>
      <c r="D740" s="810">
        <v>4000</v>
      </c>
      <c r="E740" s="810">
        <v>3108.5</v>
      </c>
      <c r="F740" s="810">
        <f t="shared" si="76"/>
        <v>77.712499999999991</v>
      </c>
      <c r="G740" s="810">
        <f t="shared" si="71"/>
        <v>-891.5</v>
      </c>
      <c r="H740" s="658">
        <v>-73.900000000000006</v>
      </c>
      <c r="I740" s="496" t="s">
        <v>1845</v>
      </c>
      <c r="J740" s="497"/>
      <c r="K740" s="498"/>
      <c r="L740" s="498"/>
      <c r="M740" s="498"/>
      <c r="N740" s="498"/>
      <c r="O740" s="498"/>
    </row>
    <row r="741" spans="1:15" s="499" customFormat="1" ht="30" customHeight="1">
      <c r="A741" s="879"/>
      <c r="B741" s="808"/>
      <c r="C741" s="885"/>
      <c r="D741" s="811"/>
      <c r="E741" s="811"/>
      <c r="F741" s="811"/>
      <c r="G741" s="811"/>
      <c r="H741" s="667">
        <v>-118.9</v>
      </c>
      <c r="I741" s="542" t="s">
        <v>1843</v>
      </c>
      <c r="J741" s="497"/>
      <c r="K741" s="498"/>
      <c r="L741" s="498"/>
      <c r="M741" s="498"/>
      <c r="N741" s="498"/>
      <c r="O741" s="498"/>
    </row>
    <row r="742" spans="1:15" s="499" customFormat="1" ht="60" customHeight="1">
      <c r="A742" s="879"/>
      <c r="B742" s="808"/>
      <c r="C742" s="882"/>
      <c r="D742" s="812"/>
      <c r="E742" s="812"/>
      <c r="F742" s="812"/>
      <c r="G742" s="812"/>
      <c r="H742" s="659">
        <v>-698.8</v>
      </c>
      <c r="I742" s="543" t="s">
        <v>1846</v>
      </c>
      <c r="J742" s="497"/>
      <c r="K742" s="498"/>
      <c r="L742" s="498"/>
      <c r="M742" s="498"/>
      <c r="N742" s="498"/>
      <c r="O742" s="498"/>
    </row>
    <row r="743" spans="1:15" s="499" customFormat="1" ht="28.15" customHeight="1">
      <c r="A743" s="880"/>
      <c r="B743" s="809"/>
      <c r="C743" s="492" t="s">
        <v>12</v>
      </c>
      <c r="D743" s="725">
        <f>SUM(D734:D742)</f>
        <v>16825</v>
      </c>
      <c r="E743" s="725">
        <f t="shared" ref="E743" si="78">SUM(E734:E742)</f>
        <v>14571</v>
      </c>
      <c r="F743" s="725">
        <f t="shared" ref="F743:F755" si="79">IF(ISBLANK(E743),"",+E743/D743*100)</f>
        <v>86.603268945022293</v>
      </c>
      <c r="G743" s="765">
        <f>SUM(G734:G742)</f>
        <v>-2254</v>
      </c>
      <c r="H743" s="706"/>
      <c r="I743" s="597"/>
      <c r="J743" s="497"/>
      <c r="K743" s="498"/>
      <c r="L743" s="498"/>
      <c r="M743" s="498"/>
      <c r="N743" s="498"/>
      <c r="O743" s="498"/>
    </row>
    <row r="744" spans="1:15" s="499" customFormat="1" ht="13.9" customHeight="1">
      <c r="A744" s="823" t="s">
        <v>703</v>
      </c>
      <c r="B744" s="807" t="s">
        <v>702</v>
      </c>
      <c r="C744" s="813" t="s">
        <v>8</v>
      </c>
      <c r="D744" s="810">
        <v>167249</v>
      </c>
      <c r="E744" s="810">
        <v>166702</v>
      </c>
      <c r="F744" s="810">
        <f t="shared" ref="F744:F754" si="80">E744/D744*100</f>
        <v>99.672942738073161</v>
      </c>
      <c r="G744" s="810">
        <f t="shared" ref="G744:G757" si="81">+E744-D744</f>
        <v>-547</v>
      </c>
      <c r="H744" s="658">
        <v>-1.1000000000000001</v>
      </c>
      <c r="I744" s="496" t="s">
        <v>1861</v>
      </c>
      <c r="J744" s="515"/>
      <c r="K744" s="498"/>
      <c r="L744" s="498"/>
      <c r="M744" s="498"/>
      <c r="N744" s="498"/>
      <c r="O744" s="498"/>
    </row>
    <row r="745" spans="1:15" s="499" customFormat="1" ht="13.9" customHeight="1">
      <c r="A745" s="824"/>
      <c r="B745" s="808"/>
      <c r="C745" s="814"/>
      <c r="D745" s="811"/>
      <c r="E745" s="811"/>
      <c r="F745" s="811"/>
      <c r="G745" s="811"/>
      <c r="H745" s="667">
        <v>-1.4</v>
      </c>
      <c r="I745" s="542" t="s">
        <v>288</v>
      </c>
      <c r="J745" s="515"/>
      <c r="K745" s="498"/>
      <c r="L745" s="498"/>
      <c r="M745" s="498"/>
      <c r="N745" s="498"/>
      <c r="O745" s="498"/>
    </row>
    <row r="746" spans="1:15" s="499" customFormat="1" ht="13.9" customHeight="1">
      <c r="A746" s="824"/>
      <c r="B746" s="808"/>
      <c r="C746" s="814"/>
      <c r="D746" s="811"/>
      <c r="E746" s="811"/>
      <c r="F746" s="811"/>
      <c r="G746" s="811"/>
      <c r="H746" s="667">
        <v>-13.8</v>
      </c>
      <c r="I746" s="544" t="s">
        <v>1860</v>
      </c>
      <c r="J746" s="515"/>
      <c r="K746" s="498"/>
      <c r="L746" s="498"/>
      <c r="M746" s="498"/>
      <c r="N746" s="498"/>
      <c r="O746" s="498"/>
    </row>
    <row r="747" spans="1:15" s="499" customFormat="1" ht="13.9" customHeight="1">
      <c r="A747" s="824"/>
      <c r="B747" s="808"/>
      <c r="C747" s="814"/>
      <c r="D747" s="811"/>
      <c r="E747" s="811"/>
      <c r="F747" s="811"/>
      <c r="G747" s="811"/>
      <c r="H747" s="667">
        <v>-32.799999999999997</v>
      </c>
      <c r="I747" s="544" t="s">
        <v>325</v>
      </c>
      <c r="J747" s="515"/>
      <c r="K747" s="498"/>
      <c r="L747" s="498"/>
      <c r="M747" s="498"/>
      <c r="N747" s="498"/>
      <c r="O747" s="498"/>
    </row>
    <row r="748" spans="1:15" s="499" customFormat="1" ht="13.9" customHeight="1">
      <c r="A748" s="824"/>
      <c r="B748" s="808"/>
      <c r="C748" s="814"/>
      <c r="D748" s="811"/>
      <c r="E748" s="811"/>
      <c r="F748" s="811"/>
      <c r="G748" s="811"/>
      <c r="H748" s="667">
        <v>-437</v>
      </c>
      <c r="I748" s="542" t="s">
        <v>324</v>
      </c>
      <c r="J748" s="515"/>
      <c r="K748" s="498"/>
      <c r="L748" s="498"/>
      <c r="M748" s="498"/>
      <c r="N748" s="498"/>
      <c r="O748" s="498"/>
    </row>
    <row r="749" spans="1:15" s="499" customFormat="1" ht="13.9" customHeight="1">
      <c r="A749" s="877"/>
      <c r="B749" s="809"/>
      <c r="C749" s="815"/>
      <c r="D749" s="812"/>
      <c r="E749" s="812"/>
      <c r="F749" s="812"/>
      <c r="G749" s="812"/>
      <c r="H749" s="659">
        <v>-60.9</v>
      </c>
      <c r="I749" s="614" t="s">
        <v>1862</v>
      </c>
      <c r="J749" s="515"/>
      <c r="K749" s="498"/>
      <c r="L749" s="498"/>
      <c r="M749" s="498"/>
      <c r="N749" s="498"/>
      <c r="O749" s="498"/>
    </row>
    <row r="750" spans="1:15" s="499" customFormat="1" ht="13.9" customHeight="1">
      <c r="A750" s="823" t="s">
        <v>703</v>
      </c>
      <c r="B750" s="807" t="s">
        <v>702</v>
      </c>
      <c r="C750" s="813" t="s">
        <v>11</v>
      </c>
      <c r="D750" s="810">
        <v>6586</v>
      </c>
      <c r="E750" s="810">
        <v>4341.7</v>
      </c>
      <c r="F750" s="810">
        <f t="shared" si="80"/>
        <v>65.923170361372613</v>
      </c>
      <c r="G750" s="810">
        <f t="shared" si="81"/>
        <v>-2244.3000000000002</v>
      </c>
      <c r="H750" s="658">
        <v>-834.7</v>
      </c>
      <c r="I750" s="560" t="s">
        <v>1833</v>
      </c>
      <c r="J750" s="515"/>
      <c r="K750" s="498"/>
      <c r="L750" s="498"/>
      <c r="M750" s="498"/>
      <c r="N750" s="498"/>
      <c r="O750" s="498"/>
    </row>
    <row r="751" spans="1:15" s="499" customFormat="1" ht="13.9" customHeight="1">
      <c r="A751" s="824"/>
      <c r="B751" s="808"/>
      <c r="C751" s="814"/>
      <c r="D751" s="811"/>
      <c r="E751" s="811"/>
      <c r="F751" s="811"/>
      <c r="G751" s="811"/>
      <c r="H751" s="667">
        <v>-283.10000000000002</v>
      </c>
      <c r="I751" s="544" t="s">
        <v>1829</v>
      </c>
      <c r="J751" s="515"/>
      <c r="K751" s="498"/>
      <c r="L751" s="498"/>
      <c r="M751" s="498"/>
      <c r="N751" s="498"/>
      <c r="O751" s="498"/>
    </row>
    <row r="752" spans="1:15" s="499" customFormat="1" ht="13.9" customHeight="1">
      <c r="A752" s="824"/>
      <c r="B752" s="808"/>
      <c r="C752" s="815"/>
      <c r="D752" s="812"/>
      <c r="E752" s="812"/>
      <c r="F752" s="812"/>
      <c r="G752" s="812"/>
      <c r="H752" s="659">
        <v>-1126.5</v>
      </c>
      <c r="I752" s="543" t="s">
        <v>324</v>
      </c>
      <c r="J752" s="515"/>
      <c r="K752" s="498"/>
      <c r="L752" s="498"/>
      <c r="M752" s="498"/>
      <c r="N752" s="498"/>
      <c r="O752" s="498"/>
    </row>
    <row r="753" spans="1:15" s="499" customFormat="1" ht="13.9" customHeight="1">
      <c r="A753" s="824"/>
      <c r="B753" s="808"/>
      <c r="C753" s="529" t="s">
        <v>19</v>
      </c>
      <c r="D753" s="722">
        <v>212.1</v>
      </c>
      <c r="E753" s="722">
        <v>35</v>
      </c>
      <c r="F753" s="722">
        <f t="shared" si="80"/>
        <v>16.5016501650165</v>
      </c>
      <c r="G753" s="764">
        <f t="shared" si="81"/>
        <v>-177.1</v>
      </c>
      <c r="H753" s="660">
        <v>-177.1</v>
      </c>
      <c r="I753" s="541" t="s">
        <v>324</v>
      </c>
      <c r="J753" s="515"/>
      <c r="K753" s="498"/>
      <c r="L753" s="498"/>
      <c r="M753" s="498"/>
      <c r="N753" s="498"/>
      <c r="O753" s="498"/>
    </row>
    <row r="754" spans="1:15" s="499" customFormat="1" ht="13.9" customHeight="1">
      <c r="A754" s="824"/>
      <c r="B754" s="808"/>
      <c r="C754" s="529" t="s">
        <v>605</v>
      </c>
      <c r="D754" s="722">
        <v>2.5</v>
      </c>
      <c r="E754" s="722">
        <v>1.8</v>
      </c>
      <c r="F754" s="722">
        <f t="shared" si="80"/>
        <v>72</v>
      </c>
      <c r="G754" s="764">
        <f t="shared" si="81"/>
        <v>-0.7</v>
      </c>
      <c r="H754" s="660">
        <v>-0.7</v>
      </c>
      <c r="I754" s="613" t="s">
        <v>1860</v>
      </c>
      <c r="J754" s="497"/>
      <c r="K754" s="523"/>
      <c r="L754" s="498"/>
      <c r="M754" s="498"/>
      <c r="N754" s="498"/>
      <c r="O754" s="498"/>
    </row>
    <row r="755" spans="1:15" s="499" customFormat="1" ht="28.15" customHeight="1">
      <c r="A755" s="877"/>
      <c r="B755" s="809"/>
      <c r="C755" s="492" t="s">
        <v>12</v>
      </c>
      <c r="D755" s="725">
        <f>SUM(D744:D754)</f>
        <v>174049.6</v>
      </c>
      <c r="E755" s="725">
        <f>SUM(E744:E754)</f>
        <v>171080.5</v>
      </c>
      <c r="F755" s="725">
        <f t="shared" si="79"/>
        <v>98.294106967209345</v>
      </c>
      <c r="G755" s="765">
        <f t="shared" si="81"/>
        <v>-2969.1000000000058</v>
      </c>
      <c r="H755" s="705"/>
      <c r="I755" s="596"/>
      <c r="J755" s="497"/>
      <c r="K755" s="498"/>
      <c r="L755" s="498"/>
      <c r="M755" s="498"/>
      <c r="N755" s="498"/>
      <c r="O755" s="498"/>
    </row>
    <row r="756" spans="1:15" s="499" customFormat="1" ht="51.95" customHeight="1">
      <c r="A756" s="829" t="s">
        <v>714</v>
      </c>
      <c r="B756" s="807" t="s">
        <v>713</v>
      </c>
      <c r="C756" s="524" t="s">
        <v>2228</v>
      </c>
      <c r="D756" s="762">
        <v>57760</v>
      </c>
      <c r="E756" s="762">
        <v>54316</v>
      </c>
      <c r="F756" s="762">
        <f t="shared" ref="F756:F757" si="82">+E756/D756*100</f>
        <v>94.03739612188366</v>
      </c>
      <c r="G756" s="768">
        <f t="shared" si="81"/>
        <v>-3444</v>
      </c>
      <c r="H756" s="660">
        <f t="shared" ref="H756:H757" si="83">+G756</f>
        <v>-3444</v>
      </c>
      <c r="I756" s="541" t="s">
        <v>1863</v>
      </c>
      <c r="J756" s="497"/>
      <c r="K756" s="498"/>
      <c r="L756" s="498"/>
      <c r="M756" s="498"/>
      <c r="N756" s="498"/>
      <c r="O756" s="498"/>
    </row>
    <row r="757" spans="1:15" s="499" customFormat="1" ht="51.95" customHeight="1">
      <c r="A757" s="830"/>
      <c r="B757" s="808"/>
      <c r="C757" s="524" t="s">
        <v>1248</v>
      </c>
      <c r="D757" s="762">
        <v>6100</v>
      </c>
      <c r="E757" s="762">
        <v>5725.5</v>
      </c>
      <c r="F757" s="762">
        <f t="shared" si="82"/>
        <v>93.860655737704917</v>
      </c>
      <c r="G757" s="768">
        <f t="shared" si="81"/>
        <v>-374.5</v>
      </c>
      <c r="H757" s="660">
        <f t="shared" si="83"/>
        <v>-374.5</v>
      </c>
      <c r="I757" s="541" t="s">
        <v>1863</v>
      </c>
      <c r="J757" s="497"/>
      <c r="K757" s="498"/>
      <c r="L757" s="498"/>
      <c r="M757" s="498"/>
      <c r="N757" s="498"/>
      <c r="O757" s="498"/>
    </row>
    <row r="758" spans="1:15" s="499" customFormat="1" ht="28.15" customHeight="1">
      <c r="A758" s="831"/>
      <c r="B758" s="809"/>
      <c r="C758" s="492" t="s">
        <v>12</v>
      </c>
      <c r="D758" s="725">
        <f>SUM(D756:D757)</f>
        <v>63860</v>
      </c>
      <c r="E758" s="725">
        <f>SUM(E756:E757)</f>
        <v>60041.5</v>
      </c>
      <c r="F758" s="725">
        <f t="shared" ref="F758:F817" si="84">IF(ISBLANK(E758),"",+E758/D758*100)</f>
        <v>94.020513623551523</v>
      </c>
      <c r="G758" s="765">
        <f t="shared" ref="G758:G817" si="85">+E758-D758</f>
        <v>-3818.5</v>
      </c>
      <c r="H758" s="662"/>
      <c r="I758" s="596"/>
      <c r="J758" s="497"/>
      <c r="K758" s="498"/>
      <c r="L758" s="498"/>
      <c r="M758" s="498"/>
      <c r="N758" s="498"/>
      <c r="O758" s="498"/>
    </row>
    <row r="759" spans="1:15" s="499" customFormat="1" ht="42" customHeight="1">
      <c r="A759" s="829" t="s">
        <v>717</v>
      </c>
      <c r="B759" s="807" t="s">
        <v>716</v>
      </c>
      <c r="C759" s="524" t="s">
        <v>718</v>
      </c>
      <c r="D759" s="722">
        <v>3150</v>
      </c>
      <c r="E759" s="722">
        <v>539.1</v>
      </c>
      <c r="F759" s="722">
        <f t="shared" ref="F759:F762" si="86">+E759/D759*100</f>
        <v>17.114285714285714</v>
      </c>
      <c r="G759" s="764">
        <f t="shared" si="85"/>
        <v>-2610.9</v>
      </c>
      <c r="H759" s="660">
        <f>+G759</f>
        <v>-2610.9</v>
      </c>
      <c r="I759" s="541" t="s">
        <v>2229</v>
      </c>
      <c r="J759" s="497"/>
      <c r="K759" s="523"/>
      <c r="L759" s="498"/>
      <c r="M759" s="498"/>
      <c r="N759" s="498"/>
      <c r="O759" s="498"/>
    </row>
    <row r="760" spans="1:15" s="499" customFormat="1" ht="42" customHeight="1">
      <c r="A760" s="830"/>
      <c r="B760" s="808"/>
      <c r="C760" s="524" t="s">
        <v>719</v>
      </c>
      <c r="D760" s="722">
        <v>11700</v>
      </c>
      <c r="E760" s="722">
        <v>3194</v>
      </c>
      <c r="F760" s="762">
        <f t="shared" si="86"/>
        <v>27.299145299145302</v>
      </c>
      <c r="G760" s="768">
        <f>+E760-D760</f>
        <v>-8506</v>
      </c>
      <c r="H760" s="660">
        <f>+G760</f>
        <v>-8506</v>
      </c>
      <c r="I760" s="541" t="s">
        <v>2229</v>
      </c>
      <c r="J760" s="497"/>
      <c r="K760" s="523"/>
      <c r="L760" s="498"/>
      <c r="M760" s="498"/>
      <c r="N760" s="498"/>
      <c r="O760" s="498"/>
    </row>
    <row r="761" spans="1:15" s="499" customFormat="1" ht="56.1" customHeight="1">
      <c r="A761" s="830"/>
      <c r="B761" s="808"/>
      <c r="C761" s="530" t="s">
        <v>1247</v>
      </c>
      <c r="D761" s="763">
        <v>800</v>
      </c>
      <c r="E761" s="763">
        <v>203.9</v>
      </c>
      <c r="F761" s="722">
        <f t="shared" si="86"/>
        <v>25.487500000000001</v>
      </c>
      <c r="G761" s="764">
        <f>+E761-D761</f>
        <v>-596.1</v>
      </c>
      <c r="H761" s="660">
        <f>+G761</f>
        <v>-596.1</v>
      </c>
      <c r="I761" s="541" t="s">
        <v>1864</v>
      </c>
      <c r="J761" s="497"/>
      <c r="K761" s="523"/>
      <c r="L761" s="498"/>
      <c r="M761" s="498"/>
      <c r="N761" s="498"/>
      <c r="O761" s="498"/>
    </row>
    <row r="762" spans="1:15" s="499" customFormat="1" ht="56.1" customHeight="1">
      <c r="A762" s="830"/>
      <c r="B762" s="808"/>
      <c r="C762" s="530" t="s">
        <v>1251</v>
      </c>
      <c r="D762" s="763">
        <v>2740</v>
      </c>
      <c r="E762" s="763">
        <v>778.1</v>
      </c>
      <c r="F762" s="769">
        <f t="shared" si="86"/>
        <v>28.397810218978105</v>
      </c>
      <c r="G762" s="770">
        <f>+E762-D762</f>
        <v>-1961.9</v>
      </c>
      <c r="H762" s="660">
        <f>+G762</f>
        <v>-1961.9</v>
      </c>
      <c r="I762" s="541" t="s">
        <v>1864</v>
      </c>
      <c r="J762" s="497"/>
      <c r="K762" s="523"/>
      <c r="L762" s="498"/>
      <c r="M762" s="498"/>
      <c r="N762" s="498"/>
      <c r="O762" s="498"/>
    </row>
    <row r="763" spans="1:15" s="499" customFormat="1" ht="28.15" customHeight="1">
      <c r="A763" s="831"/>
      <c r="B763" s="809"/>
      <c r="C763" s="492" t="s">
        <v>12</v>
      </c>
      <c r="D763" s="725">
        <f>SUM(D759:D762)</f>
        <v>18390</v>
      </c>
      <c r="E763" s="725">
        <f>SUM(E759:E762)</f>
        <v>4715.1000000000004</v>
      </c>
      <c r="F763" s="725">
        <f t="shared" si="84"/>
        <v>25.639477977161501</v>
      </c>
      <c r="G763" s="765">
        <f t="shared" si="85"/>
        <v>-13674.9</v>
      </c>
      <c r="H763" s="705"/>
      <c r="I763" s="596"/>
      <c r="J763" s="497"/>
      <c r="K763" s="498"/>
      <c r="L763" s="498"/>
      <c r="M763" s="498"/>
      <c r="N763" s="498"/>
      <c r="O763" s="498"/>
    </row>
    <row r="764" spans="1:15" s="499" customFormat="1" ht="27.95" customHeight="1">
      <c r="A764" s="829" t="s">
        <v>720</v>
      </c>
      <c r="B764" s="807" t="s">
        <v>299</v>
      </c>
      <c r="C764" s="524" t="s">
        <v>290</v>
      </c>
      <c r="D764" s="722">
        <v>1305</v>
      </c>
      <c r="E764" s="722">
        <v>450.6</v>
      </c>
      <c r="F764" s="762">
        <f t="shared" ref="F764:F769" si="87">+E764/D764*100</f>
        <v>34.52873563218391</v>
      </c>
      <c r="G764" s="768">
        <f t="shared" si="85"/>
        <v>-854.4</v>
      </c>
      <c r="H764" s="660">
        <f t="shared" ref="H764:H765" si="88">+G764</f>
        <v>-854.4</v>
      </c>
      <c r="I764" s="541" t="s">
        <v>2230</v>
      </c>
      <c r="J764" s="497"/>
      <c r="K764" s="498"/>
      <c r="L764" s="498"/>
      <c r="M764" s="498"/>
      <c r="N764" s="498"/>
      <c r="O764" s="498"/>
    </row>
    <row r="765" spans="1:15" s="499" customFormat="1" ht="27.95" customHeight="1">
      <c r="A765" s="830"/>
      <c r="B765" s="808"/>
      <c r="C765" s="524" t="s">
        <v>721</v>
      </c>
      <c r="D765" s="722">
        <v>7395</v>
      </c>
      <c r="E765" s="722">
        <v>2553.4</v>
      </c>
      <c r="F765" s="762">
        <f t="shared" si="87"/>
        <v>34.52873563218391</v>
      </c>
      <c r="G765" s="768">
        <f t="shared" si="85"/>
        <v>-4841.6000000000004</v>
      </c>
      <c r="H765" s="660">
        <f t="shared" si="88"/>
        <v>-4841.6000000000004</v>
      </c>
      <c r="I765" s="541" t="s">
        <v>2230</v>
      </c>
      <c r="J765" s="497"/>
      <c r="K765" s="498"/>
      <c r="L765" s="498"/>
      <c r="M765" s="498"/>
      <c r="N765" s="498"/>
      <c r="O765" s="498"/>
    </row>
    <row r="766" spans="1:15" s="499" customFormat="1" ht="27.95" customHeight="1">
      <c r="A766" s="830"/>
      <c r="B766" s="808"/>
      <c r="C766" s="531" t="s">
        <v>602</v>
      </c>
      <c r="D766" s="762">
        <v>16</v>
      </c>
      <c r="E766" s="762">
        <v>0.4</v>
      </c>
      <c r="F766" s="762">
        <f t="shared" si="87"/>
        <v>2.5</v>
      </c>
      <c r="G766" s="768">
        <f t="shared" si="85"/>
        <v>-15.6</v>
      </c>
      <c r="H766" s="660">
        <f>+G766</f>
        <v>-15.6</v>
      </c>
      <c r="I766" s="541" t="s">
        <v>1843</v>
      </c>
      <c r="J766" s="497"/>
      <c r="K766" s="498"/>
      <c r="L766" s="498"/>
      <c r="M766" s="498"/>
      <c r="N766" s="498"/>
      <c r="O766" s="498"/>
    </row>
    <row r="767" spans="1:15" s="499" customFormat="1" ht="27.95" customHeight="1">
      <c r="A767" s="830"/>
      <c r="B767" s="808"/>
      <c r="C767" s="531" t="s">
        <v>332</v>
      </c>
      <c r="D767" s="762">
        <v>33.799999999999997</v>
      </c>
      <c r="E767" s="762">
        <v>2.2999999999999998</v>
      </c>
      <c r="F767" s="762">
        <f t="shared" si="87"/>
        <v>6.8047337278106506</v>
      </c>
      <c r="G767" s="768">
        <f t="shared" si="85"/>
        <v>-31.499999999999996</v>
      </c>
      <c r="H767" s="660">
        <f>+G767</f>
        <v>-31.499999999999996</v>
      </c>
      <c r="I767" s="541" t="s">
        <v>1843</v>
      </c>
      <c r="J767" s="497"/>
      <c r="K767" s="498"/>
      <c r="L767" s="498"/>
      <c r="M767" s="498"/>
      <c r="N767" s="498"/>
      <c r="O767" s="498"/>
    </row>
    <row r="768" spans="1:15" s="499" customFormat="1" ht="27.95" customHeight="1">
      <c r="A768" s="830"/>
      <c r="B768" s="808"/>
      <c r="C768" s="531" t="s">
        <v>71</v>
      </c>
      <c r="D768" s="762">
        <v>30</v>
      </c>
      <c r="E768" s="762">
        <v>5</v>
      </c>
      <c r="F768" s="762">
        <f t="shared" si="87"/>
        <v>16.666666666666664</v>
      </c>
      <c r="G768" s="768">
        <f t="shared" si="85"/>
        <v>-25</v>
      </c>
      <c r="H768" s="660">
        <f>+G768</f>
        <v>-25</v>
      </c>
      <c r="I768" s="541" t="s">
        <v>1843</v>
      </c>
      <c r="J768" s="497"/>
      <c r="K768" s="498"/>
      <c r="L768" s="498"/>
      <c r="M768" s="498"/>
      <c r="N768" s="498"/>
      <c r="O768" s="498"/>
    </row>
    <row r="769" spans="1:15" s="499" customFormat="1" ht="27.95" customHeight="1">
      <c r="A769" s="830"/>
      <c r="B769" s="808"/>
      <c r="C769" s="524" t="s">
        <v>72</v>
      </c>
      <c r="D769" s="722">
        <v>160.19999999999999</v>
      </c>
      <c r="E769" s="722">
        <v>28.6</v>
      </c>
      <c r="F769" s="722">
        <f t="shared" si="87"/>
        <v>17.85268414481898</v>
      </c>
      <c r="G769" s="764">
        <f t="shared" si="85"/>
        <v>-131.6</v>
      </c>
      <c r="H769" s="660">
        <f>+G769</f>
        <v>-131.6</v>
      </c>
      <c r="I769" s="541" t="s">
        <v>1843</v>
      </c>
      <c r="J769" s="497"/>
      <c r="K769" s="498"/>
      <c r="L769" s="498"/>
      <c r="M769" s="498"/>
      <c r="N769" s="498"/>
      <c r="O769" s="498"/>
    </row>
    <row r="770" spans="1:15" s="499" customFormat="1" ht="28.15" customHeight="1">
      <c r="A770" s="831"/>
      <c r="B770" s="809"/>
      <c r="C770" s="492" t="s">
        <v>12</v>
      </c>
      <c r="D770" s="725">
        <f>SUM(D764:D769)</f>
        <v>8940</v>
      </c>
      <c r="E770" s="725">
        <f>SUM(E764:E769)</f>
        <v>3040.3</v>
      </c>
      <c r="F770" s="725">
        <f t="shared" si="84"/>
        <v>34.007829977628639</v>
      </c>
      <c r="G770" s="765">
        <f t="shared" si="85"/>
        <v>-5899.7</v>
      </c>
      <c r="H770" s="660"/>
      <c r="I770" s="541"/>
      <c r="J770" s="497"/>
      <c r="K770" s="498"/>
      <c r="L770" s="498"/>
      <c r="M770" s="498"/>
      <c r="N770" s="498"/>
      <c r="O770" s="498"/>
    </row>
    <row r="771" spans="1:15" s="499" customFormat="1" ht="20.100000000000001" customHeight="1">
      <c r="A771" s="873" t="s">
        <v>2048</v>
      </c>
      <c r="B771" s="874"/>
      <c r="C771" s="874"/>
      <c r="D771" s="874"/>
      <c r="E771" s="874"/>
      <c r="F771" s="874"/>
      <c r="G771" s="874"/>
      <c r="H771" s="874"/>
      <c r="I771" s="875"/>
      <c r="J771" s="497"/>
      <c r="K771" s="498"/>
      <c r="L771" s="498"/>
      <c r="M771" s="498"/>
      <c r="N771" s="498"/>
      <c r="O771" s="498"/>
    </row>
    <row r="772" spans="1:15" s="499" customFormat="1" ht="42" customHeight="1">
      <c r="A772" s="717">
        <v>15001</v>
      </c>
      <c r="B772" s="506" t="s">
        <v>1318</v>
      </c>
      <c r="C772" s="506" t="s">
        <v>8</v>
      </c>
      <c r="D772" s="730">
        <v>119741.1</v>
      </c>
      <c r="E772" s="730">
        <v>118847.5</v>
      </c>
      <c r="F772" s="730">
        <f t="shared" si="84"/>
        <v>99.253723241226282</v>
      </c>
      <c r="G772" s="730">
        <f t="shared" si="85"/>
        <v>-893.60000000000582</v>
      </c>
      <c r="H772" s="716">
        <v>-5.0999999999999996</v>
      </c>
      <c r="I772" s="541" t="s">
        <v>1962</v>
      </c>
      <c r="J772" s="497"/>
      <c r="K772" s="498"/>
      <c r="L772" s="498"/>
      <c r="M772" s="498"/>
      <c r="N772" s="498"/>
      <c r="O772" s="498"/>
    </row>
    <row r="773" spans="1:15" s="499" customFormat="1" ht="56.1" customHeight="1">
      <c r="A773" s="876">
        <v>15001</v>
      </c>
      <c r="B773" s="807" t="s">
        <v>1318</v>
      </c>
      <c r="C773" s="807" t="s">
        <v>8</v>
      </c>
      <c r="D773" s="754"/>
      <c r="E773" s="754"/>
      <c r="F773" s="754" t="str">
        <f t="shared" si="84"/>
        <v/>
      </c>
      <c r="G773" s="755"/>
      <c r="H773" s="707">
        <v>-53.4</v>
      </c>
      <c r="I773" s="496" t="s">
        <v>2231</v>
      </c>
      <c r="J773" s="497"/>
      <c r="K773" s="498"/>
      <c r="L773" s="498"/>
      <c r="M773" s="498"/>
      <c r="N773" s="498"/>
      <c r="O773" s="498"/>
    </row>
    <row r="774" spans="1:15" s="499" customFormat="1" ht="14.1" customHeight="1">
      <c r="A774" s="808"/>
      <c r="B774" s="808"/>
      <c r="C774" s="808"/>
      <c r="D774" s="757"/>
      <c r="E774" s="757"/>
      <c r="F774" s="757" t="str">
        <f t="shared" si="84"/>
        <v/>
      </c>
      <c r="G774" s="758"/>
      <c r="H774" s="692">
        <v>-71.900000000000006</v>
      </c>
      <c r="I774" s="542" t="s">
        <v>1963</v>
      </c>
      <c r="J774" s="497"/>
      <c r="K774" s="498"/>
      <c r="L774" s="498"/>
      <c r="M774" s="498"/>
      <c r="N774" s="498"/>
      <c r="O774" s="498"/>
    </row>
    <row r="775" spans="1:15" s="499" customFormat="1" ht="42" customHeight="1">
      <c r="A775" s="808"/>
      <c r="B775" s="808"/>
      <c r="C775" s="808"/>
      <c r="D775" s="757"/>
      <c r="E775" s="757"/>
      <c r="F775" s="757" t="str">
        <f t="shared" si="84"/>
        <v/>
      </c>
      <c r="G775" s="758"/>
      <c r="H775" s="692">
        <v>-3</v>
      </c>
      <c r="I775" s="542" t="s">
        <v>1964</v>
      </c>
      <c r="J775" s="497"/>
      <c r="K775" s="498"/>
      <c r="L775" s="498"/>
      <c r="M775" s="498"/>
      <c r="N775" s="498"/>
      <c r="O775" s="498"/>
    </row>
    <row r="776" spans="1:15" s="499" customFormat="1" ht="27.95" customHeight="1">
      <c r="A776" s="808"/>
      <c r="B776" s="808"/>
      <c r="C776" s="808"/>
      <c r="D776" s="757"/>
      <c r="E776" s="757"/>
      <c r="F776" s="757" t="str">
        <f t="shared" si="84"/>
        <v/>
      </c>
      <c r="G776" s="758"/>
      <c r="H776" s="692">
        <v>-1.8</v>
      </c>
      <c r="I776" s="542" t="s">
        <v>1965</v>
      </c>
      <c r="J776" s="497"/>
      <c r="K776" s="498"/>
      <c r="L776" s="498"/>
      <c r="M776" s="498"/>
      <c r="N776" s="498"/>
      <c r="O776" s="498"/>
    </row>
    <row r="777" spans="1:15" s="499" customFormat="1" ht="42" customHeight="1">
      <c r="A777" s="808"/>
      <c r="B777" s="808"/>
      <c r="C777" s="808"/>
      <c r="D777" s="757"/>
      <c r="E777" s="757"/>
      <c r="F777" s="757" t="str">
        <f t="shared" si="84"/>
        <v/>
      </c>
      <c r="G777" s="758"/>
      <c r="H777" s="692">
        <v>-79.7</v>
      </c>
      <c r="I777" s="542" t="s">
        <v>1966</v>
      </c>
      <c r="J777" s="497"/>
      <c r="K777" s="498"/>
      <c r="L777" s="498"/>
      <c r="M777" s="498"/>
      <c r="N777" s="498"/>
      <c r="O777" s="498"/>
    </row>
    <row r="778" spans="1:15" s="499" customFormat="1" ht="27.95" customHeight="1">
      <c r="A778" s="808"/>
      <c r="B778" s="808"/>
      <c r="C778" s="808"/>
      <c r="D778" s="757"/>
      <c r="E778" s="757"/>
      <c r="F778" s="757" t="str">
        <f t="shared" si="84"/>
        <v/>
      </c>
      <c r="G778" s="758"/>
      <c r="H778" s="692">
        <v>-14</v>
      </c>
      <c r="I778" s="542" t="s">
        <v>2232</v>
      </c>
      <c r="J778" s="497"/>
      <c r="K778" s="498"/>
      <c r="L778" s="498"/>
      <c r="M778" s="498"/>
      <c r="N778" s="498"/>
      <c r="O778" s="498"/>
    </row>
    <row r="779" spans="1:15" s="499" customFormat="1" ht="42" customHeight="1">
      <c r="A779" s="808"/>
      <c r="B779" s="808"/>
      <c r="C779" s="808"/>
      <c r="D779" s="757"/>
      <c r="E779" s="757"/>
      <c r="F779" s="757" t="str">
        <f t="shared" si="84"/>
        <v/>
      </c>
      <c r="G779" s="758"/>
      <c r="H779" s="692">
        <v>-73.900000000000006</v>
      </c>
      <c r="I779" s="542" t="s">
        <v>2233</v>
      </c>
      <c r="J779" s="497"/>
      <c r="K779" s="498"/>
      <c r="L779" s="498"/>
      <c r="M779" s="498"/>
      <c r="N779" s="498"/>
      <c r="O779" s="498"/>
    </row>
    <row r="780" spans="1:15" s="499" customFormat="1" ht="14.1" customHeight="1">
      <c r="A780" s="808"/>
      <c r="B780" s="808"/>
      <c r="C780" s="808"/>
      <c r="D780" s="757"/>
      <c r="E780" s="757"/>
      <c r="F780" s="757" t="str">
        <f t="shared" si="84"/>
        <v/>
      </c>
      <c r="G780" s="758"/>
      <c r="H780" s="692">
        <v>-64.400000000000006</v>
      </c>
      <c r="I780" s="542" t="s">
        <v>1967</v>
      </c>
      <c r="J780" s="497"/>
      <c r="K780" s="498"/>
      <c r="L780" s="498"/>
      <c r="M780" s="498"/>
      <c r="N780" s="498"/>
      <c r="O780" s="498"/>
    </row>
    <row r="781" spans="1:15" s="499" customFormat="1" ht="14.1" customHeight="1">
      <c r="A781" s="808"/>
      <c r="B781" s="808"/>
      <c r="C781" s="808"/>
      <c r="D781" s="757"/>
      <c r="E781" s="757"/>
      <c r="F781" s="757" t="str">
        <f t="shared" si="84"/>
        <v/>
      </c>
      <c r="G781" s="758"/>
      <c r="H781" s="692">
        <v>-1.8</v>
      </c>
      <c r="I781" s="542" t="s">
        <v>1968</v>
      </c>
      <c r="J781" s="497"/>
      <c r="K781" s="498"/>
      <c r="L781" s="498"/>
      <c r="M781" s="498"/>
      <c r="N781" s="498"/>
      <c r="O781" s="498"/>
    </row>
    <row r="782" spans="1:15" s="499" customFormat="1" ht="27.95" customHeight="1">
      <c r="A782" s="808"/>
      <c r="B782" s="808"/>
      <c r="C782" s="808"/>
      <c r="D782" s="757"/>
      <c r="E782" s="757"/>
      <c r="F782" s="757" t="str">
        <f t="shared" si="84"/>
        <v/>
      </c>
      <c r="G782" s="758"/>
      <c r="H782" s="692">
        <v>-0.7</v>
      </c>
      <c r="I782" s="542" t="s">
        <v>1969</v>
      </c>
      <c r="J782" s="497"/>
      <c r="K782" s="498"/>
      <c r="L782" s="498"/>
      <c r="M782" s="498"/>
      <c r="N782" s="498"/>
      <c r="O782" s="498"/>
    </row>
    <row r="783" spans="1:15" s="499" customFormat="1" ht="14.1" customHeight="1">
      <c r="A783" s="808"/>
      <c r="B783" s="808"/>
      <c r="C783" s="808"/>
      <c r="D783" s="757"/>
      <c r="E783" s="757"/>
      <c r="F783" s="757" t="str">
        <f t="shared" si="84"/>
        <v/>
      </c>
      <c r="G783" s="758"/>
      <c r="H783" s="692">
        <v>-0.7</v>
      </c>
      <c r="I783" s="542" t="s">
        <v>1970</v>
      </c>
      <c r="J783" s="497"/>
      <c r="K783" s="498"/>
      <c r="L783" s="498"/>
      <c r="M783" s="498"/>
      <c r="N783" s="498"/>
      <c r="O783" s="498"/>
    </row>
    <row r="784" spans="1:15" s="499" customFormat="1" ht="27.95" customHeight="1">
      <c r="A784" s="808"/>
      <c r="B784" s="808"/>
      <c r="C784" s="808"/>
      <c r="D784" s="757"/>
      <c r="E784" s="757"/>
      <c r="F784" s="757" t="str">
        <f t="shared" si="84"/>
        <v/>
      </c>
      <c r="G784" s="758"/>
      <c r="H784" s="692">
        <v>-6</v>
      </c>
      <c r="I784" s="542" t="s">
        <v>1971</v>
      </c>
      <c r="J784" s="497"/>
      <c r="K784" s="498"/>
      <c r="L784" s="498"/>
      <c r="M784" s="498"/>
      <c r="N784" s="498"/>
      <c r="O784" s="498"/>
    </row>
    <row r="785" spans="1:15" s="499" customFormat="1" ht="27.95" customHeight="1">
      <c r="A785" s="808"/>
      <c r="B785" s="808"/>
      <c r="C785" s="808"/>
      <c r="D785" s="757"/>
      <c r="E785" s="757"/>
      <c r="F785" s="757" t="str">
        <f t="shared" si="84"/>
        <v/>
      </c>
      <c r="G785" s="758"/>
      <c r="H785" s="692">
        <v>-257.10000000000002</v>
      </c>
      <c r="I785" s="542" t="s">
        <v>1972</v>
      </c>
      <c r="J785" s="497"/>
      <c r="K785" s="498"/>
      <c r="L785" s="498"/>
      <c r="M785" s="498"/>
      <c r="N785" s="498"/>
      <c r="O785" s="498"/>
    </row>
    <row r="786" spans="1:15" s="499" customFormat="1" ht="14.1" customHeight="1">
      <c r="A786" s="808"/>
      <c r="B786" s="808"/>
      <c r="C786" s="808"/>
      <c r="D786" s="757"/>
      <c r="E786" s="757"/>
      <c r="F786" s="757" t="str">
        <f t="shared" si="84"/>
        <v/>
      </c>
      <c r="G786" s="758"/>
      <c r="H786" s="692">
        <v>-2.2000000000000002</v>
      </c>
      <c r="I786" s="542" t="s">
        <v>1973</v>
      </c>
      <c r="J786" s="497"/>
      <c r="K786" s="498"/>
      <c r="L786" s="498"/>
      <c r="M786" s="498"/>
      <c r="N786" s="498"/>
      <c r="O786" s="498"/>
    </row>
    <row r="787" spans="1:15" s="499" customFormat="1" ht="42" customHeight="1">
      <c r="A787" s="808"/>
      <c r="B787" s="808"/>
      <c r="C787" s="808"/>
      <c r="D787" s="757"/>
      <c r="E787" s="757"/>
      <c r="F787" s="757" t="str">
        <f t="shared" si="84"/>
        <v/>
      </c>
      <c r="G787" s="758"/>
      <c r="H787" s="692">
        <v>-192</v>
      </c>
      <c r="I787" s="542" t="s">
        <v>1974</v>
      </c>
      <c r="J787" s="497"/>
      <c r="K787" s="498"/>
      <c r="L787" s="498"/>
      <c r="M787" s="498"/>
      <c r="N787" s="498"/>
      <c r="O787" s="498"/>
    </row>
    <row r="788" spans="1:15" s="499" customFormat="1" ht="14.1" customHeight="1">
      <c r="A788" s="808"/>
      <c r="B788" s="808"/>
      <c r="C788" s="808"/>
      <c r="D788" s="757"/>
      <c r="E788" s="757"/>
      <c r="F788" s="757" t="str">
        <f t="shared" si="84"/>
        <v/>
      </c>
      <c r="G788" s="758"/>
      <c r="H788" s="692">
        <v>-1.5</v>
      </c>
      <c r="I788" s="542" t="s">
        <v>1975</v>
      </c>
      <c r="J788" s="497"/>
      <c r="K788" s="498"/>
      <c r="L788" s="498"/>
      <c r="M788" s="498"/>
      <c r="N788" s="498"/>
      <c r="O788" s="498"/>
    </row>
    <row r="789" spans="1:15" s="499" customFormat="1" ht="42" customHeight="1">
      <c r="A789" s="808"/>
      <c r="B789" s="808"/>
      <c r="C789" s="809"/>
      <c r="D789" s="760"/>
      <c r="E789" s="760"/>
      <c r="F789" s="760" t="str">
        <f t="shared" si="84"/>
        <v/>
      </c>
      <c r="G789" s="761"/>
      <c r="H789" s="708">
        <v>-64.400000000000006</v>
      </c>
      <c r="I789" s="543" t="s">
        <v>1976</v>
      </c>
      <c r="J789" s="497"/>
      <c r="K789" s="498"/>
      <c r="L789" s="498"/>
      <c r="M789" s="498"/>
      <c r="N789" s="498"/>
      <c r="O789" s="498"/>
    </row>
    <row r="790" spans="1:15" s="499" customFormat="1" ht="56.1" customHeight="1">
      <c r="A790" s="808"/>
      <c r="B790" s="808"/>
      <c r="C790" s="506" t="s">
        <v>61</v>
      </c>
      <c r="D790" s="730">
        <v>2049.9</v>
      </c>
      <c r="E790" s="730">
        <v>933.7</v>
      </c>
      <c r="F790" s="730">
        <f t="shared" si="84"/>
        <v>45.548563344553394</v>
      </c>
      <c r="G790" s="724">
        <f t="shared" si="85"/>
        <v>-1116.2</v>
      </c>
      <c r="H790" s="671">
        <v>-1116.2</v>
      </c>
      <c r="I790" s="541" t="s">
        <v>1977</v>
      </c>
      <c r="J790" s="497"/>
      <c r="K790" s="498"/>
      <c r="L790" s="498"/>
      <c r="M790" s="498"/>
      <c r="N790" s="498"/>
      <c r="O790" s="498"/>
    </row>
    <row r="791" spans="1:15" s="499" customFormat="1" ht="42" customHeight="1">
      <c r="A791" s="808"/>
      <c r="B791" s="808"/>
      <c r="C791" s="506" t="s">
        <v>145</v>
      </c>
      <c r="D791" s="730">
        <v>36</v>
      </c>
      <c r="E791" s="730">
        <v>31.5</v>
      </c>
      <c r="F791" s="730">
        <f t="shared" si="84"/>
        <v>87.5</v>
      </c>
      <c r="G791" s="724">
        <f t="shared" si="85"/>
        <v>-4.5</v>
      </c>
      <c r="H791" s="671">
        <v>-4.5</v>
      </c>
      <c r="I791" s="541" t="s">
        <v>1978</v>
      </c>
      <c r="J791" s="497"/>
      <c r="K791" s="498"/>
      <c r="L791" s="498"/>
      <c r="M791" s="498"/>
      <c r="N791" s="498"/>
      <c r="O791" s="498"/>
    </row>
    <row r="792" spans="1:15" s="499" customFormat="1" ht="27.95" customHeight="1">
      <c r="A792" s="808"/>
      <c r="B792" s="808"/>
      <c r="C792" s="506" t="s">
        <v>142</v>
      </c>
      <c r="D792" s="723">
        <v>2824</v>
      </c>
      <c r="E792" s="723">
        <v>2205.4</v>
      </c>
      <c r="F792" s="723">
        <f t="shared" si="84"/>
        <v>78.094900849858362</v>
      </c>
      <c r="G792" s="724">
        <f t="shared" si="85"/>
        <v>-618.59999999999991</v>
      </c>
      <c r="H792" s="671">
        <v>-618.6</v>
      </c>
      <c r="I792" s="541" t="s">
        <v>1979</v>
      </c>
      <c r="J792" s="497"/>
      <c r="K792" s="498"/>
      <c r="L792" s="498"/>
      <c r="M792" s="498"/>
      <c r="N792" s="498"/>
      <c r="O792" s="498"/>
    </row>
    <row r="793" spans="1:15" s="499" customFormat="1" ht="27.95" customHeight="1">
      <c r="A793" s="808"/>
      <c r="B793" s="808"/>
      <c r="C793" s="807" t="s">
        <v>735</v>
      </c>
      <c r="D793" s="801">
        <v>5168.5</v>
      </c>
      <c r="E793" s="801">
        <v>4910.8</v>
      </c>
      <c r="F793" s="801">
        <f t="shared" ref="F793" si="89">IF(ISBLANK(E793),"",+E793/D793*100)</f>
        <v>95.014027280642352</v>
      </c>
      <c r="G793" s="801">
        <f t="shared" ref="G793" si="90">+E793-D793</f>
        <v>-257.69999999999982</v>
      </c>
      <c r="H793" s="638">
        <v>-208</v>
      </c>
      <c r="I793" s="496" t="s">
        <v>1980</v>
      </c>
      <c r="J793" s="497"/>
      <c r="K793" s="498"/>
      <c r="L793" s="498"/>
      <c r="M793" s="498"/>
      <c r="N793" s="498"/>
      <c r="O793" s="498"/>
    </row>
    <row r="794" spans="1:15" s="499" customFormat="1" ht="27.95" customHeight="1">
      <c r="A794" s="808"/>
      <c r="B794" s="808"/>
      <c r="C794" s="809"/>
      <c r="D794" s="803"/>
      <c r="E794" s="803"/>
      <c r="F794" s="803"/>
      <c r="G794" s="803"/>
      <c r="H794" s="640">
        <v>-49.7</v>
      </c>
      <c r="I794" s="543" t="s">
        <v>1981</v>
      </c>
      <c r="J794" s="497"/>
      <c r="K794" s="498"/>
      <c r="L794" s="498"/>
      <c r="M794" s="498"/>
      <c r="N794" s="498"/>
      <c r="O794" s="498"/>
    </row>
    <row r="795" spans="1:15" s="499" customFormat="1" ht="27.95" customHeight="1">
      <c r="A795" s="808"/>
      <c r="B795" s="808"/>
      <c r="C795" s="807" t="s">
        <v>734</v>
      </c>
      <c r="D795" s="801">
        <v>55433.2</v>
      </c>
      <c r="E795" s="801">
        <v>49362.7</v>
      </c>
      <c r="F795" s="801">
        <f t="shared" ref="F795" si="91">IF(ISBLANK(E795),"",+E795/D795*100)</f>
        <v>89.048981476804514</v>
      </c>
      <c r="G795" s="801">
        <f t="shared" ref="G795" si="92">+E795-D795</f>
        <v>-6070.5</v>
      </c>
      <c r="H795" s="638">
        <v>-3600.3</v>
      </c>
      <c r="I795" s="496" t="s">
        <v>1982</v>
      </c>
      <c r="J795" s="497"/>
      <c r="K795" s="498"/>
      <c r="L795" s="498"/>
      <c r="M795" s="498"/>
      <c r="N795" s="498"/>
      <c r="O795" s="498"/>
    </row>
    <row r="796" spans="1:15" s="499" customFormat="1" ht="27.95" customHeight="1">
      <c r="A796" s="809"/>
      <c r="B796" s="809"/>
      <c r="C796" s="809"/>
      <c r="D796" s="803"/>
      <c r="E796" s="803"/>
      <c r="F796" s="803"/>
      <c r="G796" s="803"/>
      <c r="H796" s="640">
        <v>-1886.2</v>
      </c>
      <c r="I796" s="543" t="s">
        <v>1983</v>
      </c>
      <c r="J796" s="497"/>
      <c r="K796" s="498"/>
      <c r="L796" s="498"/>
      <c r="M796" s="498"/>
      <c r="N796" s="498"/>
      <c r="O796" s="498"/>
    </row>
    <row r="797" spans="1:15" s="499" customFormat="1" ht="27.95" customHeight="1">
      <c r="A797" s="870" t="s">
        <v>1317</v>
      </c>
      <c r="B797" s="807" t="s">
        <v>1318</v>
      </c>
      <c r="C797" s="641"/>
      <c r="D797" s="723"/>
      <c r="E797" s="723"/>
      <c r="F797" s="723"/>
      <c r="G797" s="723"/>
      <c r="H797" s="643">
        <v>-584</v>
      </c>
      <c r="I797" s="541" t="s">
        <v>1984</v>
      </c>
      <c r="J797" s="497"/>
      <c r="K797" s="498"/>
      <c r="L797" s="498"/>
      <c r="M797" s="498"/>
      <c r="N797" s="498"/>
      <c r="O797" s="498"/>
    </row>
    <row r="798" spans="1:15" s="499" customFormat="1" ht="42" customHeight="1">
      <c r="A798" s="871"/>
      <c r="B798" s="808"/>
      <c r="C798" s="506" t="s">
        <v>1630</v>
      </c>
      <c r="D798" s="723">
        <v>16150</v>
      </c>
      <c r="E798" s="723">
        <v>7818.2</v>
      </c>
      <c r="F798" s="723">
        <f t="shared" ref="F798" si="93">IF(ISBLANK(E798),"",+E798/D798*100)</f>
        <v>48.409907120743036</v>
      </c>
      <c r="G798" s="724">
        <f t="shared" ref="G798" si="94">+E798-D798</f>
        <v>-8331.7999999999993</v>
      </c>
      <c r="H798" s="643">
        <v>-8331.7999999999993</v>
      </c>
      <c r="I798" s="541" t="s">
        <v>2234</v>
      </c>
      <c r="J798" s="497"/>
      <c r="K798" s="498"/>
      <c r="L798" s="498"/>
      <c r="M798" s="498"/>
      <c r="N798" s="498"/>
      <c r="O798" s="498"/>
    </row>
    <row r="799" spans="1:15" s="499" customFormat="1" ht="27.95" customHeight="1">
      <c r="A799" s="871"/>
      <c r="B799" s="808"/>
      <c r="C799" s="506" t="s">
        <v>1246</v>
      </c>
      <c r="D799" s="801">
        <v>1319.3</v>
      </c>
      <c r="E799" s="801">
        <v>589.5</v>
      </c>
      <c r="F799" s="801">
        <f t="shared" si="84"/>
        <v>44.682786326082017</v>
      </c>
      <c r="G799" s="801">
        <f t="shared" si="85"/>
        <v>-729.8</v>
      </c>
      <c r="H799" s="638">
        <v>-599.79999999999995</v>
      </c>
      <c r="I799" s="496" t="s">
        <v>1985</v>
      </c>
      <c r="J799" s="497"/>
      <c r="K799" s="498"/>
      <c r="L799" s="498"/>
      <c r="M799" s="498"/>
      <c r="N799" s="498"/>
      <c r="O799" s="498"/>
    </row>
    <row r="800" spans="1:15" s="499" customFormat="1" ht="27.95" customHeight="1">
      <c r="A800" s="871"/>
      <c r="B800" s="808"/>
      <c r="C800" s="506" t="s">
        <v>1246</v>
      </c>
      <c r="D800" s="803"/>
      <c r="E800" s="803"/>
      <c r="F800" s="803"/>
      <c r="G800" s="803"/>
      <c r="H800" s="640">
        <v>-130</v>
      </c>
      <c r="I800" s="543" t="s">
        <v>1986</v>
      </c>
      <c r="J800" s="497"/>
      <c r="K800" s="498"/>
      <c r="L800" s="498"/>
      <c r="M800" s="498"/>
      <c r="N800" s="498"/>
      <c r="O800" s="498"/>
    </row>
    <row r="801" spans="1:15" s="499" customFormat="1" ht="42" customHeight="1">
      <c r="A801" s="871"/>
      <c r="B801" s="808"/>
      <c r="C801" s="506" t="s">
        <v>146</v>
      </c>
      <c r="D801" s="723">
        <v>109</v>
      </c>
      <c r="E801" s="723">
        <v>96.4</v>
      </c>
      <c r="F801" s="723">
        <f t="shared" si="84"/>
        <v>88.440366972477065</v>
      </c>
      <c r="G801" s="724">
        <f t="shared" si="85"/>
        <v>-12.599999999999994</v>
      </c>
      <c r="H801" s="643">
        <v>-12.6</v>
      </c>
      <c r="I801" s="541" t="s">
        <v>1978</v>
      </c>
      <c r="J801" s="497"/>
      <c r="K801" s="498"/>
      <c r="L801" s="498"/>
      <c r="M801" s="498"/>
      <c r="N801" s="498"/>
      <c r="O801" s="498"/>
    </row>
    <row r="802" spans="1:15" s="499" customFormat="1" ht="27.95" customHeight="1">
      <c r="A802" s="871"/>
      <c r="B802" s="808"/>
      <c r="C802" s="506" t="s">
        <v>1409</v>
      </c>
      <c r="D802" s="730">
        <v>545118</v>
      </c>
      <c r="E802" s="730">
        <v>490106.8</v>
      </c>
      <c r="F802" s="730">
        <f t="shared" si="84"/>
        <v>89.908386807993864</v>
      </c>
      <c r="G802" s="724">
        <f t="shared" si="85"/>
        <v>-55011.200000000012</v>
      </c>
      <c r="H802" s="643">
        <v>-55011.199999999997</v>
      </c>
      <c r="I802" s="541" t="s">
        <v>2235</v>
      </c>
      <c r="J802" s="497"/>
      <c r="K802" s="498"/>
      <c r="L802" s="498"/>
      <c r="M802" s="498"/>
      <c r="N802" s="498"/>
      <c r="O802" s="498"/>
    </row>
    <row r="803" spans="1:15" s="499" customFormat="1" ht="27.95" customHeight="1">
      <c r="A803" s="871"/>
      <c r="B803" s="808"/>
      <c r="C803" s="807" t="s">
        <v>763</v>
      </c>
      <c r="D803" s="816">
        <v>17728.599999999999</v>
      </c>
      <c r="E803" s="816">
        <v>16603.400000000001</v>
      </c>
      <c r="F803" s="816">
        <f t="shared" si="84"/>
        <v>93.653193145538864</v>
      </c>
      <c r="G803" s="816">
        <f t="shared" si="85"/>
        <v>-1125.1999999999971</v>
      </c>
      <c r="H803" s="654">
        <v>-973</v>
      </c>
      <c r="I803" s="496" t="s">
        <v>1980</v>
      </c>
      <c r="J803" s="497"/>
      <c r="K803" s="498"/>
      <c r="L803" s="498"/>
      <c r="M803" s="498"/>
      <c r="N803" s="498"/>
      <c r="O803" s="498"/>
    </row>
    <row r="804" spans="1:15" s="499" customFormat="1" ht="27.95" customHeight="1">
      <c r="A804" s="871"/>
      <c r="B804" s="808"/>
      <c r="C804" s="809"/>
      <c r="D804" s="817"/>
      <c r="E804" s="817"/>
      <c r="F804" s="817"/>
      <c r="G804" s="817"/>
      <c r="H804" s="656">
        <v>-152.19999999999999</v>
      </c>
      <c r="I804" s="543" t="s">
        <v>1987</v>
      </c>
      <c r="J804" s="497"/>
      <c r="K804" s="498"/>
      <c r="L804" s="498"/>
      <c r="M804" s="498"/>
      <c r="N804" s="498"/>
      <c r="O804" s="498"/>
    </row>
    <row r="805" spans="1:15" s="499" customFormat="1" ht="27.95" customHeight="1">
      <c r="A805" s="871"/>
      <c r="B805" s="808"/>
      <c r="C805" s="807" t="s">
        <v>762</v>
      </c>
      <c r="D805" s="816">
        <v>214589</v>
      </c>
      <c r="E805" s="816">
        <v>184847.2</v>
      </c>
      <c r="F805" s="816">
        <f t="shared" si="84"/>
        <v>86.140109698073999</v>
      </c>
      <c r="G805" s="816">
        <f t="shared" si="85"/>
        <v>-29741.799999999988</v>
      </c>
      <c r="H805" s="654">
        <v>-21182.5</v>
      </c>
      <c r="I805" s="496" t="s">
        <v>1982</v>
      </c>
      <c r="J805" s="497"/>
      <c r="K805" s="498"/>
      <c r="L805" s="498"/>
      <c r="M805" s="498"/>
      <c r="N805" s="498"/>
      <c r="O805" s="498"/>
    </row>
    <row r="806" spans="1:15" s="499" customFormat="1" ht="27.95" customHeight="1">
      <c r="A806" s="871"/>
      <c r="B806" s="808"/>
      <c r="C806" s="808"/>
      <c r="D806" s="846"/>
      <c r="E806" s="846"/>
      <c r="F806" s="846"/>
      <c r="G806" s="846"/>
      <c r="H806" s="655">
        <v>-5266.3</v>
      </c>
      <c r="I806" s="542" t="s">
        <v>1983</v>
      </c>
      <c r="J806" s="497"/>
      <c r="K806" s="498"/>
      <c r="L806" s="498"/>
      <c r="M806" s="498"/>
      <c r="N806" s="498"/>
      <c r="O806" s="498"/>
    </row>
    <row r="807" spans="1:15" s="499" customFormat="1" ht="27.95" customHeight="1">
      <c r="A807" s="871"/>
      <c r="B807" s="808"/>
      <c r="C807" s="809"/>
      <c r="D807" s="817"/>
      <c r="E807" s="817"/>
      <c r="F807" s="817"/>
      <c r="G807" s="817"/>
      <c r="H807" s="656">
        <v>-3293</v>
      </c>
      <c r="I807" s="543" t="s">
        <v>1988</v>
      </c>
      <c r="J807" s="497"/>
      <c r="K807" s="498"/>
      <c r="L807" s="498"/>
      <c r="M807" s="498"/>
      <c r="N807" s="498"/>
      <c r="O807" s="498"/>
    </row>
    <row r="808" spans="1:15" s="499" customFormat="1" ht="56.1" customHeight="1">
      <c r="A808" s="871"/>
      <c r="B808" s="808"/>
      <c r="C808" s="506" t="s">
        <v>1631</v>
      </c>
      <c r="D808" s="754">
        <v>52350</v>
      </c>
      <c r="E808" s="754">
        <v>30688.799999999999</v>
      </c>
      <c r="F808" s="723">
        <f t="shared" ref="F808" si="95">IF(ISBLANK(E808),"",+E808/D808*100)</f>
        <v>58.622349570200569</v>
      </c>
      <c r="G808" s="724">
        <f t="shared" ref="G808" si="96">+E808-D808</f>
        <v>-21661.200000000001</v>
      </c>
      <c r="H808" s="671">
        <v>-21661.200000000001</v>
      </c>
      <c r="I808" s="541" t="s">
        <v>2236</v>
      </c>
      <c r="J808" s="497"/>
      <c r="K808" s="498"/>
      <c r="L808" s="498"/>
      <c r="M808" s="498"/>
      <c r="N808" s="498"/>
      <c r="O808" s="498"/>
    </row>
    <row r="809" spans="1:15" s="499" customFormat="1" ht="27.95" customHeight="1">
      <c r="A809" s="871"/>
      <c r="B809" s="808"/>
      <c r="C809" s="807" t="s">
        <v>1250</v>
      </c>
      <c r="D809" s="816">
        <v>3065.4</v>
      </c>
      <c r="E809" s="816">
        <v>1375.6</v>
      </c>
      <c r="F809" s="816">
        <f t="shared" si="84"/>
        <v>44.87505708879754</v>
      </c>
      <c r="G809" s="816">
        <f t="shared" si="85"/>
        <v>-1689.8000000000002</v>
      </c>
      <c r="H809" s="638">
        <v>-1399.4</v>
      </c>
      <c r="I809" s="496" t="s">
        <v>1989</v>
      </c>
      <c r="J809" s="497"/>
      <c r="K809" s="498"/>
      <c r="L809" s="498"/>
      <c r="M809" s="498"/>
      <c r="N809" s="498"/>
      <c r="O809" s="498"/>
    </row>
    <row r="810" spans="1:15" s="499" customFormat="1" ht="27.95" customHeight="1">
      <c r="A810" s="871"/>
      <c r="B810" s="808"/>
      <c r="C810" s="809"/>
      <c r="D810" s="817"/>
      <c r="E810" s="817"/>
      <c r="F810" s="817"/>
      <c r="G810" s="817"/>
      <c r="H810" s="640">
        <v>-290.39999999999998</v>
      </c>
      <c r="I810" s="543" t="s">
        <v>1990</v>
      </c>
      <c r="J810" s="497"/>
      <c r="K810" s="498"/>
      <c r="L810" s="498"/>
      <c r="M810" s="498"/>
      <c r="N810" s="498"/>
      <c r="O810" s="498"/>
    </row>
    <row r="811" spans="1:15" s="499" customFormat="1" ht="27.95" customHeight="1">
      <c r="A811" s="871"/>
      <c r="B811" s="808"/>
      <c r="C811" s="506" t="s">
        <v>1626</v>
      </c>
      <c r="D811" s="762">
        <v>4000</v>
      </c>
      <c r="E811" s="735">
        <v>2000</v>
      </c>
      <c r="F811" s="723">
        <f t="shared" ref="F811" si="97">IF(ISBLANK(E811),"",+E811/D811*100)</f>
        <v>50</v>
      </c>
      <c r="G811" s="724">
        <f t="shared" ref="G811" si="98">+E811-D811</f>
        <v>-2000</v>
      </c>
      <c r="H811" s="643">
        <v>-2000</v>
      </c>
      <c r="I811" s="541" t="s">
        <v>1991</v>
      </c>
      <c r="J811" s="497"/>
      <c r="K811" s="498"/>
      <c r="L811" s="498"/>
      <c r="M811" s="498"/>
      <c r="N811" s="498"/>
      <c r="O811" s="498"/>
    </row>
    <row r="812" spans="1:15" s="499" customFormat="1" ht="13.9" customHeight="1">
      <c r="A812" s="871"/>
      <c r="B812" s="808"/>
      <c r="C812" s="807" t="s">
        <v>11</v>
      </c>
      <c r="D812" s="801">
        <v>974.7</v>
      </c>
      <c r="E812" s="801">
        <v>939.9</v>
      </c>
      <c r="F812" s="801">
        <f t="shared" si="84"/>
        <v>96.42967066789781</v>
      </c>
      <c r="G812" s="801">
        <f t="shared" si="85"/>
        <v>-34.800000000000068</v>
      </c>
      <c r="H812" s="638">
        <v>-12.2</v>
      </c>
      <c r="I812" s="496" t="s">
        <v>1992</v>
      </c>
      <c r="J812" s="497"/>
      <c r="K812" s="498"/>
      <c r="L812" s="498"/>
      <c r="M812" s="498"/>
      <c r="N812" s="498"/>
      <c r="O812" s="498"/>
    </row>
    <row r="813" spans="1:15" s="499" customFormat="1" ht="13.9" customHeight="1">
      <c r="A813" s="871"/>
      <c r="B813" s="808"/>
      <c r="C813" s="808"/>
      <c r="D813" s="802"/>
      <c r="E813" s="802"/>
      <c r="F813" s="802" t="str">
        <f t="shared" si="84"/>
        <v/>
      </c>
      <c r="G813" s="802"/>
      <c r="H813" s="639">
        <v>-12.8</v>
      </c>
      <c r="I813" s="542" t="s">
        <v>1993</v>
      </c>
      <c r="J813" s="497"/>
      <c r="K813" s="497"/>
      <c r="L813" s="498"/>
      <c r="M813" s="498"/>
      <c r="N813" s="498"/>
      <c r="O813" s="498"/>
    </row>
    <row r="814" spans="1:15" s="499" customFormat="1" ht="13.9" customHeight="1">
      <c r="A814" s="871"/>
      <c r="B814" s="808"/>
      <c r="C814" s="808"/>
      <c r="D814" s="802"/>
      <c r="E814" s="802"/>
      <c r="F814" s="802"/>
      <c r="G814" s="802"/>
      <c r="H814" s="639">
        <v>-8.6999999999999993</v>
      </c>
      <c r="I814" s="542" t="s">
        <v>1993</v>
      </c>
      <c r="J814" s="497"/>
      <c r="K814" s="497"/>
      <c r="L814" s="498"/>
      <c r="M814" s="498"/>
      <c r="N814" s="498"/>
      <c r="O814" s="498"/>
    </row>
    <row r="815" spans="1:15" s="499" customFormat="1" ht="13.9" customHeight="1">
      <c r="A815" s="871"/>
      <c r="B815" s="808"/>
      <c r="C815" s="808"/>
      <c r="D815" s="802"/>
      <c r="E815" s="802"/>
      <c r="F815" s="802"/>
      <c r="G815" s="802"/>
      <c r="H815" s="639">
        <v>-0.2</v>
      </c>
      <c r="I815" s="542" t="s">
        <v>1968</v>
      </c>
      <c r="J815" s="497"/>
      <c r="K815" s="497"/>
      <c r="L815" s="498"/>
      <c r="M815" s="498"/>
      <c r="N815" s="498"/>
      <c r="O815" s="498"/>
    </row>
    <row r="816" spans="1:15" s="499" customFormat="1" ht="13.9" customHeight="1">
      <c r="A816" s="871"/>
      <c r="B816" s="808"/>
      <c r="C816" s="809"/>
      <c r="D816" s="803"/>
      <c r="E816" s="803"/>
      <c r="F816" s="803"/>
      <c r="G816" s="803"/>
      <c r="H816" s="640">
        <v>-0.9</v>
      </c>
      <c r="I816" s="543" t="s">
        <v>1994</v>
      </c>
      <c r="J816" s="497"/>
      <c r="K816" s="497"/>
      <c r="L816" s="498"/>
      <c r="M816" s="498"/>
      <c r="N816" s="498"/>
      <c r="O816" s="498"/>
    </row>
    <row r="817" spans="1:15" s="499" customFormat="1" ht="13.9" customHeight="1">
      <c r="A817" s="871"/>
      <c r="B817" s="808"/>
      <c r="C817" s="506" t="s">
        <v>379</v>
      </c>
      <c r="D817" s="723">
        <v>585.20000000000005</v>
      </c>
      <c r="E817" s="723">
        <v>585.20000000000005</v>
      </c>
      <c r="F817" s="723">
        <f t="shared" si="84"/>
        <v>100</v>
      </c>
      <c r="G817" s="724">
        <f t="shared" si="85"/>
        <v>0</v>
      </c>
      <c r="H817" s="643"/>
      <c r="I817" s="541"/>
      <c r="J817" s="497"/>
      <c r="K817" s="497"/>
      <c r="L817" s="498"/>
      <c r="M817" s="498"/>
      <c r="N817" s="498"/>
      <c r="O817" s="498"/>
    </row>
    <row r="818" spans="1:15" s="499" customFormat="1" ht="28.15" customHeight="1">
      <c r="A818" s="872"/>
      <c r="B818" s="809"/>
      <c r="C818" s="491" t="s">
        <v>12</v>
      </c>
      <c r="D818" s="725">
        <f>SUM(D772:D817)</f>
        <v>1041241.8999999999</v>
      </c>
      <c r="E818" s="725">
        <f>SUM(E772:E817)</f>
        <v>911942.60000000009</v>
      </c>
      <c r="F818" s="725">
        <f t="shared" ref="F818" si="99">IF(ISBLANK(E818),"",+E818/D818*100)</f>
        <v>87.582203520622841</v>
      </c>
      <c r="G818" s="765">
        <f t="shared" ref="G818" si="100">+E818-D818</f>
        <v>-129299.29999999981</v>
      </c>
      <c r="H818" s="709"/>
      <c r="I818" s="615"/>
      <c r="J818" s="497"/>
      <c r="K818" s="498"/>
      <c r="L818" s="498"/>
      <c r="M818" s="498"/>
      <c r="N818" s="498"/>
      <c r="O818" s="498"/>
    </row>
    <row r="819" spans="1:15" s="499" customFormat="1" ht="20.100000000000001" customHeight="1">
      <c r="A819" s="818" t="s">
        <v>2049</v>
      </c>
      <c r="B819" s="819"/>
      <c r="C819" s="819"/>
      <c r="D819" s="819"/>
      <c r="E819" s="819"/>
      <c r="F819" s="819"/>
      <c r="G819" s="819"/>
      <c r="H819" s="819"/>
      <c r="I819" s="820"/>
      <c r="J819" s="497"/>
      <c r="K819" s="498"/>
      <c r="L819" s="498"/>
      <c r="M819" s="498"/>
      <c r="N819" s="498"/>
      <c r="O819" s="498"/>
    </row>
    <row r="820" spans="1:15" s="499" customFormat="1" ht="27.95" customHeight="1">
      <c r="A820" s="821" t="s">
        <v>1317</v>
      </c>
      <c r="B820" s="821" t="s">
        <v>1444</v>
      </c>
      <c r="C820" s="503" t="s">
        <v>8</v>
      </c>
      <c r="D820" s="723">
        <v>29907</v>
      </c>
      <c r="E820" s="723">
        <v>29750.1</v>
      </c>
      <c r="F820" s="723">
        <f t="shared" ref="F820:F838" si="101">IF(ISBLANK(E820),"",+E820/D820*100)</f>
        <v>99.475373658340843</v>
      </c>
      <c r="G820" s="724">
        <f t="shared" ref="G820:G838" si="102">+E820-D820</f>
        <v>-156.90000000000146</v>
      </c>
      <c r="H820" s="643">
        <v>-156.9</v>
      </c>
      <c r="I820" s="541" t="s">
        <v>1747</v>
      </c>
      <c r="J820" s="497"/>
      <c r="K820" s="498"/>
      <c r="L820" s="498"/>
      <c r="M820" s="498"/>
      <c r="N820" s="498"/>
      <c r="O820" s="498"/>
    </row>
    <row r="821" spans="1:15" s="499" customFormat="1" ht="13.9" customHeight="1">
      <c r="A821" s="822"/>
      <c r="B821" s="822"/>
      <c r="C821" s="503" t="s">
        <v>61</v>
      </c>
      <c r="D821" s="723">
        <v>274</v>
      </c>
      <c r="E821" s="723">
        <v>191.1</v>
      </c>
      <c r="F821" s="723">
        <f t="shared" si="101"/>
        <v>69.744525547445264</v>
      </c>
      <c r="G821" s="724">
        <f t="shared" si="102"/>
        <v>-82.9</v>
      </c>
      <c r="H821" s="643">
        <v>-82.9</v>
      </c>
      <c r="I821" s="867" t="s">
        <v>1748</v>
      </c>
      <c r="J821" s="497"/>
      <c r="K821" s="498"/>
      <c r="L821" s="498"/>
      <c r="M821" s="498"/>
      <c r="N821" s="498"/>
      <c r="O821" s="498"/>
    </row>
    <row r="822" spans="1:15" s="499" customFormat="1" ht="13.9" customHeight="1">
      <c r="A822" s="822"/>
      <c r="B822" s="822"/>
      <c r="C822" s="503" t="s">
        <v>145</v>
      </c>
      <c r="D822" s="723">
        <v>730</v>
      </c>
      <c r="E822" s="723">
        <v>634</v>
      </c>
      <c r="F822" s="723">
        <f t="shared" si="101"/>
        <v>86.849315068493155</v>
      </c>
      <c r="G822" s="724">
        <f t="shared" si="102"/>
        <v>-96</v>
      </c>
      <c r="H822" s="643">
        <v>-96</v>
      </c>
      <c r="I822" s="868"/>
      <c r="J822" s="497"/>
      <c r="K822" s="498"/>
      <c r="L822" s="498"/>
      <c r="M822" s="498"/>
      <c r="N822" s="498"/>
      <c r="O822" s="498"/>
    </row>
    <row r="823" spans="1:15" s="499" customFormat="1" ht="13.9" customHeight="1">
      <c r="A823" s="822"/>
      <c r="B823" s="822"/>
      <c r="C823" s="503" t="s">
        <v>146</v>
      </c>
      <c r="D823" s="728">
        <v>2000</v>
      </c>
      <c r="E823" s="728">
        <v>309.10000000000002</v>
      </c>
      <c r="F823" s="723">
        <f t="shared" si="101"/>
        <v>15.455000000000002</v>
      </c>
      <c r="G823" s="724">
        <f t="shared" si="102"/>
        <v>-1690.9</v>
      </c>
      <c r="H823" s="643">
        <v>-1690.9</v>
      </c>
      <c r="I823" s="869"/>
      <c r="J823" s="497"/>
      <c r="K823" s="498"/>
      <c r="L823" s="498"/>
      <c r="M823" s="498"/>
      <c r="N823" s="498"/>
      <c r="O823" s="498"/>
    </row>
    <row r="824" spans="1:15" s="499" customFormat="1" ht="14.1" customHeight="1">
      <c r="A824" s="822"/>
      <c r="B824" s="822"/>
      <c r="C824" s="821" t="s">
        <v>11</v>
      </c>
      <c r="D824" s="865">
        <v>3306.4</v>
      </c>
      <c r="E824" s="865">
        <v>3300</v>
      </c>
      <c r="F824" s="865">
        <f t="shared" si="101"/>
        <v>99.806436002903453</v>
      </c>
      <c r="G824" s="865">
        <f t="shared" si="102"/>
        <v>-6.4000000000000909</v>
      </c>
      <c r="H824" s="638">
        <v>0</v>
      </c>
      <c r="I824" s="496" t="s">
        <v>1749</v>
      </c>
      <c r="J824" s="497"/>
      <c r="K824" s="498"/>
      <c r="L824" s="498"/>
      <c r="M824" s="498"/>
      <c r="N824" s="498"/>
      <c r="O824" s="498"/>
    </row>
    <row r="825" spans="1:15" s="499" customFormat="1" ht="14.1" customHeight="1">
      <c r="A825" s="822"/>
      <c r="B825" s="822"/>
      <c r="C825" s="828"/>
      <c r="D825" s="866"/>
      <c r="E825" s="866"/>
      <c r="F825" s="866"/>
      <c r="G825" s="866"/>
      <c r="H825" s="640">
        <v>-6.4</v>
      </c>
      <c r="I825" s="543" t="s">
        <v>1750</v>
      </c>
      <c r="J825" s="497"/>
      <c r="K825" s="498"/>
      <c r="L825" s="498"/>
      <c r="M825" s="498"/>
      <c r="N825" s="498"/>
      <c r="O825" s="498"/>
    </row>
    <row r="826" spans="1:15" s="499" customFormat="1" ht="28.15" customHeight="1">
      <c r="A826" s="828"/>
      <c r="B826" s="828"/>
      <c r="C826" s="491" t="s">
        <v>12</v>
      </c>
      <c r="D826" s="725">
        <f>SUM(D820:D825)</f>
        <v>36217.4</v>
      </c>
      <c r="E826" s="725">
        <f>SUM(E820:E825)</f>
        <v>34184.299999999996</v>
      </c>
      <c r="F826" s="725">
        <f t="shared" si="101"/>
        <v>94.386399907226888</v>
      </c>
      <c r="G826" s="765">
        <f t="shared" si="102"/>
        <v>-2033.1000000000058</v>
      </c>
      <c r="H826" s="709"/>
      <c r="I826" s="615"/>
      <c r="J826" s="497"/>
      <c r="K826" s="498"/>
      <c r="L826" s="498"/>
      <c r="M826" s="498"/>
      <c r="N826" s="498"/>
      <c r="O826" s="498"/>
    </row>
    <row r="827" spans="1:15" s="499" customFormat="1" ht="42" customHeight="1">
      <c r="A827" s="832" t="s">
        <v>1319</v>
      </c>
      <c r="B827" s="832" t="s">
        <v>1445</v>
      </c>
      <c r="C827" s="778" t="s">
        <v>8</v>
      </c>
      <c r="D827" s="728">
        <v>3982</v>
      </c>
      <c r="E827" s="728">
        <v>2591.6</v>
      </c>
      <c r="F827" s="723">
        <f>IF(ISBLANK(E827),"",+E827/D827*100)</f>
        <v>65.082872928176798</v>
      </c>
      <c r="G827" s="724">
        <f>+E827-D827</f>
        <v>-1390.4</v>
      </c>
      <c r="H827" s="676">
        <v>-1390.4</v>
      </c>
      <c r="I827" s="541" t="s">
        <v>1751</v>
      </c>
      <c r="J827" s="497"/>
      <c r="K827" s="498"/>
      <c r="L827" s="498"/>
      <c r="M827" s="498"/>
      <c r="N827" s="498"/>
      <c r="O827" s="498"/>
    </row>
    <row r="828" spans="1:15" s="499" customFormat="1" ht="28.15" customHeight="1">
      <c r="A828" s="833"/>
      <c r="B828" s="833"/>
      <c r="C828" s="491" t="s">
        <v>12</v>
      </c>
      <c r="D828" s="725">
        <f>SUM(D827:D827)</f>
        <v>3982</v>
      </c>
      <c r="E828" s="725">
        <f>SUM(E827:E827)</f>
        <v>2591.6</v>
      </c>
      <c r="F828" s="725">
        <f>IF(ISBLANK(E828),"",+E828/D828*100)</f>
        <v>65.082872928176798</v>
      </c>
      <c r="G828" s="765">
        <f>+E828-D828</f>
        <v>-1390.4</v>
      </c>
      <c r="H828" s="705"/>
      <c r="I828" s="596"/>
      <c r="J828" s="497"/>
      <c r="K828" s="498"/>
      <c r="L828" s="498"/>
      <c r="M828" s="498"/>
      <c r="N828" s="498"/>
      <c r="O828" s="498"/>
    </row>
    <row r="829" spans="1:15" s="499" customFormat="1" ht="20.100000000000001" customHeight="1">
      <c r="A829" s="834" t="s">
        <v>2050</v>
      </c>
      <c r="B829" s="835"/>
      <c r="C829" s="835"/>
      <c r="D829" s="835"/>
      <c r="E829" s="835"/>
      <c r="F829" s="835"/>
      <c r="G829" s="835"/>
      <c r="H829" s="835"/>
      <c r="I829" s="836"/>
      <c r="J829" s="497"/>
      <c r="K829" s="498"/>
      <c r="L829" s="498"/>
      <c r="M829" s="498"/>
      <c r="N829" s="498"/>
      <c r="O829" s="498"/>
    </row>
    <row r="830" spans="1:15" s="499" customFormat="1" ht="13.9" customHeight="1">
      <c r="A830" s="813" t="s">
        <v>529</v>
      </c>
      <c r="B830" s="821" t="s">
        <v>265</v>
      </c>
      <c r="C830" s="538" t="s">
        <v>8</v>
      </c>
      <c r="D830" s="771">
        <v>2060</v>
      </c>
      <c r="E830" s="771">
        <v>1620.63</v>
      </c>
      <c r="F830" s="760">
        <f t="shared" si="101"/>
        <v>78.671359223300968</v>
      </c>
      <c r="G830" s="761">
        <f t="shared" si="102"/>
        <v>-439.36999999999989</v>
      </c>
      <c r="H830" s="710">
        <v>-439.37</v>
      </c>
      <c r="I830" s="610" t="s">
        <v>1643</v>
      </c>
      <c r="J830" s="497"/>
      <c r="K830" s="498"/>
      <c r="L830" s="498"/>
      <c r="M830" s="498"/>
      <c r="N830" s="498"/>
      <c r="O830" s="498"/>
    </row>
    <row r="831" spans="1:15" s="499" customFormat="1" ht="28.15" customHeight="1">
      <c r="A831" s="815"/>
      <c r="B831" s="828"/>
      <c r="C831" s="491" t="s">
        <v>12</v>
      </c>
      <c r="D831" s="719">
        <f>SUM(D830:D830)</f>
        <v>2060</v>
      </c>
      <c r="E831" s="719">
        <f>SUM(E830:E830)</f>
        <v>1620.63</v>
      </c>
      <c r="F831" s="719">
        <f t="shared" si="101"/>
        <v>78.671359223300968</v>
      </c>
      <c r="G831" s="720">
        <f t="shared" si="102"/>
        <v>-439.36999999999989</v>
      </c>
      <c r="H831" s="662"/>
      <c r="I831" s="616"/>
      <c r="J831" s="497"/>
      <c r="K831" s="498"/>
      <c r="L831" s="498"/>
      <c r="M831" s="498"/>
      <c r="N831" s="498"/>
      <c r="O831" s="498"/>
    </row>
    <row r="832" spans="1:15" s="499" customFormat="1" ht="13.9" customHeight="1">
      <c r="A832" s="813" t="s">
        <v>535</v>
      </c>
      <c r="B832" s="821" t="s">
        <v>289</v>
      </c>
      <c r="C832" s="520" t="s">
        <v>333</v>
      </c>
      <c r="D832" s="754">
        <v>397</v>
      </c>
      <c r="E832" s="754">
        <v>248.65</v>
      </c>
      <c r="F832" s="772">
        <f t="shared" si="101"/>
        <v>62.632241813602022</v>
      </c>
      <c r="G832" s="755">
        <f t="shared" si="102"/>
        <v>-148.35</v>
      </c>
      <c r="H832" s="711">
        <v>-148.35</v>
      </c>
      <c r="I832" s="617" t="s">
        <v>1644</v>
      </c>
      <c r="J832" s="497"/>
      <c r="K832" s="498"/>
      <c r="L832" s="498"/>
      <c r="M832" s="498"/>
      <c r="N832" s="498"/>
      <c r="O832" s="498"/>
    </row>
    <row r="833" spans="1:15" s="499" customFormat="1" ht="13.9" customHeight="1">
      <c r="A833" s="814"/>
      <c r="B833" s="822"/>
      <c r="C833" s="520" t="s">
        <v>602</v>
      </c>
      <c r="D833" s="773">
        <v>3</v>
      </c>
      <c r="E833" s="773">
        <v>1.2</v>
      </c>
      <c r="F833" s="730">
        <f t="shared" si="101"/>
        <v>40</v>
      </c>
      <c r="G833" s="731">
        <f t="shared" si="102"/>
        <v>-1.8</v>
      </c>
      <c r="H833" s="711">
        <v>-1.8</v>
      </c>
      <c r="I833" s="617" t="s">
        <v>2237</v>
      </c>
      <c r="J833" s="497"/>
      <c r="K833" s="498"/>
      <c r="L833" s="498"/>
      <c r="M833" s="498"/>
      <c r="N833" s="498"/>
      <c r="O833" s="498"/>
    </row>
    <row r="834" spans="1:15" s="499" customFormat="1" ht="13.9" customHeight="1">
      <c r="A834" s="814"/>
      <c r="B834" s="822"/>
      <c r="C834" s="520" t="s">
        <v>71</v>
      </c>
      <c r="D834" s="773">
        <v>10</v>
      </c>
      <c r="E834" s="754">
        <v>6.81</v>
      </c>
      <c r="F834" s="730">
        <f t="shared" si="101"/>
        <v>68.099999999999994</v>
      </c>
      <c r="G834" s="731">
        <f t="shared" si="102"/>
        <v>-3.1900000000000004</v>
      </c>
      <c r="H834" s="711">
        <v>-3.19</v>
      </c>
      <c r="I834" s="617" t="s">
        <v>2237</v>
      </c>
      <c r="J834" s="497"/>
      <c r="K834" s="498"/>
      <c r="L834" s="498"/>
      <c r="M834" s="498"/>
      <c r="N834" s="498"/>
      <c r="O834" s="498"/>
    </row>
    <row r="835" spans="1:15" s="499" customFormat="1" ht="42" customHeight="1">
      <c r="A835" s="814"/>
      <c r="B835" s="822"/>
      <c r="C835" s="520" t="s">
        <v>756</v>
      </c>
      <c r="D835" s="773">
        <v>2252</v>
      </c>
      <c r="E835" s="773">
        <v>1409.03</v>
      </c>
      <c r="F835" s="730">
        <f t="shared" si="101"/>
        <v>62.567939609236234</v>
      </c>
      <c r="G835" s="731">
        <f t="shared" si="102"/>
        <v>-842.97</v>
      </c>
      <c r="H835" s="711">
        <v>-842.97</v>
      </c>
      <c r="I835" s="617" t="s">
        <v>1644</v>
      </c>
      <c r="J835" s="497"/>
      <c r="K835" s="498"/>
      <c r="L835" s="498"/>
      <c r="M835" s="498"/>
      <c r="N835" s="498"/>
      <c r="O835" s="498"/>
    </row>
    <row r="836" spans="1:15" s="499" customFormat="1" ht="13.9" customHeight="1">
      <c r="A836" s="814"/>
      <c r="B836" s="822"/>
      <c r="C836" s="520" t="s">
        <v>332</v>
      </c>
      <c r="D836" s="773">
        <v>10</v>
      </c>
      <c r="E836" s="773">
        <v>6.8</v>
      </c>
      <c r="F836" s="730">
        <f t="shared" si="101"/>
        <v>68</v>
      </c>
      <c r="G836" s="731">
        <f t="shared" si="102"/>
        <v>-3.2</v>
      </c>
      <c r="H836" s="711">
        <v>-3.2</v>
      </c>
      <c r="I836" s="617" t="s">
        <v>2237</v>
      </c>
      <c r="J836" s="497"/>
      <c r="K836" s="498"/>
      <c r="L836" s="498"/>
      <c r="M836" s="498"/>
      <c r="N836" s="498"/>
      <c r="O836" s="498"/>
    </row>
    <row r="837" spans="1:15" s="499" customFormat="1" ht="13.9" customHeight="1">
      <c r="A837" s="814"/>
      <c r="B837" s="822"/>
      <c r="C837" s="520" t="s">
        <v>72</v>
      </c>
      <c r="D837" s="773">
        <v>53</v>
      </c>
      <c r="E837" s="754">
        <v>38.619999999999997</v>
      </c>
      <c r="F837" s="730">
        <f t="shared" si="101"/>
        <v>72.867924528301884</v>
      </c>
      <c r="G837" s="731">
        <f t="shared" si="102"/>
        <v>-14.380000000000003</v>
      </c>
      <c r="H837" s="711">
        <v>-14.38</v>
      </c>
      <c r="I837" s="617" t="s">
        <v>2237</v>
      </c>
      <c r="J837" s="497"/>
      <c r="K837" s="498"/>
      <c r="L837" s="498"/>
      <c r="M837" s="498"/>
      <c r="N837" s="498"/>
      <c r="O837" s="498"/>
    </row>
    <row r="838" spans="1:15" s="499" customFormat="1" ht="28.15" customHeight="1">
      <c r="A838" s="815"/>
      <c r="B838" s="828"/>
      <c r="C838" s="491" t="s">
        <v>12</v>
      </c>
      <c r="D838" s="719">
        <f>SUM(D832:D837)</f>
        <v>2725</v>
      </c>
      <c r="E838" s="719">
        <f>SUM(E832:E837)</f>
        <v>1711.11</v>
      </c>
      <c r="F838" s="719">
        <f t="shared" si="101"/>
        <v>62.793027522935773</v>
      </c>
      <c r="G838" s="720">
        <f t="shared" si="102"/>
        <v>-1013.8900000000001</v>
      </c>
      <c r="H838" s="671"/>
      <c r="I838" s="618"/>
      <c r="J838" s="497"/>
      <c r="K838" s="498"/>
      <c r="L838" s="498"/>
      <c r="M838" s="498"/>
      <c r="N838" s="498"/>
      <c r="O838" s="498"/>
    </row>
    <row r="839" spans="1:15" s="499" customFormat="1" ht="20.100000000000001" customHeight="1">
      <c r="A839" s="837" t="s">
        <v>2051</v>
      </c>
      <c r="B839" s="838"/>
      <c r="C839" s="838"/>
      <c r="D839" s="838"/>
      <c r="E839" s="838"/>
      <c r="F839" s="838"/>
      <c r="G839" s="838"/>
      <c r="H839" s="838"/>
      <c r="I839" s="839"/>
      <c r="J839" s="497"/>
      <c r="K839" s="498"/>
      <c r="L839" s="498"/>
      <c r="M839" s="498"/>
      <c r="N839" s="498"/>
      <c r="O839" s="498"/>
    </row>
    <row r="840" spans="1:15" s="499" customFormat="1" ht="28.15" customHeight="1">
      <c r="A840" s="813" t="s">
        <v>460</v>
      </c>
      <c r="B840" s="821" t="s">
        <v>461</v>
      </c>
      <c r="C840" s="503" t="s">
        <v>8</v>
      </c>
      <c r="D840" s="730">
        <v>281</v>
      </c>
      <c r="E840" s="730">
        <v>278.8</v>
      </c>
      <c r="F840" s="723">
        <f t="shared" ref="F840:F852" si="103">IF(ISBLANK(E840),"",+E840/D840*100)</f>
        <v>99.217081850533816</v>
      </c>
      <c r="G840" s="724">
        <f t="shared" ref="G840:G852" si="104">+E840-D840</f>
        <v>-2.1999999999999886</v>
      </c>
      <c r="H840" s="643">
        <v>-2.2000000000000002</v>
      </c>
      <c r="I840" s="619" t="s">
        <v>1653</v>
      </c>
      <c r="J840" s="497"/>
      <c r="K840" s="498"/>
      <c r="L840" s="498"/>
      <c r="M840" s="498"/>
      <c r="N840" s="498"/>
      <c r="O840" s="498"/>
    </row>
    <row r="841" spans="1:15" s="499" customFormat="1" ht="28.15" customHeight="1">
      <c r="A841" s="814"/>
      <c r="B841" s="822"/>
      <c r="C841" s="503" t="s">
        <v>11</v>
      </c>
      <c r="D841" s="723">
        <v>11.9</v>
      </c>
      <c r="E841" s="723">
        <v>11.5</v>
      </c>
      <c r="F841" s="723">
        <f t="shared" si="103"/>
        <v>96.638655462184872</v>
      </c>
      <c r="G841" s="724">
        <f t="shared" si="104"/>
        <v>-0.40000000000000036</v>
      </c>
      <c r="H841" s="643">
        <v>-0.4</v>
      </c>
      <c r="I841" s="619" t="s">
        <v>1653</v>
      </c>
      <c r="J841" s="497"/>
      <c r="K841" s="498"/>
      <c r="L841" s="498"/>
      <c r="M841" s="498"/>
      <c r="N841" s="498"/>
      <c r="O841" s="498"/>
    </row>
    <row r="842" spans="1:15" s="499" customFormat="1" ht="28.15" customHeight="1">
      <c r="A842" s="814"/>
      <c r="B842" s="822"/>
      <c r="C842" s="821" t="s">
        <v>33</v>
      </c>
      <c r="D842" s="801">
        <v>9453.6</v>
      </c>
      <c r="E842" s="801">
        <v>7867.7</v>
      </c>
      <c r="F842" s="801">
        <f t="shared" si="103"/>
        <v>83.224380130320725</v>
      </c>
      <c r="G842" s="801">
        <f t="shared" si="104"/>
        <v>-1585.9000000000005</v>
      </c>
      <c r="H842" s="638">
        <v>-319.10000000000002</v>
      </c>
      <c r="I842" s="620" t="s">
        <v>2238</v>
      </c>
      <c r="J842" s="497"/>
      <c r="K842" s="498"/>
      <c r="L842" s="498"/>
      <c r="M842" s="498"/>
      <c r="N842" s="498"/>
      <c r="O842" s="498"/>
    </row>
    <row r="843" spans="1:15" s="499" customFormat="1" ht="27.95" customHeight="1">
      <c r="A843" s="814"/>
      <c r="B843" s="822"/>
      <c r="C843" s="822"/>
      <c r="D843" s="802"/>
      <c r="E843" s="802"/>
      <c r="F843" s="802"/>
      <c r="G843" s="802">
        <f t="shared" si="104"/>
        <v>0</v>
      </c>
      <c r="H843" s="639">
        <v>-506.7</v>
      </c>
      <c r="I843" s="621" t="s">
        <v>1654</v>
      </c>
      <c r="J843" s="497"/>
      <c r="K843" s="498"/>
      <c r="L843" s="498"/>
      <c r="M843" s="498"/>
      <c r="N843" s="498"/>
      <c r="O843" s="498"/>
    </row>
    <row r="844" spans="1:15" s="499" customFormat="1" ht="27.95" customHeight="1">
      <c r="A844" s="814"/>
      <c r="B844" s="822"/>
      <c r="C844" s="822"/>
      <c r="D844" s="802"/>
      <c r="E844" s="802"/>
      <c r="F844" s="802"/>
      <c r="G844" s="802">
        <f t="shared" si="104"/>
        <v>0</v>
      </c>
      <c r="H844" s="639">
        <v>-153.69999999999999</v>
      </c>
      <c r="I844" s="621" t="s">
        <v>1655</v>
      </c>
      <c r="J844" s="497"/>
      <c r="K844" s="498"/>
      <c r="L844" s="498"/>
      <c r="M844" s="498"/>
      <c r="N844" s="498"/>
      <c r="O844" s="498"/>
    </row>
    <row r="845" spans="1:15" s="499" customFormat="1" ht="13.9" customHeight="1">
      <c r="A845" s="814"/>
      <c r="B845" s="822"/>
      <c r="C845" s="822"/>
      <c r="D845" s="802"/>
      <c r="E845" s="802"/>
      <c r="F845" s="802"/>
      <c r="G845" s="802">
        <f t="shared" si="104"/>
        <v>0</v>
      </c>
      <c r="H845" s="639">
        <v>-104.7</v>
      </c>
      <c r="I845" s="621" t="s">
        <v>1656</v>
      </c>
      <c r="J845" s="497"/>
      <c r="K845" s="498"/>
      <c r="L845" s="498"/>
      <c r="M845" s="498"/>
      <c r="N845" s="498"/>
      <c r="O845" s="498"/>
    </row>
    <row r="846" spans="1:15" s="499" customFormat="1" ht="13.9" customHeight="1">
      <c r="A846" s="814"/>
      <c r="B846" s="822"/>
      <c r="C846" s="822"/>
      <c r="D846" s="802"/>
      <c r="E846" s="802"/>
      <c r="F846" s="802"/>
      <c r="G846" s="802">
        <f t="shared" si="104"/>
        <v>0</v>
      </c>
      <c r="H846" s="639">
        <v>-79.2</v>
      </c>
      <c r="I846" s="611" t="s">
        <v>390</v>
      </c>
      <c r="J846" s="497"/>
      <c r="K846" s="498"/>
      <c r="L846" s="498"/>
      <c r="M846" s="498"/>
      <c r="N846" s="498"/>
      <c r="O846" s="498"/>
    </row>
    <row r="847" spans="1:15" s="499" customFormat="1" ht="13.9" customHeight="1">
      <c r="A847" s="814"/>
      <c r="B847" s="822"/>
      <c r="C847" s="828"/>
      <c r="D847" s="803"/>
      <c r="E847" s="803"/>
      <c r="F847" s="803"/>
      <c r="G847" s="803">
        <f t="shared" si="104"/>
        <v>0</v>
      </c>
      <c r="H847" s="640">
        <v>-422.5</v>
      </c>
      <c r="I847" s="622" t="s">
        <v>1657</v>
      </c>
      <c r="J847" s="497"/>
      <c r="K847" s="498"/>
      <c r="L847" s="498"/>
      <c r="M847" s="498"/>
      <c r="N847" s="498"/>
      <c r="O847" s="498"/>
    </row>
    <row r="848" spans="1:15" s="499" customFormat="1" ht="28.15" customHeight="1">
      <c r="A848" s="815"/>
      <c r="B848" s="828"/>
      <c r="C848" s="491" t="s">
        <v>12</v>
      </c>
      <c r="D848" s="725">
        <f>SUM(D840:D847)</f>
        <v>9746.5</v>
      </c>
      <c r="E848" s="725">
        <f>SUM(E840:E847)</f>
        <v>8158</v>
      </c>
      <c r="F848" s="725">
        <f t="shared" si="103"/>
        <v>83.701841686759352</v>
      </c>
      <c r="G848" s="765">
        <f t="shared" si="104"/>
        <v>-1588.5</v>
      </c>
      <c r="H848" s="705"/>
      <c r="I848" s="596"/>
      <c r="J848" s="497"/>
      <c r="K848" s="498"/>
      <c r="L848" s="498"/>
      <c r="M848" s="498"/>
      <c r="N848" s="498"/>
      <c r="O848" s="498"/>
    </row>
    <row r="849" spans="1:15" s="499" customFormat="1" ht="56.1" customHeight="1">
      <c r="A849" s="851" t="s">
        <v>1632</v>
      </c>
      <c r="B849" s="853" t="s">
        <v>1633</v>
      </c>
      <c r="C849" s="503" t="s">
        <v>33</v>
      </c>
      <c r="D849" s="726">
        <v>2957</v>
      </c>
      <c r="E849" s="726">
        <v>996.6</v>
      </c>
      <c r="F849" s="723">
        <f t="shared" si="103"/>
        <v>33.703077443354751</v>
      </c>
      <c r="G849" s="724">
        <f t="shared" si="104"/>
        <v>-1960.4</v>
      </c>
      <c r="H849" s="643">
        <v>-1960.4</v>
      </c>
      <c r="I849" s="619" t="s">
        <v>2239</v>
      </c>
      <c r="J849" s="497"/>
      <c r="K849" s="498"/>
      <c r="L849" s="498"/>
      <c r="M849" s="498"/>
      <c r="N849" s="498"/>
      <c r="O849" s="498"/>
    </row>
    <row r="850" spans="1:15" s="499" customFormat="1" ht="28.15" customHeight="1">
      <c r="A850" s="852"/>
      <c r="B850" s="854"/>
      <c r="C850" s="491" t="s">
        <v>12</v>
      </c>
      <c r="D850" s="725">
        <f>SUM(D849)</f>
        <v>2957</v>
      </c>
      <c r="E850" s="725">
        <f>SUM(E849)</f>
        <v>996.6</v>
      </c>
      <c r="F850" s="725">
        <f>IF(ISBLANK(E850),"",+E850/D850*100)</f>
        <v>33.703077443354751</v>
      </c>
      <c r="G850" s="765">
        <f>+E850-D850</f>
        <v>-1960.4</v>
      </c>
      <c r="H850" s="705"/>
      <c r="I850" s="596"/>
      <c r="J850" s="497"/>
      <c r="K850" s="498"/>
      <c r="L850" s="498"/>
      <c r="M850" s="498"/>
      <c r="N850" s="498"/>
      <c r="O850" s="498"/>
    </row>
    <row r="851" spans="1:15" s="499" customFormat="1" ht="20.100000000000001" customHeight="1">
      <c r="A851" s="855" t="s">
        <v>2052</v>
      </c>
      <c r="B851" s="856"/>
      <c r="C851" s="856"/>
      <c r="D851" s="856"/>
      <c r="E851" s="856"/>
      <c r="F851" s="856"/>
      <c r="G851" s="856"/>
      <c r="H851" s="856"/>
      <c r="I851" s="857"/>
      <c r="J851" s="497"/>
      <c r="K851" s="498"/>
      <c r="L851" s="498"/>
      <c r="M851" s="498"/>
      <c r="N851" s="498"/>
      <c r="O851" s="498"/>
    </row>
    <row r="852" spans="1:15" s="77" customFormat="1" ht="13.9" customHeight="1">
      <c r="A852" s="858" t="s">
        <v>646</v>
      </c>
      <c r="B852" s="860" t="s">
        <v>209</v>
      </c>
      <c r="C852" s="13" t="s">
        <v>8</v>
      </c>
      <c r="D852" s="75">
        <v>4944</v>
      </c>
      <c r="E852" s="75">
        <v>4351.6000000000004</v>
      </c>
      <c r="F852" s="774">
        <f t="shared" si="103"/>
        <v>88.017799352750814</v>
      </c>
      <c r="G852" s="775">
        <f t="shared" si="104"/>
        <v>-592.39999999999964</v>
      </c>
      <c r="H852" s="712">
        <v>-592.4</v>
      </c>
      <c r="I852" s="635" t="s">
        <v>324</v>
      </c>
      <c r="J852" s="3"/>
      <c r="K852" s="634"/>
      <c r="L852" s="634"/>
      <c r="M852" s="634"/>
      <c r="N852" s="634"/>
      <c r="O852" s="634"/>
    </row>
    <row r="853" spans="1:15" s="77" customFormat="1" ht="28.15" customHeight="1">
      <c r="A853" s="859"/>
      <c r="B853" s="861"/>
      <c r="C853" s="54" t="s">
        <v>12</v>
      </c>
      <c r="D853" s="75">
        <f>SUM(D852:D852)</f>
        <v>4944</v>
      </c>
      <c r="E853" s="75">
        <f>SUM(E852:E852)</f>
        <v>4351.6000000000004</v>
      </c>
      <c r="F853" s="75">
        <f>IF(ISBLANK(E853),"",+E853/D853*100)</f>
        <v>88.017799352750814</v>
      </c>
      <c r="G853" s="775">
        <f>+E853-D853</f>
        <v>-592.39999999999964</v>
      </c>
      <c r="H853" s="712"/>
      <c r="I853" s="623"/>
      <c r="J853" s="3"/>
      <c r="K853" s="634"/>
      <c r="L853" s="634"/>
      <c r="M853" s="634"/>
      <c r="N853" s="634"/>
      <c r="O853" s="634"/>
    </row>
    <row r="854" spans="1:15" s="499" customFormat="1" ht="20.100000000000001" customHeight="1">
      <c r="A854" s="837" t="s">
        <v>2053</v>
      </c>
      <c r="B854" s="838"/>
      <c r="C854" s="838"/>
      <c r="D854" s="838"/>
      <c r="E854" s="838"/>
      <c r="F854" s="838"/>
      <c r="G854" s="838"/>
      <c r="H854" s="838"/>
      <c r="I854" s="839"/>
      <c r="J854" s="497"/>
      <c r="K854" s="498"/>
      <c r="L854" s="498"/>
      <c r="M854" s="498"/>
      <c r="N854" s="498"/>
      <c r="O854" s="498"/>
    </row>
    <row r="855" spans="1:15" s="499" customFormat="1" ht="13.9" customHeight="1">
      <c r="A855" s="813" t="s">
        <v>505</v>
      </c>
      <c r="B855" s="821" t="s">
        <v>241</v>
      </c>
      <c r="C855" s="503" t="s">
        <v>8</v>
      </c>
      <c r="D855" s="723">
        <v>1654</v>
      </c>
      <c r="E855" s="723">
        <v>1654</v>
      </c>
      <c r="F855" s="723">
        <f>IF(ISBLANK(E855),"",+E855/D855*100)</f>
        <v>100</v>
      </c>
      <c r="G855" s="724">
        <f>+E855-D855</f>
        <v>0</v>
      </c>
      <c r="H855" s="643"/>
      <c r="I855" s="541"/>
      <c r="J855" s="497"/>
      <c r="K855" s="498"/>
      <c r="L855" s="498"/>
      <c r="M855" s="498"/>
      <c r="N855" s="498"/>
      <c r="O855" s="498"/>
    </row>
    <row r="856" spans="1:15" s="499" customFormat="1" ht="28.15" customHeight="1">
      <c r="A856" s="814"/>
      <c r="B856" s="822"/>
      <c r="C856" s="503" t="s">
        <v>11</v>
      </c>
      <c r="D856" s="723">
        <v>863</v>
      </c>
      <c r="E856" s="723">
        <v>0</v>
      </c>
      <c r="F856" s="723">
        <f t="shared" ref="F856" si="105">IF(ISBLANK(E856),"",+E856/D856*100)</f>
        <v>0</v>
      </c>
      <c r="G856" s="724">
        <f t="shared" ref="G856" si="106">+E856-D856</f>
        <v>-863</v>
      </c>
      <c r="H856" s="643">
        <v>-863</v>
      </c>
      <c r="I856" s="541" t="s">
        <v>2246</v>
      </c>
      <c r="J856" s="497"/>
      <c r="K856" s="498"/>
      <c r="L856" s="498"/>
      <c r="M856" s="498"/>
      <c r="N856" s="498"/>
      <c r="O856" s="498"/>
    </row>
    <row r="857" spans="1:15" s="499" customFormat="1" ht="28.15" customHeight="1">
      <c r="A857" s="815"/>
      <c r="B857" s="828"/>
      <c r="C857" s="54" t="s">
        <v>12</v>
      </c>
      <c r="D857" s="75">
        <f>SUM(D855:D856)</f>
        <v>2517</v>
      </c>
      <c r="E857" s="75">
        <f>SUM(E855:E856)</f>
        <v>1654</v>
      </c>
      <c r="F857" s="75">
        <f t="shared" ref="F857" si="107">IF(ISBLANK(E857),"",+E857/D857*100)</f>
        <v>65.71315057608264</v>
      </c>
      <c r="G857" s="775">
        <f t="shared" ref="G857:G861" si="108">+E857-D857</f>
        <v>-863</v>
      </c>
      <c r="H857" s="712"/>
      <c r="I857" s="623"/>
      <c r="J857" s="497"/>
      <c r="K857" s="498"/>
      <c r="L857" s="498"/>
      <c r="M857" s="498"/>
      <c r="N857" s="498"/>
      <c r="O857" s="498"/>
    </row>
    <row r="858" spans="1:15" s="499" customFormat="1" ht="20.100000000000001" customHeight="1">
      <c r="A858" s="862" t="s">
        <v>2054</v>
      </c>
      <c r="B858" s="863"/>
      <c r="C858" s="863"/>
      <c r="D858" s="863"/>
      <c r="E858" s="863"/>
      <c r="F858" s="863"/>
      <c r="G858" s="863"/>
      <c r="H858" s="863"/>
      <c r="I858" s="864"/>
      <c r="J858" s="497"/>
      <c r="K858" s="498"/>
      <c r="L858" s="498"/>
      <c r="M858" s="498"/>
      <c r="N858" s="498"/>
      <c r="O858" s="498"/>
    </row>
    <row r="859" spans="1:15" s="499" customFormat="1" ht="27.95" customHeight="1">
      <c r="A859" s="813" t="s">
        <v>112</v>
      </c>
      <c r="B859" s="848" t="s">
        <v>243</v>
      </c>
      <c r="C859" s="503" t="s">
        <v>8</v>
      </c>
      <c r="D859" s="723">
        <v>1895</v>
      </c>
      <c r="E859" s="723">
        <v>1895</v>
      </c>
      <c r="F859" s="723">
        <f t="shared" ref="F859:F861" si="109">IF(ISBLANK(E859),"",+E859/D859*100)</f>
        <v>100</v>
      </c>
      <c r="G859" s="724">
        <f t="shared" ref="G859:G860" si="110">+E859-D859</f>
        <v>0</v>
      </c>
      <c r="H859" s="643"/>
      <c r="I859" s="613"/>
      <c r="J859" s="497"/>
      <c r="K859" s="498"/>
      <c r="L859" s="498"/>
      <c r="M859" s="498"/>
      <c r="N859" s="498"/>
      <c r="O859" s="498"/>
    </row>
    <row r="860" spans="1:15" s="499" customFormat="1" ht="27.95" customHeight="1">
      <c r="A860" s="814"/>
      <c r="B860" s="849"/>
      <c r="C860" s="503" t="s">
        <v>11</v>
      </c>
      <c r="D860" s="723">
        <v>440</v>
      </c>
      <c r="E860" s="723">
        <v>0</v>
      </c>
      <c r="F860" s="723">
        <f t="shared" si="109"/>
        <v>0</v>
      </c>
      <c r="G860" s="723">
        <f t="shared" si="110"/>
        <v>-440</v>
      </c>
      <c r="H860" s="713">
        <v>-440</v>
      </c>
      <c r="I860" s="542" t="s">
        <v>2163</v>
      </c>
      <c r="J860" s="497"/>
      <c r="K860" s="498"/>
      <c r="L860" s="498"/>
      <c r="M860" s="498"/>
      <c r="N860" s="498"/>
      <c r="O860" s="498"/>
    </row>
    <row r="861" spans="1:15" s="499" customFormat="1" ht="28.15" customHeight="1">
      <c r="A861" s="815"/>
      <c r="B861" s="850"/>
      <c r="C861" s="491" t="s">
        <v>12</v>
      </c>
      <c r="D861" s="725">
        <f>SUM(D859:D860)</f>
        <v>2335</v>
      </c>
      <c r="E861" s="725">
        <f>SUM(E859:E860)</f>
        <v>1895</v>
      </c>
      <c r="F861" s="725">
        <f t="shared" si="109"/>
        <v>81.156316916488223</v>
      </c>
      <c r="G861" s="765">
        <f t="shared" si="108"/>
        <v>-440</v>
      </c>
      <c r="H861" s="705"/>
      <c r="I861" s="596"/>
      <c r="J861" s="497"/>
      <c r="K861" s="498"/>
      <c r="L861" s="498"/>
      <c r="M861" s="498"/>
      <c r="N861" s="498"/>
      <c r="O861" s="498"/>
    </row>
    <row r="862" spans="1:15" s="499" customFormat="1" ht="20.100000000000001" customHeight="1">
      <c r="A862" s="837" t="s">
        <v>2055</v>
      </c>
      <c r="B862" s="838"/>
      <c r="C862" s="838"/>
      <c r="D862" s="838"/>
      <c r="E862" s="838"/>
      <c r="F862" s="838"/>
      <c r="G862" s="838"/>
      <c r="H862" s="838"/>
      <c r="I862" s="839"/>
      <c r="J862" s="497"/>
      <c r="K862" s="498"/>
      <c r="L862" s="498"/>
      <c r="M862" s="498"/>
      <c r="N862" s="498"/>
      <c r="O862" s="498"/>
    </row>
    <row r="863" spans="1:15" s="499" customFormat="1" ht="13.9" customHeight="1">
      <c r="A863" s="829" t="s">
        <v>112</v>
      </c>
      <c r="B863" s="807" t="s">
        <v>1491</v>
      </c>
      <c r="C863" s="807" t="s">
        <v>8</v>
      </c>
      <c r="D863" s="801">
        <v>47714</v>
      </c>
      <c r="E863" s="801">
        <v>47042.400000000001</v>
      </c>
      <c r="F863" s="801">
        <f t="shared" ref="F863:F879" si="111">IF(ISBLANK(E863),"",+E863/D863*100)</f>
        <v>98.592446661357258</v>
      </c>
      <c r="G863" s="801">
        <f t="shared" ref="G863:G879" si="112">+E863-D863</f>
        <v>-671.59999999999854</v>
      </c>
      <c r="H863" s="673">
        <v>-211.1</v>
      </c>
      <c r="I863" s="496" t="s">
        <v>1645</v>
      </c>
      <c r="J863" s="497"/>
      <c r="K863" s="498"/>
      <c r="L863" s="498"/>
      <c r="M863" s="498"/>
      <c r="N863" s="498"/>
      <c r="O863" s="498"/>
    </row>
    <row r="864" spans="1:15" s="499" customFormat="1" ht="27.95" customHeight="1">
      <c r="A864" s="830"/>
      <c r="B864" s="808"/>
      <c r="C864" s="808"/>
      <c r="D864" s="802"/>
      <c r="E864" s="802"/>
      <c r="F864" s="802" t="str">
        <f t="shared" si="111"/>
        <v/>
      </c>
      <c r="G864" s="802"/>
      <c r="H864" s="639">
        <v>-107.1</v>
      </c>
      <c r="I864" s="542" t="s">
        <v>1646</v>
      </c>
      <c r="J864" s="493"/>
      <c r="K864" s="532"/>
      <c r="L864" s="532"/>
      <c r="M864" s="532"/>
      <c r="N864" s="532"/>
      <c r="O864" s="532"/>
    </row>
    <row r="865" spans="1:15" s="499" customFormat="1" ht="13.9" customHeight="1">
      <c r="A865" s="830"/>
      <c r="B865" s="808"/>
      <c r="C865" s="808"/>
      <c r="D865" s="802"/>
      <c r="E865" s="802"/>
      <c r="F865" s="802" t="str">
        <f t="shared" si="111"/>
        <v/>
      </c>
      <c r="G865" s="802"/>
      <c r="H865" s="639">
        <v>-7.1</v>
      </c>
      <c r="I865" s="598" t="s">
        <v>369</v>
      </c>
      <c r="J865" s="497"/>
      <c r="K865" s="498"/>
      <c r="L865" s="498"/>
      <c r="M865" s="498"/>
      <c r="N865" s="498"/>
      <c r="O865" s="498"/>
    </row>
    <row r="866" spans="1:15" s="499" customFormat="1" ht="27.95" customHeight="1">
      <c r="A866" s="830"/>
      <c r="B866" s="808"/>
      <c r="C866" s="809"/>
      <c r="D866" s="803"/>
      <c r="E866" s="803"/>
      <c r="F866" s="803" t="str">
        <f t="shared" si="111"/>
        <v/>
      </c>
      <c r="G866" s="803"/>
      <c r="H866" s="640">
        <v>-346.3</v>
      </c>
      <c r="I866" s="543" t="s">
        <v>1647</v>
      </c>
      <c r="J866" s="497"/>
      <c r="K866" s="498"/>
      <c r="L866" s="498"/>
      <c r="M866" s="498"/>
      <c r="N866" s="498"/>
      <c r="O866" s="498"/>
    </row>
    <row r="867" spans="1:15" s="499" customFormat="1" ht="13.9" customHeight="1">
      <c r="A867" s="830"/>
      <c r="B867" s="808"/>
      <c r="C867" s="807" t="s">
        <v>25</v>
      </c>
      <c r="D867" s="801">
        <v>68</v>
      </c>
      <c r="E867" s="801">
        <v>61.6</v>
      </c>
      <c r="F867" s="801">
        <f t="shared" si="111"/>
        <v>90.588235294117652</v>
      </c>
      <c r="G867" s="801">
        <f t="shared" si="112"/>
        <v>-6.3999999999999986</v>
      </c>
      <c r="H867" s="638">
        <v>-5.2</v>
      </c>
      <c r="I867" s="496" t="s">
        <v>506</v>
      </c>
      <c r="J867" s="497"/>
      <c r="K867" s="498"/>
      <c r="L867" s="498"/>
      <c r="M867" s="498"/>
      <c r="N867" s="498"/>
      <c r="O867" s="498"/>
    </row>
    <row r="868" spans="1:15" s="499" customFormat="1" ht="13.9" customHeight="1">
      <c r="A868" s="830"/>
      <c r="B868" s="808"/>
      <c r="C868" s="808"/>
      <c r="D868" s="802"/>
      <c r="E868" s="802"/>
      <c r="F868" s="802"/>
      <c r="G868" s="802"/>
      <c r="H868" s="639">
        <v>-1</v>
      </c>
      <c r="I868" s="542" t="s">
        <v>1648</v>
      </c>
      <c r="J868" s="497"/>
      <c r="K868" s="498"/>
      <c r="L868" s="498"/>
      <c r="M868" s="498"/>
      <c r="N868" s="498"/>
      <c r="O868" s="498"/>
    </row>
    <row r="869" spans="1:15" s="499" customFormat="1" ht="13.9" customHeight="1">
      <c r="A869" s="830"/>
      <c r="B869" s="808"/>
      <c r="C869" s="809"/>
      <c r="D869" s="803"/>
      <c r="E869" s="803"/>
      <c r="F869" s="803" t="str">
        <f t="shared" si="111"/>
        <v/>
      </c>
      <c r="G869" s="803"/>
      <c r="H869" s="640">
        <v>-0.2</v>
      </c>
      <c r="I869" s="543" t="s">
        <v>1374</v>
      </c>
      <c r="J869" s="497"/>
      <c r="K869" s="498"/>
      <c r="L869" s="498"/>
      <c r="M869" s="498"/>
      <c r="N869" s="498"/>
      <c r="O869" s="498"/>
    </row>
    <row r="870" spans="1:15" s="499" customFormat="1" ht="13.9" customHeight="1">
      <c r="A870" s="830"/>
      <c r="B870" s="808"/>
      <c r="C870" s="506" t="s">
        <v>333</v>
      </c>
      <c r="D870" s="723">
        <v>255</v>
      </c>
      <c r="E870" s="723">
        <v>119.5</v>
      </c>
      <c r="F870" s="723">
        <f t="shared" si="111"/>
        <v>46.862745098039213</v>
      </c>
      <c r="G870" s="724">
        <f t="shared" si="112"/>
        <v>-135.5</v>
      </c>
      <c r="H870" s="643">
        <v>-135.5</v>
      </c>
      <c r="I870" s="546" t="s">
        <v>1649</v>
      </c>
      <c r="J870" s="497"/>
      <c r="K870" s="498"/>
      <c r="L870" s="498"/>
      <c r="M870" s="498"/>
      <c r="N870" s="498"/>
      <c r="O870" s="498"/>
    </row>
    <row r="871" spans="1:15" s="499" customFormat="1" ht="13.9" customHeight="1">
      <c r="A871" s="830"/>
      <c r="B871" s="808"/>
      <c r="C871" s="506" t="s">
        <v>602</v>
      </c>
      <c r="D871" s="723">
        <v>38</v>
      </c>
      <c r="E871" s="723">
        <v>30.6</v>
      </c>
      <c r="F871" s="723">
        <f t="shared" si="111"/>
        <v>80.526315789473685</v>
      </c>
      <c r="G871" s="724">
        <f t="shared" si="112"/>
        <v>-7.3999999999999986</v>
      </c>
      <c r="H871" s="643">
        <v>-7.4</v>
      </c>
      <c r="I871" s="546" t="s">
        <v>1374</v>
      </c>
      <c r="J871" s="497"/>
      <c r="K871" s="498"/>
      <c r="L871" s="498"/>
      <c r="M871" s="498"/>
      <c r="N871" s="498"/>
      <c r="O871" s="498"/>
    </row>
    <row r="872" spans="1:15" s="499" customFormat="1" ht="13.9" customHeight="1">
      <c r="A872" s="830"/>
      <c r="B872" s="808"/>
      <c r="C872" s="807" t="s">
        <v>26</v>
      </c>
      <c r="D872" s="801">
        <v>380</v>
      </c>
      <c r="E872" s="801">
        <v>348</v>
      </c>
      <c r="F872" s="801">
        <f t="shared" si="111"/>
        <v>91.578947368421055</v>
      </c>
      <c r="G872" s="801">
        <f t="shared" si="112"/>
        <v>-32</v>
      </c>
      <c r="H872" s="638">
        <v>-22.4</v>
      </c>
      <c r="I872" s="496" t="s">
        <v>1184</v>
      </c>
      <c r="J872" s="497"/>
      <c r="K872" s="498"/>
      <c r="L872" s="498"/>
      <c r="M872" s="498"/>
      <c r="N872" s="498"/>
      <c r="O872" s="498"/>
    </row>
    <row r="873" spans="1:15" s="499" customFormat="1" ht="13.9" customHeight="1">
      <c r="A873" s="830"/>
      <c r="B873" s="808"/>
      <c r="C873" s="808"/>
      <c r="D873" s="802"/>
      <c r="E873" s="802"/>
      <c r="F873" s="802"/>
      <c r="G873" s="802"/>
      <c r="H873" s="639">
        <v>-8.9</v>
      </c>
      <c r="I873" s="542" t="s">
        <v>390</v>
      </c>
      <c r="J873" s="497"/>
      <c r="K873" s="498"/>
      <c r="L873" s="498"/>
      <c r="M873" s="498"/>
      <c r="N873" s="498"/>
      <c r="O873" s="498"/>
    </row>
    <row r="874" spans="1:15" s="499" customFormat="1" ht="13.9" customHeight="1">
      <c r="A874" s="830"/>
      <c r="B874" s="808"/>
      <c r="C874" s="809"/>
      <c r="D874" s="803"/>
      <c r="E874" s="803"/>
      <c r="F874" s="803" t="str">
        <f t="shared" si="111"/>
        <v/>
      </c>
      <c r="G874" s="803"/>
      <c r="H874" s="640">
        <v>-0.7</v>
      </c>
      <c r="I874" s="547" t="s">
        <v>1374</v>
      </c>
      <c r="J874" s="497"/>
      <c r="K874" s="498"/>
      <c r="L874" s="498"/>
      <c r="M874" s="498"/>
      <c r="N874" s="498"/>
      <c r="O874" s="498"/>
    </row>
    <row r="875" spans="1:15" s="499" customFormat="1" ht="13.9" customHeight="1">
      <c r="A875" s="830"/>
      <c r="B875" s="808"/>
      <c r="C875" s="506" t="s">
        <v>1499</v>
      </c>
      <c r="D875" s="723">
        <v>1445</v>
      </c>
      <c r="E875" s="723">
        <v>677.5</v>
      </c>
      <c r="F875" s="723">
        <f t="shared" si="111"/>
        <v>46.885813148788927</v>
      </c>
      <c r="G875" s="724">
        <f t="shared" si="112"/>
        <v>-767.5</v>
      </c>
      <c r="H875" s="643">
        <v>-767.5</v>
      </c>
      <c r="I875" s="541" t="s">
        <v>1649</v>
      </c>
      <c r="J875" s="497"/>
      <c r="K875" s="498"/>
      <c r="L875" s="498"/>
      <c r="M875" s="498"/>
      <c r="N875" s="498"/>
      <c r="O875" s="498"/>
    </row>
    <row r="876" spans="1:15" s="499" customFormat="1" ht="13.9" customHeight="1">
      <c r="A876" s="830"/>
      <c r="B876" s="808"/>
      <c r="C876" s="506" t="s">
        <v>332</v>
      </c>
      <c r="D876" s="723">
        <v>213</v>
      </c>
      <c r="E876" s="723">
        <v>173.3</v>
      </c>
      <c r="F876" s="723">
        <f t="shared" si="111"/>
        <v>81.36150234741784</v>
      </c>
      <c r="G876" s="724">
        <f t="shared" si="112"/>
        <v>-39.699999999999989</v>
      </c>
      <c r="H876" s="643">
        <v>-39.700000000000003</v>
      </c>
      <c r="I876" s="541" t="s">
        <v>1374</v>
      </c>
      <c r="J876" s="497"/>
      <c r="K876" s="498"/>
      <c r="L876" s="498"/>
      <c r="M876" s="498"/>
      <c r="N876" s="498"/>
      <c r="O876" s="498"/>
    </row>
    <row r="877" spans="1:15" s="499" customFormat="1" ht="42" customHeight="1">
      <c r="A877" s="830"/>
      <c r="B877" s="808"/>
      <c r="C877" s="506" t="s">
        <v>297</v>
      </c>
      <c r="D877" s="723">
        <v>19</v>
      </c>
      <c r="E877" s="723">
        <v>6.6</v>
      </c>
      <c r="F877" s="723">
        <f t="shared" si="111"/>
        <v>34.736842105263158</v>
      </c>
      <c r="G877" s="724">
        <f t="shared" si="112"/>
        <v>-12.4</v>
      </c>
      <c r="H877" s="643">
        <v>-12.4</v>
      </c>
      <c r="I877" s="541" t="s">
        <v>1650</v>
      </c>
      <c r="J877" s="497"/>
      <c r="K877" s="498"/>
      <c r="L877" s="498"/>
      <c r="M877" s="498"/>
      <c r="N877" s="498"/>
      <c r="O877" s="498"/>
    </row>
    <row r="878" spans="1:15" s="499" customFormat="1" ht="42" customHeight="1">
      <c r="A878" s="830"/>
      <c r="B878" s="808"/>
      <c r="C878" s="506" t="s">
        <v>319</v>
      </c>
      <c r="D878" s="723">
        <v>21</v>
      </c>
      <c r="E878" s="723">
        <v>7.2</v>
      </c>
      <c r="F878" s="723">
        <f t="shared" si="111"/>
        <v>34.285714285714285</v>
      </c>
      <c r="G878" s="724">
        <f t="shared" si="112"/>
        <v>-13.8</v>
      </c>
      <c r="H878" s="643">
        <v>-13.8</v>
      </c>
      <c r="I878" s="541" t="s">
        <v>1651</v>
      </c>
      <c r="J878" s="497"/>
      <c r="K878" s="498"/>
      <c r="L878" s="498"/>
      <c r="M878" s="498"/>
      <c r="N878" s="498"/>
      <c r="O878" s="498"/>
    </row>
    <row r="879" spans="1:15" s="499" customFormat="1" ht="28.15" customHeight="1">
      <c r="A879" s="831"/>
      <c r="B879" s="809"/>
      <c r="C879" s="491" t="s">
        <v>12</v>
      </c>
      <c r="D879" s="725">
        <f>SUM(D863:D878)</f>
        <v>50153</v>
      </c>
      <c r="E879" s="725">
        <f>SUM(E863:E878)</f>
        <v>48466.7</v>
      </c>
      <c r="F879" s="725">
        <f t="shared" si="111"/>
        <v>96.637688672661653</v>
      </c>
      <c r="G879" s="765">
        <f t="shared" si="112"/>
        <v>-1686.3000000000029</v>
      </c>
      <c r="H879" s="705"/>
      <c r="I879" s="624"/>
      <c r="J879" s="497"/>
      <c r="K879" s="498"/>
      <c r="L879" s="498"/>
      <c r="M879" s="498"/>
      <c r="N879" s="498"/>
      <c r="O879" s="498"/>
    </row>
    <row r="880" spans="1:15" s="499" customFormat="1" ht="20.100000000000001" customHeight="1">
      <c r="A880" s="840" t="s">
        <v>2241</v>
      </c>
      <c r="B880" s="841"/>
      <c r="C880" s="841"/>
      <c r="D880" s="841"/>
      <c r="E880" s="841"/>
      <c r="F880" s="841"/>
      <c r="G880" s="841"/>
      <c r="H880" s="841"/>
      <c r="I880" s="842"/>
      <c r="J880" s="497"/>
      <c r="K880" s="498"/>
      <c r="L880" s="498"/>
      <c r="M880" s="498"/>
      <c r="N880" s="498"/>
      <c r="O880" s="498"/>
    </row>
    <row r="881" spans="1:15" s="499" customFormat="1" ht="13.9" customHeight="1">
      <c r="A881" s="813" t="s">
        <v>429</v>
      </c>
      <c r="B881" s="843" t="s">
        <v>1754</v>
      </c>
      <c r="C881" s="821" t="s">
        <v>8</v>
      </c>
      <c r="D881" s="816">
        <v>221</v>
      </c>
      <c r="E881" s="816">
        <v>176.5</v>
      </c>
      <c r="F881" s="816">
        <f t="shared" ref="F881" si="113">IF(ISBLANK(E881),"",+E881/D881*100)</f>
        <v>79.864253393665166</v>
      </c>
      <c r="G881" s="816">
        <f t="shared" ref="G881" si="114">+E881-D881</f>
        <v>-44.5</v>
      </c>
      <c r="H881" s="638">
        <v>-24.3</v>
      </c>
      <c r="I881" s="625" t="s">
        <v>2164</v>
      </c>
      <c r="J881" s="497"/>
      <c r="K881" s="498"/>
      <c r="L881" s="498"/>
      <c r="M881" s="498"/>
      <c r="N881" s="498"/>
      <c r="O881" s="498"/>
    </row>
    <row r="882" spans="1:15" s="499" customFormat="1" ht="13.9" customHeight="1">
      <c r="A882" s="814"/>
      <c r="B882" s="844"/>
      <c r="C882" s="822"/>
      <c r="D882" s="846"/>
      <c r="E882" s="846"/>
      <c r="F882" s="846"/>
      <c r="G882" s="846"/>
      <c r="H882" s="639">
        <v>-14.4</v>
      </c>
      <c r="I882" s="626" t="s">
        <v>1752</v>
      </c>
      <c r="J882" s="497"/>
      <c r="K882" s="498"/>
      <c r="L882" s="498"/>
      <c r="M882" s="498"/>
      <c r="N882" s="498"/>
      <c r="O882" s="498"/>
    </row>
    <row r="883" spans="1:15" s="499" customFormat="1" ht="13.9" customHeight="1">
      <c r="A883" s="814"/>
      <c r="B883" s="844"/>
      <c r="C883" s="828"/>
      <c r="D883" s="817"/>
      <c r="E883" s="817"/>
      <c r="F883" s="817"/>
      <c r="G883" s="817"/>
      <c r="H883" s="640">
        <v>-5.8</v>
      </c>
      <c r="I883" s="614" t="s">
        <v>1753</v>
      </c>
      <c r="J883" s="497"/>
      <c r="K883" s="498"/>
      <c r="L883" s="498"/>
      <c r="M883" s="498"/>
      <c r="N883" s="498"/>
      <c r="O883" s="498"/>
    </row>
    <row r="884" spans="1:15" s="499" customFormat="1" ht="28.15" customHeight="1">
      <c r="A884" s="815"/>
      <c r="B884" s="845"/>
      <c r="C884" s="492" t="s">
        <v>12</v>
      </c>
      <c r="D884" s="725">
        <f>SUM(D881:D883)</f>
        <v>221</v>
      </c>
      <c r="E884" s="725">
        <f t="shared" ref="E884:G884" si="115">SUM(E881:E883)</f>
        <v>176.5</v>
      </c>
      <c r="F884" s="725">
        <f t="shared" si="115"/>
        <v>79.864253393665166</v>
      </c>
      <c r="G884" s="765">
        <f t="shared" si="115"/>
        <v>-44.5</v>
      </c>
      <c r="H884" s="705"/>
      <c r="I884" s="624"/>
      <c r="J884" s="497"/>
      <c r="K884" s="498"/>
      <c r="L884" s="498"/>
      <c r="M884" s="498"/>
      <c r="N884" s="498"/>
      <c r="O884" s="498"/>
    </row>
    <row r="885" spans="1:15" s="499" customFormat="1" ht="15" customHeight="1">
      <c r="A885" s="495"/>
      <c r="B885" s="495"/>
      <c r="C885" s="495"/>
      <c r="D885" s="776"/>
      <c r="E885" s="776"/>
      <c r="F885" s="776"/>
      <c r="G885" s="776"/>
      <c r="H885" s="714"/>
      <c r="I885" s="627"/>
      <c r="J885" s="497"/>
      <c r="K885" s="498"/>
      <c r="L885" s="498"/>
      <c r="M885" s="498"/>
      <c r="N885" s="498"/>
      <c r="O885" s="498"/>
    </row>
  </sheetData>
  <autoFilter ref="A8:I885" xr:uid="{00000000-0009-0000-0000-000001000000}"/>
  <customSheetViews>
    <customSheetView guid="{2418B868-424F-4D1D-909E-8AD06910B095}" showPageBreaks="1" fitToPage="1" showAutoFilter="1" hiddenColumns="1" topLeftCell="A1489">
      <selection activeCell="E1492" sqref="E1492"/>
      <pageMargins left="0.7" right="0.7" top="0.75" bottom="0.75" header="0.3" footer="0.3"/>
      <pageSetup paperSize="9" scale="10" orientation="landscape" r:id="rId1"/>
      <autoFilter ref="A1:N1528" xr:uid="{CCE3A3D8-3C06-4758-B5F9-1A7E8A0BC5A8}"/>
    </customSheetView>
    <customSheetView guid="{8A4400C9-3C85-4269-A8FE-F5A425A442A7}" showPageBreaks="1" filter="1" showAutoFilter="1">
      <selection activeCell="H1541" sqref="H1541"/>
      <pageMargins left="0.7" right="0.7" top="0.75" bottom="0.75" header="0.3" footer="0.3"/>
      <pageSetup paperSize="9" orientation="portrait" r:id="rId2"/>
      <autoFilter ref="A2:T1528" xr:uid="{0F47E2B4-8815-4A6A-9EE8-477D02FF6BB5}">
        <filterColumn colId="0">
          <filters>
            <filter val="Vaida Matiliūnienė"/>
          </filters>
        </filterColumn>
        <filterColumn colId="1">
          <filters>
            <filter val="32"/>
          </filters>
        </filterColumn>
        <filterColumn colId="5">
          <filters>
            <filter val="1. 2.2.7. 1"/>
            <filter val="1. 3.2.7. 1"/>
          </filters>
        </filterColumn>
      </autoFilter>
    </customSheetView>
    <customSheetView guid="{E039D831-3E09-4A14-A3FE-23DC0726C3D5}" scale="90" showPageBreaks="1" showAutoFilter="1" hiddenColumns="1">
      <selection activeCell="H1529" sqref="H1529"/>
      <pageMargins left="0.7" right="0.7" top="0.75" bottom="0.75" header="0.3" footer="0.3"/>
      <pageSetup orientation="landscape" r:id="rId3"/>
      <autoFilter ref="A1:N1528" xr:uid="{C5CE6FB9-8DD2-403E-B142-7D92023B3B33}"/>
    </customSheetView>
    <customSheetView guid="{AC99C2CC-7182-479F-86DF-70C1CB3546A9}" showPageBreaks="1" filter="1" showAutoFilter="1" hiddenColumns="1" topLeftCell="A747">
      <selection activeCell="M758" sqref="M758"/>
      <pageMargins left="0.7" right="0.7" top="0.75" bottom="0.75" header="0.3" footer="0.3"/>
      <pageSetup orientation="portrait" r:id="rId4"/>
      <autoFilter ref="A1:N1551" xr:uid="{6ABDC635-3B1C-4B13-A14D-23359CF542DC}">
        <filterColumn colId="0">
          <filters>
            <filter val="Jurgita Subačienė"/>
          </filters>
        </filterColumn>
      </autoFilter>
    </customSheetView>
    <customSheetView guid="{3A1299A1-7133-41E3-9165-1E0801063AB1}" showAutoFilter="1" hiddenColumns="1" topLeftCell="B496">
      <selection activeCell="M475" sqref="M475"/>
      <pageMargins left="0.7" right="0.7" top="0.75" bottom="0.75" header="0.3" footer="0.3"/>
      <pageSetup orientation="portrait" r:id="rId5"/>
      <autoFilter ref="A2:AB1853" xr:uid="{91F7BB45-B5AE-400D-860D-992DC54D4C66}"/>
    </customSheetView>
    <customSheetView guid="{FF52CFC1-DCEA-497B-A882-320708670DCB}" showAutoFilter="1" hiddenColumns="1">
      <pane xSplit="5" ySplit="2" topLeftCell="M3" activePane="bottomRight" state="frozen"/>
      <selection pane="bottomRight" activeCell="D1327" sqref="D1327"/>
      <pageMargins left="0.7" right="0.7" top="0.75" bottom="0.75" header="0.3" footer="0.3"/>
      <pageSetup paperSize="9" orientation="portrait" r:id="rId6"/>
      <autoFilter ref="A2:T1580" xr:uid="{1D1DA198-DB0A-4EE1-8BFE-0567C0571C72}"/>
    </customSheetView>
    <customSheetView guid="{D8405565-0CC5-4349-B6DE-9D17D408FA01}" scale="80" showAutoFilter="1">
      <pane xSplit="5" ySplit="2" topLeftCell="F306" activePane="bottomRight" state="frozen"/>
      <selection pane="bottomRight" activeCell="D311" sqref="D311"/>
      <pageMargins left="0.7" right="0.7" top="0.75" bottom="0.75" header="0.3" footer="0.3"/>
      <pageSetup orientation="portrait" r:id="rId7"/>
      <autoFilter ref="A2:S1581" xr:uid="{05AF01B8-912B-4F89-B30A-3474556D1401}"/>
    </customSheetView>
    <customSheetView guid="{A3E76763-A969-438B-831C-6748CE4AFCF3}" showAutoFilter="1" hiddenColumns="1">
      <pane xSplit="5" ySplit="2" topLeftCell="H354" activePane="bottomRight" state="frozen"/>
      <selection pane="bottomRight" activeCell="L12" sqref="L12"/>
      <pageMargins left="0.7" right="0.7" top="0.75" bottom="0.75" header="0.3" footer="0.3"/>
      <autoFilter ref="A2:S1652" xr:uid="{DBBFFB88-DEAC-4671-966A-5B1503E5E0D9}"/>
    </customSheetView>
    <customSheetView guid="{D7C31C57-C81F-4E55-B2C7-2096C31FE5CC}" scale="80" showPageBreaks="1" showAutoFilter="1">
      <pane xSplit="5" ySplit="2" topLeftCell="F1148" activePane="bottomRight" state="frozen"/>
      <selection pane="bottomRight" activeCell="K1152" sqref="K1152"/>
      <pageMargins left="0.7" right="0.7" top="0.75" bottom="0.75" header="0.3" footer="0.3"/>
      <pageSetup orientation="portrait" r:id="rId8"/>
      <autoFilter ref="B2:T1580" xr:uid="{66804DEA-0BBA-43E6-AC3F-68A979446BC4}"/>
    </customSheetView>
    <customSheetView guid="{68DB2BFB-3A47-4753-951F-C0DF24E73448}" showPageBreaks="1" filter="1" showAutoFilter="1" hiddenColumns="1" topLeftCell="A895">
      <selection activeCell="E899" sqref="E899"/>
      <pageMargins left="0.7" right="0.7" top="0.75" bottom="0.75" header="0.3" footer="0.3"/>
      <pageSetup orientation="landscape" r:id="rId9"/>
      <autoFilter ref="A1:N1528" xr:uid="{33672486-F386-4E21-B880-E78BCECC40A9}">
        <filterColumn colId="0">
          <filters>
            <filter val="Laima Mikulėnienė"/>
          </filters>
        </filterColumn>
        <filterColumn colId="1">
          <filters>
            <filter val="551"/>
          </filters>
        </filterColumn>
      </autoFilter>
    </customSheetView>
  </customSheetViews>
  <mergeCells count="822">
    <mergeCell ref="A662:A673"/>
    <mergeCell ref="B662:B673"/>
    <mergeCell ref="A674:A685"/>
    <mergeCell ref="B674:B685"/>
    <mergeCell ref="A686:A688"/>
    <mergeCell ref="B686:B688"/>
    <mergeCell ref="A715:A718"/>
    <mergeCell ref="B715:B718"/>
    <mergeCell ref="A609:A621"/>
    <mergeCell ref="B609:B621"/>
    <mergeCell ref="A622:A635"/>
    <mergeCell ref="B622:B635"/>
    <mergeCell ref="A656:A661"/>
    <mergeCell ref="B656:B661"/>
    <mergeCell ref="A712:I712"/>
    <mergeCell ref="H688:I688"/>
    <mergeCell ref="A689:I689"/>
    <mergeCell ref="A690:A698"/>
    <mergeCell ref="A699:A711"/>
    <mergeCell ref="B690:B698"/>
    <mergeCell ref="B699:B711"/>
    <mergeCell ref="C690:C695"/>
    <mergeCell ref="D690:D695"/>
    <mergeCell ref="E690:E695"/>
    <mergeCell ref="B569:B570"/>
    <mergeCell ref="C569:C570"/>
    <mergeCell ref="D569:D570"/>
    <mergeCell ref="E569:E570"/>
    <mergeCell ref="B494:B497"/>
    <mergeCell ref="A494:A497"/>
    <mergeCell ref="A498:A509"/>
    <mergeCell ref="B498:B509"/>
    <mergeCell ref="H514:I514"/>
    <mergeCell ref="H541:I541"/>
    <mergeCell ref="H535:I535"/>
    <mergeCell ref="C522:C524"/>
    <mergeCell ref="A544:A547"/>
    <mergeCell ref="B544:B547"/>
    <mergeCell ref="C544:C547"/>
    <mergeCell ref="D544:D547"/>
    <mergeCell ref="E544:E547"/>
    <mergeCell ref="F544:F547"/>
    <mergeCell ref="G544:G547"/>
    <mergeCell ref="A519:A521"/>
    <mergeCell ref="B519:B521"/>
    <mergeCell ref="A522:A542"/>
    <mergeCell ref="B522:B542"/>
    <mergeCell ref="A518:I518"/>
    <mergeCell ref="A481:A493"/>
    <mergeCell ref="B481:B493"/>
    <mergeCell ref="C290:C291"/>
    <mergeCell ref="A471:A480"/>
    <mergeCell ref="B471:B480"/>
    <mergeCell ref="C471:C473"/>
    <mergeCell ref="C477:C478"/>
    <mergeCell ref="C482:C483"/>
    <mergeCell ref="C330:C336"/>
    <mergeCell ref="A330:A336"/>
    <mergeCell ref="B330:B336"/>
    <mergeCell ref="A337:A342"/>
    <mergeCell ref="B337:B342"/>
    <mergeCell ref="B443:B451"/>
    <mergeCell ref="B452:B466"/>
    <mergeCell ref="C452:C455"/>
    <mergeCell ref="C458:C461"/>
    <mergeCell ref="A388:A431"/>
    <mergeCell ref="B388:B431"/>
    <mergeCell ref="D477:D478"/>
    <mergeCell ref="E477:E478"/>
    <mergeCell ref="F477:F478"/>
    <mergeCell ref="G477:G478"/>
    <mergeCell ref="A467:A470"/>
    <mergeCell ref="A443:A451"/>
    <mergeCell ref="A452:A466"/>
    <mergeCell ref="C462:C465"/>
    <mergeCell ref="D452:D455"/>
    <mergeCell ref="E452:E455"/>
    <mergeCell ref="C447:C448"/>
    <mergeCell ref="D447:D448"/>
    <mergeCell ref="E447:E448"/>
    <mergeCell ref="F447:F448"/>
    <mergeCell ref="G447:G448"/>
    <mergeCell ref="C444:C445"/>
    <mergeCell ref="D444:D445"/>
    <mergeCell ref="E444:E445"/>
    <mergeCell ref="F444:F445"/>
    <mergeCell ref="G444:G445"/>
    <mergeCell ref="B467:B470"/>
    <mergeCell ref="C467:C470"/>
    <mergeCell ref="D467:D470"/>
    <mergeCell ref="E467:E470"/>
    <mergeCell ref="F467:F470"/>
    <mergeCell ref="G467:G470"/>
    <mergeCell ref="F452:F455"/>
    <mergeCell ref="G452:G455"/>
    <mergeCell ref="D458:D461"/>
    <mergeCell ref="E458:E461"/>
    <mergeCell ref="F458:F461"/>
    <mergeCell ref="G458:G461"/>
    <mergeCell ref="D462:D465"/>
    <mergeCell ref="E462:E465"/>
    <mergeCell ref="F462:F465"/>
    <mergeCell ref="G462:G465"/>
    <mergeCell ref="C225:C226"/>
    <mergeCell ref="D225:D226"/>
    <mergeCell ref="E225:E226"/>
    <mergeCell ref="F225:F226"/>
    <mergeCell ref="G225:G226"/>
    <mergeCell ref="D375:D376"/>
    <mergeCell ref="E375:E376"/>
    <mergeCell ref="F375:F376"/>
    <mergeCell ref="G375:G376"/>
    <mergeCell ref="C371:C373"/>
    <mergeCell ref="C286:C289"/>
    <mergeCell ref="C262:C264"/>
    <mergeCell ref="C237:C238"/>
    <mergeCell ref="D237:D238"/>
    <mergeCell ref="E237:E238"/>
    <mergeCell ref="F237:F238"/>
    <mergeCell ref="G237:G238"/>
    <mergeCell ref="C239:C240"/>
    <mergeCell ref="D239:D240"/>
    <mergeCell ref="E239:E240"/>
    <mergeCell ref="F239:F240"/>
    <mergeCell ref="G239:G240"/>
    <mergeCell ref="G364:G365"/>
    <mergeCell ref="D367:D368"/>
    <mergeCell ref="E90:E91"/>
    <mergeCell ref="F90:F91"/>
    <mergeCell ref="G90:G91"/>
    <mergeCell ref="D92:D99"/>
    <mergeCell ref="E92:E99"/>
    <mergeCell ref="F92:F99"/>
    <mergeCell ref="G92:G99"/>
    <mergeCell ref="D83:D84"/>
    <mergeCell ref="E83:E84"/>
    <mergeCell ref="F83:F84"/>
    <mergeCell ref="G83:G84"/>
    <mergeCell ref="C682:C683"/>
    <mergeCell ref="D682:D683"/>
    <mergeCell ref="E682:E683"/>
    <mergeCell ref="F682:F683"/>
    <mergeCell ref="G682:G683"/>
    <mergeCell ref="E674:E676"/>
    <mergeCell ref="F674:F676"/>
    <mergeCell ref="G674:G676"/>
    <mergeCell ref="C677:C678"/>
    <mergeCell ref="D677:D678"/>
    <mergeCell ref="E677:E678"/>
    <mergeCell ref="F677:F678"/>
    <mergeCell ref="G677:G678"/>
    <mergeCell ref="C680:C681"/>
    <mergeCell ref="D680:D681"/>
    <mergeCell ref="E680:E681"/>
    <mergeCell ref="F680:F681"/>
    <mergeCell ref="G680:G681"/>
    <mergeCell ref="C674:C676"/>
    <mergeCell ref="D674:D676"/>
    <mergeCell ref="F690:F695"/>
    <mergeCell ref="G690:G695"/>
    <mergeCell ref="H698:I698"/>
    <mergeCell ref="C699:C708"/>
    <mergeCell ref="D699:D708"/>
    <mergeCell ref="E699:E708"/>
    <mergeCell ref="F699:F708"/>
    <mergeCell ref="G699:G708"/>
    <mergeCell ref="H711:I711"/>
    <mergeCell ref="H709:I709"/>
    <mergeCell ref="G664:G670"/>
    <mergeCell ref="C656:C661"/>
    <mergeCell ref="C645:C646"/>
    <mergeCell ref="D645:D646"/>
    <mergeCell ref="E645:E646"/>
    <mergeCell ref="F645:F646"/>
    <mergeCell ref="G645:G646"/>
    <mergeCell ref="C647:C648"/>
    <mergeCell ref="D647:D648"/>
    <mergeCell ref="E647:E648"/>
    <mergeCell ref="F647:F648"/>
    <mergeCell ref="G647:G648"/>
    <mergeCell ref="E636:E641"/>
    <mergeCell ref="F636:F641"/>
    <mergeCell ref="G636:G641"/>
    <mergeCell ref="C642:C643"/>
    <mergeCell ref="D642:D643"/>
    <mergeCell ref="E642:E643"/>
    <mergeCell ref="F642:F643"/>
    <mergeCell ref="G642:G643"/>
    <mergeCell ref="H673:I673"/>
    <mergeCell ref="H654:I654"/>
    <mergeCell ref="D656:D661"/>
    <mergeCell ref="E656:E661"/>
    <mergeCell ref="F656:F661"/>
    <mergeCell ref="G656:G661"/>
    <mergeCell ref="C650:C653"/>
    <mergeCell ref="D650:D653"/>
    <mergeCell ref="E650:E653"/>
    <mergeCell ref="F650:F653"/>
    <mergeCell ref="G650:G653"/>
    <mergeCell ref="A655:I655"/>
    <mergeCell ref="C664:C670"/>
    <mergeCell ref="D664:D670"/>
    <mergeCell ref="E664:E670"/>
    <mergeCell ref="F664:F670"/>
    <mergeCell ref="A600:I600"/>
    <mergeCell ref="A601:A608"/>
    <mergeCell ref="B601:B608"/>
    <mergeCell ref="H608:I608"/>
    <mergeCell ref="A636:A654"/>
    <mergeCell ref="C609:C620"/>
    <mergeCell ref="D609:D620"/>
    <mergeCell ref="E609:E620"/>
    <mergeCell ref="F609:F620"/>
    <mergeCell ref="G609:G620"/>
    <mergeCell ref="C623:C625"/>
    <mergeCell ref="D623:D625"/>
    <mergeCell ref="E623:E625"/>
    <mergeCell ref="F623:F625"/>
    <mergeCell ref="G623:G625"/>
    <mergeCell ref="C631:C634"/>
    <mergeCell ref="D631:D634"/>
    <mergeCell ref="E631:E634"/>
    <mergeCell ref="F631:F634"/>
    <mergeCell ref="G631:G634"/>
    <mergeCell ref="H635:I635"/>
    <mergeCell ref="B636:B654"/>
    <mergeCell ref="C636:C641"/>
    <mergeCell ref="D636:D641"/>
    <mergeCell ref="C596:C598"/>
    <mergeCell ref="D596:D598"/>
    <mergeCell ref="E596:E598"/>
    <mergeCell ref="F596:F598"/>
    <mergeCell ref="G596:G598"/>
    <mergeCell ref="H599:I599"/>
    <mergeCell ref="B571:B589"/>
    <mergeCell ref="B590:B595"/>
    <mergeCell ref="C584:C588"/>
    <mergeCell ref="D584:D588"/>
    <mergeCell ref="E584:E588"/>
    <mergeCell ref="F584:F588"/>
    <mergeCell ref="G584:G588"/>
    <mergeCell ref="H589:I589"/>
    <mergeCell ref="C590:C591"/>
    <mergeCell ref="D590:D591"/>
    <mergeCell ref="E590:E591"/>
    <mergeCell ref="F590:F591"/>
    <mergeCell ref="G590:G591"/>
    <mergeCell ref="C594:C595"/>
    <mergeCell ref="D594:D595"/>
    <mergeCell ref="E594:E595"/>
    <mergeCell ref="F594:F595"/>
    <mergeCell ref="G594:G595"/>
    <mergeCell ref="A571:A589"/>
    <mergeCell ref="A590:A595"/>
    <mergeCell ref="A543:I543"/>
    <mergeCell ref="C553:C554"/>
    <mergeCell ref="D553:D554"/>
    <mergeCell ref="E553:E554"/>
    <mergeCell ref="F553:F554"/>
    <mergeCell ref="G553:G554"/>
    <mergeCell ref="C558:C559"/>
    <mergeCell ref="D558:D559"/>
    <mergeCell ref="E558:E559"/>
    <mergeCell ref="F558:F559"/>
    <mergeCell ref="G558:G559"/>
    <mergeCell ref="C560:C565"/>
    <mergeCell ref="D560:D565"/>
    <mergeCell ref="E560:E565"/>
    <mergeCell ref="F560:F565"/>
    <mergeCell ref="G560:G565"/>
    <mergeCell ref="H568:I568"/>
    <mergeCell ref="F569:F570"/>
    <mergeCell ref="G569:G570"/>
    <mergeCell ref="A548:A568"/>
    <mergeCell ref="B548:B568"/>
    <mergeCell ref="A569:A570"/>
    <mergeCell ref="C536:C538"/>
    <mergeCell ref="D536:D538"/>
    <mergeCell ref="E536:E538"/>
    <mergeCell ref="F536:F538"/>
    <mergeCell ref="G536:G538"/>
    <mergeCell ref="H542:I542"/>
    <mergeCell ref="A510:A517"/>
    <mergeCell ref="B510:B517"/>
    <mergeCell ref="C510:C513"/>
    <mergeCell ref="D510:D513"/>
    <mergeCell ref="E510:E513"/>
    <mergeCell ref="F510:F513"/>
    <mergeCell ref="G510:G513"/>
    <mergeCell ref="C515:C516"/>
    <mergeCell ref="D515:D516"/>
    <mergeCell ref="E515:E516"/>
    <mergeCell ref="F515:F516"/>
    <mergeCell ref="G515:G516"/>
    <mergeCell ref="C519:C521"/>
    <mergeCell ref="D519:D521"/>
    <mergeCell ref="E519:E521"/>
    <mergeCell ref="F519:F521"/>
    <mergeCell ref="G519:G521"/>
    <mergeCell ref="F504:F505"/>
    <mergeCell ref="G504:G505"/>
    <mergeCell ref="C507:C508"/>
    <mergeCell ref="D507:D508"/>
    <mergeCell ref="E507:E508"/>
    <mergeCell ref="F507:F508"/>
    <mergeCell ref="G507:G508"/>
    <mergeCell ref="D504:D505"/>
    <mergeCell ref="H517:I517"/>
    <mergeCell ref="H509:I509"/>
    <mergeCell ref="C504:C505"/>
    <mergeCell ref="E504:E505"/>
    <mergeCell ref="D486:D489"/>
    <mergeCell ref="E486:E489"/>
    <mergeCell ref="F486:F489"/>
    <mergeCell ref="G486:G489"/>
    <mergeCell ref="H493:I493"/>
    <mergeCell ref="C494:C495"/>
    <mergeCell ref="D494:D495"/>
    <mergeCell ref="E494:E495"/>
    <mergeCell ref="F494:F495"/>
    <mergeCell ref="G494:G495"/>
    <mergeCell ref="C486:C489"/>
    <mergeCell ref="C498:C499"/>
    <mergeCell ref="D498:D499"/>
    <mergeCell ref="E498:E499"/>
    <mergeCell ref="F498:F499"/>
    <mergeCell ref="G498:G499"/>
    <mergeCell ref="C501:C502"/>
    <mergeCell ref="D501:D502"/>
    <mergeCell ref="E501:E502"/>
    <mergeCell ref="F501:F502"/>
    <mergeCell ref="G501:G502"/>
    <mergeCell ref="D482:D483"/>
    <mergeCell ref="E482:E483"/>
    <mergeCell ref="F482:F483"/>
    <mergeCell ref="G482:G483"/>
    <mergeCell ref="C484:C485"/>
    <mergeCell ref="D484:D485"/>
    <mergeCell ref="E484:E485"/>
    <mergeCell ref="F484:F485"/>
    <mergeCell ref="G484:G485"/>
    <mergeCell ref="E367:E368"/>
    <mergeCell ref="F367:F368"/>
    <mergeCell ref="G367:G368"/>
    <mergeCell ref="H435:I435"/>
    <mergeCell ref="A437:I437"/>
    <mergeCell ref="C438:C441"/>
    <mergeCell ref="D438:D441"/>
    <mergeCell ref="E438:E441"/>
    <mergeCell ref="F438:F441"/>
    <mergeCell ref="G438:G441"/>
    <mergeCell ref="A438:A442"/>
    <mergeCell ref="B438:B442"/>
    <mergeCell ref="C369:C370"/>
    <mergeCell ref="D369:D370"/>
    <mergeCell ref="E369:E370"/>
    <mergeCell ref="F369:F370"/>
    <mergeCell ref="G369:G370"/>
    <mergeCell ref="C378:C409"/>
    <mergeCell ref="D378:D409"/>
    <mergeCell ref="E378:E409"/>
    <mergeCell ref="F378:F409"/>
    <mergeCell ref="G378:G409"/>
    <mergeCell ref="A359:A387"/>
    <mergeCell ref="B359:B387"/>
    <mergeCell ref="H342:I342"/>
    <mergeCell ref="A343:I343"/>
    <mergeCell ref="C344:C359"/>
    <mergeCell ref="C360:C361"/>
    <mergeCell ref="C364:C365"/>
    <mergeCell ref="C367:C368"/>
    <mergeCell ref="C375:C376"/>
    <mergeCell ref="C432:C434"/>
    <mergeCell ref="H436:I436"/>
    <mergeCell ref="D344:D359"/>
    <mergeCell ref="E344:E359"/>
    <mergeCell ref="F344:F359"/>
    <mergeCell ref="G344:G359"/>
    <mergeCell ref="D360:D361"/>
    <mergeCell ref="E360:E361"/>
    <mergeCell ref="F360:F361"/>
    <mergeCell ref="G360:G361"/>
    <mergeCell ref="D364:D365"/>
    <mergeCell ref="E364:E365"/>
    <mergeCell ref="F364:F365"/>
    <mergeCell ref="D432:D434"/>
    <mergeCell ref="E432:E434"/>
    <mergeCell ref="F432:F434"/>
    <mergeCell ref="G432:G434"/>
    <mergeCell ref="D330:D336"/>
    <mergeCell ref="E330:E336"/>
    <mergeCell ref="F330:F336"/>
    <mergeCell ref="G330:G336"/>
    <mergeCell ref="C338:C341"/>
    <mergeCell ref="D338:D341"/>
    <mergeCell ref="E338:E341"/>
    <mergeCell ref="F338:F341"/>
    <mergeCell ref="G338:G341"/>
    <mergeCell ref="H318:I318"/>
    <mergeCell ref="A319:I319"/>
    <mergeCell ref="A320:A329"/>
    <mergeCell ref="B320:B329"/>
    <mergeCell ref="C320:C326"/>
    <mergeCell ref="D320:D326"/>
    <mergeCell ref="E320:E326"/>
    <mergeCell ref="F320:F326"/>
    <mergeCell ref="G320:G326"/>
    <mergeCell ref="H329:I329"/>
    <mergeCell ref="A293:A318"/>
    <mergeCell ref="B293:B318"/>
    <mergeCell ref="G315:G316"/>
    <mergeCell ref="C309:C311"/>
    <mergeCell ref="D309:D311"/>
    <mergeCell ref="E309:E311"/>
    <mergeCell ref="F309:F311"/>
    <mergeCell ref="G309:G311"/>
    <mergeCell ref="C312:C314"/>
    <mergeCell ref="D312:D314"/>
    <mergeCell ref="E312:E314"/>
    <mergeCell ref="F312:F314"/>
    <mergeCell ref="G312:G314"/>
    <mergeCell ref="C315:C316"/>
    <mergeCell ref="D315:D316"/>
    <mergeCell ref="E315:E316"/>
    <mergeCell ref="F315:F316"/>
    <mergeCell ref="G303:G306"/>
    <mergeCell ref="C307:C308"/>
    <mergeCell ref="D307:D308"/>
    <mergeCell ref="E307:E308"/>
    <mergeCell ref="F307:F308"/>
    <mergeCell ref="G307:G308"/>
    <mergeCell ref="C303:C306"/>
    <mergeCell ref="D303:D306"/>
    <mergeCell ref="E303:E306"/>
    <mergeCell ref="F303:F306"/>
    <mergeCell ref="G293:G297"/>
    <mergeCell ref="C298:C301"/>
    <mergeCell ref="D298:D301"/>
    <mergeCell ref="E298:E301"/>
    <mergeCell ref="F298:F301"/>
    <mergeCell ref="G298:G301"/>
    <mergeCell ref="C293:C297"/>
    <mergeCell ref="D293:D297"/>
    <mergeCell ref="E293:E297"/>
    <mergeCell ref="F293:F297"/>
    <mergeCell ref="D290:D291"/>
    <mergeCell ref="E290:E291"/>
    <mergeCell ref="F290:F291"/>
    <mergeCell ref="G290:G291"/>
    <mergeCell ref="C276:C277"/>
    <mergeCell ref="D276:D277"/>
    <mergeCell ref="E276:E277"/>
    <mergeCell ref="F276:F277"/>
    <mergeCell ref="G276:G277"/>
    <mergeCell ref="C280:C285"/>
    <mergeCell ref="D280:D285"/>
    <mergeCell ref="E280:E285"/>
    <mergeCell ref="F280:F285"/>
    <mergeCell ref="G280:G285"/>
    <mergeCell ref="C270:C272"/>
    <mergeCell ref="D270:D272"/>
    <mergeCell ref="E270:E272"/>
    <mergeCell ref="F270:F272"/>
    <mergeCell ref="G270:G272"/>
    <mergeCell ref="D286:D289"/>
    <mergeCell ref="E286:E289"/>
    <mergeCell ref="F286:F289"/>
    <mergeCell ref="G286:G289"/>
    <mergeCell ref="H178:I178"/>
    <mergeCell ref="A179:I179"/>
    <mergeCell ref="H292:I292"/>
    <mergeCell ref="A173:A178"/>
    <mergeCell ref="B173:B178"/>
    <mergeCell ref="G230:G233"/>
    <mergeCell ref="C235:C236"/>
    <mergeCell ref="D235:D236"/>
    <mergeCell ref="E235:E236"/>
    <mergeCell ref="F235:F236"/>
    <mergeCell ref="G235:G236"/>
    <mergeCell ref="C230:C233"/>
    <mergeCell ref="D230:D233"/>
    <mergeCell ref="E230:E233"/>
    <mergeCell ref="F230:F233"/>
    <mergeCell ref="C221:C223"/>
    <mergeCell ref="D221:D223"/>
    <mergeCell ref="E221:E223"/>
    <mergeCell ref="F221:F223"/>
    <mergeCell ref="G221:G223"/>
    <mergeCell ref="C259:C261"/>
    <mergeCell ref="D259:D261"/>
    <mergeCell ref="E259:E261"/>
    <mergeCell ref="F259:F261"/>
    <mergeCell ref="G157:G159"/>
    <mergeCell ref="C166:C169"/>
    <mergeCell ref="D166:D169"/>
    <mergeCell ref="E166:E169"/>
    <mergeCell ref="F166:F169"/>
    <mergeCell ref="G166:G169"/>
    <mergeCell ref="H155:I155"/>
    <mergeCell ref="A156:I156"/>
    <mergeCell ref="C157:C159"/>
    <mergeCell ref="D157:D159"/>
    <mergeCell ref="E157:E159"/>
    <mergeCell ref="F157:F159"/>
    <mergeCell ref="A157:A162"/>
    <mergeCell ref="B157:B162"/>
    <mergeCell ref="A163:A172"/>
    <mergeCell ref="B163:B172"/>
    <mergeCell ref="H172:I172"/>
    <mergeCell ref="H123:I123"/>
    <mergeCell ref="A124:I124"/>
    <mergeCell ref="A125:A149"/>
    <mergeCell ref="B125:B149"/>
    <mergeCell ref="A150:A155"/>
    <mergeCell ref="B150:B155"/>
    <mergeCell ref="D130:D131"/>
    <mergeCell ref="E130:E131"/>
    <mergeCell ref="F130:F131"/>
    <mergeCell ref="G130:G131"/>
    <mergeCell ref="H149:I149"/>
    <mergeCell ref="C150:C151"/>
    <mergeCell ref="D150:D151"/>
    <mergeCell ref="E150:E151"/>
    <mergeCell ref="F150:F151"/>
    <mergeCell ref="G150:G151"/>
    <mergeCell ref="C145:C146"/>
    <mergeCell ref="D145:D146"/>
    <mergeCell ref="E145:E146"/>
    <mergeCell ref="F145:F146"/>
    <mergeCell ref="G145:G146"/>
    <mergeCell ref="H147:I147"/>
    <mergeCell ref="C130:C131"/>
    <mergeCell ref="I126:I128"/>
    <mergeCell ref="A68:I68"/>
    <mergeCell ref="C83:C84"/>
    <mergeCell ref="C90:C91"/>
    <mergeCell ref="C92:C99"/>
    <mergeCell ref="C106:C114"/>
    <mergeCell ref="C116:C121"/>
    <mergeCell ref="D106:D114"/>
    <mergeCell ref="E106:E114"/>
    <mergeCell ref="F106:F114"/>
    <mergeCell ref="G106:G114"/>
    <mergeCell ref="D116:D121"/>
    <mergeCell ref="E116:E121"/>
    <mergeCell ref="F116:F121"/>
    <mergeCell ref="A69:A81"/>
    <mergeCell ref="B69:B81"/>
    <mergeCell ref="C69:C81"/>
    <mergeCell ref="D69:D81"/>
    <mergeCell ref="E69:E81"/>
    <mergeCell ref="F69:F81"/>
    <mergeCell ref="G69:G81"/>
    <mergeCell ref="A82:A123"/>
    <mergeCell ref="B82:B123"/>
    <mergeCell ref="G116:G121"/>
    <mergeCell ref="D90:D91"/>
    <mergeCell ref="A62:I62"/>
    <mergeCell ref="A63:A67"/>
    <mergeCell ref="B63:B67"/>
    <mergeCell ref="C63:C66"/>
    <mergeCell ref="D63:D66"/>
    <mergeCell ref="E63:E66"/>
    <mergeCell ref="F63:F66"/>
    <mergeCell ref="G63:G66"/>
    <mergeCell ref="H67:I67"/>
    <mergeCell ref="A40:I40"/>
    <mergeCell ref="A41:A61"/>
    <mergeCell ref="B41:B61"/>
    <mergeCell ref="C41:C59"/>
    <mergeCell ref="D41:D59"/>
    <mergeCell ref="E41:E59"/>
    <mergeCell ref="F41:F59"/>
    <mergeCell ref="G41:G59"/>
    <mergeCell ref="H61:I61"/>
    <mergeCell ref="A34:A39"/>
    <mergeCell ref="B34:B39"/>
    <mergeCell ref="C34:C38"/>
    <mergeCell ref="D34:D38"/>
    <mergeCell ref="E34:E38"/>
    <mergeCell ref="F34:F38"/>
    <mergeCell ref="G34:G38"/>
    <mergeCell ref="H39:I39"/>
    <mergeCell ref="B33:I33"/>
    <mergeCell ref="A29:I29"/>
    <mergeCell ref="C30:C31"/>
    <mergeCell ref="D30:D31"/>
    <mergeCell ref="E30:E31"/>
    <mergeCell ref="F30:F31"/>
    <mergeCell ref="G30:G31"/>
    <mergeCell ref="A30:A32"/>
    <mergeCell ref="B30:B32"/>
    <mergeCell ref="C26:C27"/>
    <mergeCell ref="D26:D27"/>
    <mergeCell ref="E26:E27"/>
    <mergeCell ref="F26:F27"/>
    <mergeCell ref="G26:G27"/>
    <mergeCell ref="H28:I28"/>
    <mergeCell ref="H32:I32"/>
    <mergeCell ref="G20:G21"/>
    <mergeCell ref="H22:I22"/>
    <mergeCell ref="A23:I23"/>
    <mergeCell ref="A24:A28"/>
    <mergeCell ref="B24:B28"/>
    <mergeCell ref="C24:C25"/>
    <mergeCell ref="D24:D25"/>
    <mergeCell ref="E24:E25"/>
    <mergeCell ref="F24:F25"/>
    <mergeCell ref="G24:G25"/>
    <mergeCell ref="A20:A22"/>
    <mergeCell ref="B20:B22"/>
    <mergeCell ref="C20:C21"/>
    <mergeCell ref="D20:D21"/>
    <mergeCell ref="E20:E21"/>
    <mergeCell ref="F20:F21"/>
    <mergeCell ref="G12:G16"/>
    <mergeCell ref="A11:I11"/>
    <mergeCell ref="A12:A18"/>
    <mergeCell ref="B12:B18"/>
    <mergeCell ref="H18:I18"/>
    <mergeCell ref="A19:I19"/>
    <mergeCell ref="A5:I6"/>
    <mergeCell ref="H9:I9"/>
    <mergeCell ref="C12:C16"/>
    <mergeCell ref="D12:D16"/>
    <mergeCell ref="E12:E16"/>
    <mergeCell ref="F12:F16"/>
    <mergeCell ref="A713:A714"/>
    <mergeCell ref="B713:B714"/>
    <mergeCell ref="H714:I714"/>
    <mergeCell ref="C715:C716"/>
    <mergeCell ref="D715:D716"/>
    <mergeCell ref="E715:E716"/>
    <mergeCell ref="F715:F716"/>
    <mergeCell ref="G715:G716"/>
    <mergeCell ref="C722:C723"/>
    <mergeCell ref="D722:D723"/>
    <mergeCell ref="E722:E723"/>
    <mergeCell ref="F722:F723"/>
    <mergeCell ref="G722:G723"/>
    <mergeCell ref="C724:C725"/>
    <mergeCell ref="D724:D725"/>
    <mergeCell ref="E724:E725"/>
    <mergeCell ref="F724:F725"/>
    <mergeCell ref="G724:G725"/>
    <mergeCell ref="A727:A733"/>
    <mergeCell ref="B727:B733"/>
    <mergeCell ref="C727:C728"/>
    <mergeCell ref="C729:C731"/>
    <mergeCell ref="D727:D728"/>
    <mergeCell ref="E727:E728"/>
    <mergeCell ref="F727:F728"/>
    <mergeCell ref="G727:G728"/>
    <mergeCell ref="D729:D731"/>
    <mergeCell ref="E729:E731"/>
    <mergeCell ref="F729:F731"/>
    <mergeCell ref="G729:G731"/>
    <mergeCell ref="A719:A726"/>
    <mergeCell ref="B719:B726"/>
    <mergeCell ref="G734:G735"/>
    <mergeCell ref="C736:C738"/>
    <mergeCell ref="D736:D738"/>
    <mergeCell ref="E736:E738"/>
    <mergeCell ref="F736:F738"/>
    <mergeCell ref="G736:G738"/>
    <mergeCell ref="C740:C742"/>
    <mergeCell ref="D740:D742"/>
    <mergeCell ref="E740:E742"/>
    <mergeCell ref="F740:F742"/>
    <mergeCell ref="G740:G742"/>
    <mergeCell ref="A744:A749"/>
    <mergeCell ref="B744:B749"/>
    <mergeCell ref="A750:A755"/>
    <mergeCell ref="B750:B755"/>
    <mergeCell ref="A734:A743"/>
    <mergeCell ref="B734:B743"/>
    <mergeCell ref="C734:C735"/>
    <mergeCell ref="D734:D735"/>
    <mergeCell ref="E734:E735"/>
    <mergeCell ref="C744:C749"/>
    <mergeCell ref="D744:D749"/>
    <mergeCell ref="E744:E749"/>
    <mergeCell ref="B764:B770"/>
    <mergeCell ref="A771:I771"/>
    <mergeCell ref="C793:C794"/>
    <mergeCell ref="D793:D794"/>
    <mergeCell ref="E793:E794"/>
    <mergeCell ref="F793:F794"/>
    <mergeCell ref="G793:G794"/>
    <mergeCell ref="A773:A796"/>
    <mergeCell ref="B773:B796"/>
    <mergeCell ref="C773:C789"/>
    <mergeCell ref="C795:C796"/>
    <mergeCell ref="D795:D796"/>
    <mergeCell ref="E795:E796"/>
    <mergeCell ref="F795:F796"/>
    <mergeCell ref="G795:G796"/>
    <mergeCell ref="A820:A826"/>
    <mergeCell ref="B820:B826"/>
    <mergeCell ref="C824:C825"/>
    <mergeCell ref="D824:D825"/>
    <mergeCell ref="E824:E825"/>
    <mergeCell ref="F824:F825"/>
    <mergeCell ref="G824:G825"/>
    <mergeCell ref="B797:B818"/>
    <mergeCell ref="I821:I823"/>
    <mergeCell ref="A797:A818"/>
    <mergeCell ref="C805:C807"/>
    <mergeCell ref="D805:D807"/>
    <mergeCell ref="E805:E807"/>
    <mergeCell ref="F805:F807"/>
    <mergeCell ref="G805:G807"/>
    <mergeCell ref="C809:C810"/>
    <mergeCell ref="D809:D810"/>
    <mergeCell ref="E809:E810"/>
    <mergeCell ref="F809:F810"/>
    <mergeCell ref="G809:G810"/>
    <mergeCell ref="D799:D800"/>
    <mergeCell ref="E799:E800"/>
    <mergeCell ref="F799:F800"/>
    <mergeCell ref="G799:G800"/>
    <mergeCell ref="C872:C874"/>
    <mergeCell ref="D872:D874"/>
    <mergeCell ref="E872:E874"/>
    <mergeCell ref="F872:F874"/>
    <mergeCell ref="G872:G874"/>
    <mergeCell ref="A849:A850"/>
    <mergeCell ref="B849:B850"/>
    <mergeCell ref="A851:I851"/>
    <mergeCell ref="A840:A848"/>
    <mergeCell ref="B840:B848"/>
    <mergeCell ref="C842:C847"/>
    <mergeCell ref="D842:D847"/>
    <mergeCell ref="E842:E847"/>
    <mergeCell ref="F842:F847"/>
    <mergeCell ref="G842:G847"/>
    <mergeCell ref="A852:A853"/>
    <mergeCell ref="B852:B853"/>
    <mergeCell ref="A854:I854"/>
    <mergeCell ref="A858:I858"/>
    <mergeCell ref="A880:I880"/>
    <mergeCell ref="A881:A884"/>
    <mergeCell ref="B881:B884"/>
    <mergeCell ref="C881:C883"/>
    <mergeCell ref="D881:D883"/>
    <mergeCell ref="E881:E883"/>
    <mergeCell ref="F881:F883"/>
    <mergeCell ref="G881:G883"/>
    <mergeCell ref="A3:I3"/>
    <mergeCell ref="A859:A861"/>
    <mergeCell ref="B859:B861"/>
    <mergeCell ref="A862:I862"/>
    <mergeCell ref="A863:A879"/>
    <mergeCell ref="B863:B879"/>
    <mergeCell ref="C863:C866"/>
    <mergeCell ref="D863:D866"/>
    <mergeCell ref="E863:E866"/>
    <mergeCell ref="F863:F866"/>
    <mergeCell ref="G863:G866"/>
    <mergeCell ref="C867:C869"/>
    <mergeCell ref="D867:D869"/>
    <mergeCell ref="E867:E869"/>
    <mergeCell ref="F867:F869"/>
    <mergeCell ref="G867:G869"/>
    <mergeCell ref="A827:A828"/>
    <mergeCell ref="B827:B828"/>
    <mergeCell ref="A829:I829"/>
    <mergeCell ref="A830:A831"/>
    <mergeCell ref="B830:B831"/>
    <mergeCell ref="A832:A838"/>
    <mergeCell ref="B832:B838"/>
    <mergeCell ref="A839:I839"/>
    <mergeCell ref="A855:A857"/>
    <mergeCell ref="B855:B857"/>
    <mergeCell ref="A819:I819"/>
    <mergeCell ref="C180:C217"/>
    <mergeCell ref="D180:D217"/>
    <mergeCell ref="E180:E217"/>
    <mergeCell ref="F180:F217"/>
    <mergeCell ref="G180:G217"/>
    <mergeCell ref="A344:A358"/>
    <mergeCell ref="B344:B358"/>
    <mergeCell ref="A180:A217"/>
    <mergeCell ref="B180:B217"/>
    <mergeCell ref="G259:G261"/>
    <mergeCell ref="G246:G249"/>
    <mergeCell ref="C251:C256"/>
    <mergeCell ref="D251:D256"/>
    <mergeCell ref="E251:E256"/>
    <mergeCell ref="F251:F256"/>
    <mergeCell ref="G251:G256"/>
    <mergeCell ref="C246:C249"/>
    <mergeCell ref="D246:D249"/>
    <mergeCell ref="A756:A758"/>
    <mergeCell ref="B756:B758"/>
    <mergeCell ref="A759:A763"/>
    <mergeCell ref="B759:B763"/>
    <mergeCell ref="A764:A770"/>
    <mergeCell ref="E246:E249"/>
    <mergeCell ref="F246:F249"/>
    <mergeCell ref="D262:D264"/>
    <mergeCell ref="E262:E264"/>
    <mergeCell ref="F262:F264"/>
    <mergeCell ref="G262:G264"/>
    <mergeCell ref="C812:C816"/>
    <mergeCell ref="D812:D816"/>
    <mergeCell ref="E812:E816"/>
    <mergeCell ref="F812:F816"/>
    <mergeCell ref="G812:G816"/>
    <mergeCell ref="F744:F749"/>
    <mergeCell ref="G744:G749"/>
    <mergeCell ref="C750:C752"/>
    <mergeCell ref="D750:D752"/>
    <mergeCell ref="E750:E752"/>
    <mergeCell ref="F750:F752"/>
    <mergeCell ref="G750:G752"/>
    <mergeCell ref="D803:D804"/>
    <mergeCell ref="E803:E804"/>
    <mergeCell ref="F803:F804"/>
    <mergeCell ref="G803:G804"/>
    <mergeCell ref="C803:C804"/>
    <mergeCell ref="F734:F735"/>
  </mergeCells>
  <phoneticPr fontId="33" type="noConversion"/>
  <pageMargins left="0.59055118110236227" right="0.39370078740157483" top="0.78740157480314965" bottom="0.39370078740157483" header="0.31496062992125984" footer="0.31496062992125984"/>
  <pageSetup paperSize="129" scale="77"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89"/>
  <sheetViews>
    <sheetView workbookViewId="0">
      <selection activeCell="D13" sqref="D13"/>
    </sheetView>
  </sheetViews>
  <sheetFormatPr defaultRowHeight="15"/>
  <cols>
    <col min="1" max="1" width="16.5703125" style="77" customWidth="1"/>
    <col min="2" max="2" width="9.5703125" style="301" customWidth="1"/>
    <col min="3" max="3" width="18.28515625" style="77" customWidth="1"/>
    <col min="4" max="4" width="9.85546875" style="207" customWidth="1"/>
    <col min="5" max="5" width="49.42578125" style="77" customWidth="1"/>
    <col min="6" max="6" width="11.140625" style="207" customWidth="1"/>
    <col min="7" max="7" width="12.28515625" style="210" bestFit="1" customWidth="1"/>
    <col min="8" max="8" width="12.7109375" style="210" customWidth="1"/>
    <col min="9" max="9" width="9.7109375" style="210" bestFit="1" customWidth="1"/>
    <col min="10" max="10" width="10.7109375" style="210" customWidth="1"/>
    <col min="11" max="11" width="11.85546875" style="389" bestFit="1" customWidth="1"/>
    <col min="12" max="12" width="12.5703125" style="4" customWidth="1"/>
    <col min="13" max="13" width="67.85546875" style="78" customWidth="1"/>
  </cols>
  <sheetData>
    <row r="1" spans="1:13">
      <c r="A1" s="207"/>
      <c r="B1" s="340"/>
      <c r="C1" s="84"/>
      <c r="D1" s="84"/>
      <c r="E1" s="84"/>
      <c r="F1" s="84"/>
      <c r="G1" s="194"/>
      <c r="H1" s="194"/>
      <c r="I1" s="194"/>
      <c r="J1" s="194"/>
      <c r="K1" s="382"/>
      <c r="L1" s="380"/>
      <c r="M1" s="85"/>
    </row>
    <row r="2" spans="1:13">
      <c r="A2" s="279"/>
      <c r="B2" s="338"/>
      <c r="C2" s="54"/>
      <c r="D2" s="84">
        <v>1</v>
      </c>
      <c r="E2" s="84">
        <v>2</v>
      </c>
      <c r="F2" s="84">
        <v>3</v>
      </c>
      <c r="G2" s="185">
        <v>4</v>
      </c>
      <c r="H2" s="185">
        <v>5</v>
      </c>
      <c r="I2" s="185">
        <v>6</v>
      </c>
      <c r="J2" s="185">
        <v>7</v>
      </c>
      <c r="K2" s="382">
        <v>8</v>
      </c>
      <c r="L2" s="185">
        <v>9</v>
      </c>
      <c r="M2" s="83">
        <v>10</v>
      </c>
    </row>
    <row r="3" spans="1:13" ht="25.5">
      <c r="A3" s="77" t="e">
        <f>VLOOKUP(B3,#REF!,3,FALSE)</f>
        <v>#REF!</v>
      </c>
      <c r="B3" s="14">
        <v>1</v>
      </c>
      <c r="C3" s="26" t="s">
        <v>7</v>
      </c>
      <c r="D3" s="12" t="s">
        <v>6</v>
      </c>
      <c r="E3" s="25" t="s">
        <v>653</v>
      </c>
      <c r="F3" s="12" t="s">
        <v>8</v>
      </c>
      <c r="G3" s="62">
        <v>3695</v>
      </c>
      <c r="H3" s="62">
        <v>3068.9</v>
      </c>
      <c r="I3" s="10">
        <f t="shared" ref="I3:I74" si="0">IF(ISBLANK(H3),"",+H3/G3*100)</f>
        <v>83.055480378890394</v>
      </c>
      <c r="J3" s="10">
        <f t="shared" ref="J3:J74" si="1">+H3-G3</f>
        <v>-626.09999999999991</v>
      </c>
      <c r="K3" s="62">
        <v>-1.7</v>
      </c>
      <c r="L3" s="76" t="s">
        <v>27</v>
      </c>
      <c r="M3" s="15" t="s">
        <v>1296</v>
      </c>
    </row>
    <row r="4" spans="1:13" ht="25.5">
      <c r="A4" s="77" t="e">
        <f>VLOOKUP(B4,#REF!,3,FALSE)</f>
        <v>#REF!</v>
      </c>
      <c r="B4" s="14">
        <v>1</v>
      </c>
      <c r="C4" s="26" t="s">
        <v>7</v>
      </c>
      <c r="D4" s="12" t="s">
        <v>6</v>
      </c>
      <c r="E4" s="25" t="s">
        <v>653</v>
      </c>
      <c r="F4" s="12" t="s">
        <v>8</v>
      </c>
      <c r="G4" s="62"/>
      <c r="H4" s="62"/>
      <c r="I4" s="10" t="str">
        <f t="shared" si="0"/>
        <v/>
      </c>
      <c r="J4" s="10"/>
      <c r="K4" s="62">
        <v>-384.6</v>
      </c>
      <c r="L4" s="12" t="s">
        <v>56</v>
      </c>
      <c r="M4" s="15" t="s">
        <v>1297</v>
      </c>
    </row>
    <row r="5" spans="1:13" ht="25.5">
      <c r="A5" s="77" t="e">
        <f>VLOOKUP(B5,#REF!,3,FALSE)</f>
        <v>#REF!</v>
      </c>
      <c r="B5" s="14">
        <v>1</v>
      </c>
      <c r="C5" s="26" t="s">
        <v>7</v>
      </c>
      <c r="D5" s="12" t="s">
        <v>6</v>
      </c>
      <c r="E5" s="25" t="s">
        <v>653</v>
      </c>
      <c r="F5" s="12" t="s">
        <v>8</v>
      </c>
      <c r="G5" s="62"/>
      <c r="H5" s="62"/>
      <c r="I5" s="10"/>
      <c r="J5" s="10"/>
      <c r="K5" s="62">
        <v>-18.399999999999999</v>
      </c>
      <c r="L5" s="12" t="s">
        <v>50</v>
      </c>
      <c r="M5" s="15" t="s">
        <v>1298</v>
      </c>
    </row>
    <row r="6" spans="1:13" ht="25.5">
      <c r="A6" s="77" t="e">
        <f>VLOOKUP(B6,#REF!,3,FALSE)</f>
        <v>#REF!</v>
      </c>
      <c r="B6" s="14">
        <v>1</v>
      </c>
      <c r="C6" s="26" t="s">
        <v>7</v>
      </c>
      <c r="D6" s="12" t="s">
        <v>6</v>
      </c>
      <c r="E6" s="25" t="s">
        <v>653</v>
      </c>
      <c r="F6" s="12" t="s">
        <v>8</v>
      </c>
      <c r="G6" s="62"/>
      <c r="H6" s="62"/>
      <c r="I6" s="10"/>
      <c r="J6" s="10"/>
      <c r="K6" s="62">
        <v>-45.1</v>
      </c>
      <c r="L6" s="12" t="s">
        <v>155</v>
      </c>
      <c r="M6" s="15" t="s">
        <v>1299</v>
      </c>
    </row>
    <row r="7" spans="1:13" ht="25.5">
      <c r="A7" s="77" t="e">
        <f>VLOOKUP(B7,#REF!,3,FALSE)</f>
        <v>#REF!</v>
      </c>
      <c r="B7" s="14">
        <v>1</v>
      </c>
      <c r="C7" s="26" t="s">
        <v>7</v>
      </c>
      <c r="D7" s="12" t="s">
        <v>6</v>
      </c>
      <c r="E7" s="25" t="s">
        <v>653</v>
      </c>
      <c r="F7" s="12" t="s">
        <v>8</v>
      </c>
      <c r="G7" s="62"/>
      <c r="H7" s="62"/>
      <c r="I7" s="10"/>
      <c r="J7" s="10"/>
      <c r="K7" s="62">
        <v>-78.3</v>
      </c>
      <c r="L7" s="12" t="s">
        <v>155</v>
      </c>
      <c r="M7" s="15" t="s">
        <v>1302</v>
      </c>
    </row>
    <row r="8" spans="1:13" ht="25.5">
      <c r="A8" s="77" t="e">
        <f>VLOOKUP(B8,#REF!,3,FALSE)</f>
        <v>#REF!</v>
      </c>
      <c r="B8" s="14">
        <v>1</v>
      </c>
      <c r="C8" s="26" t="s">
        <v>7</v>
      </c>
      <c r="D8" s="12" t="s">
        <v>6</v>
      </c>
      <c r="E8" s="25" t="s">
        <v>653</v>
      </c>
      <c r="F8" s="12" t="s">
        <v>8</v>
      </c>
      <c r="G8" s="62"/>
      <c r="H8" s="62"/>
      <c r="I8" s="10"/>
      <c r="J8" s="10"/>
      <c r="K8" s="62">
        <v>-45.2</v>
      </c>
      <c r="L8" s="12" t="s">
        <v>122</v>
      </c>
      <c r="M8" s="15" t="s">
        <v>1303</v>
      </c>
    </row>
    <row r="9" spans="1:13" ht="25.5">
      <c r="A9" s="77" t="e">
        <f>VLOOKUP(B9,#REF!,3,FALSE)</f>
        <v>#REF!</v>
      </c>
      <c r="B9" s="14">
        <v>1</v>
      </c>
      <c r="C9" s="26" t="s">
        <v>7</v>
      </c>
      <c r="D9" s="12" t="s">
        <v>6</v>
      </c>
      <c r="E9" s="25" t="s">
        <v>653</v>
      </c>
      <c r="F9" s="12" t="s">
        <v>8</v>
      </c>
      <c r="G9" s="62"/>
      <c r="H9" s="62"/>
      <c r="I9" s="10"/>
      <c r="J9" s="10"/>
      <c r="K9" s="62">
        <v>-10.8</v>
      </c>
      <c r="L9" s="12" t="s">
        <v>9</v>
      </c>
      <c r="M9" s="15" t="s">
        <v>1300</v>
      </c>
    </row>
    <row r="10" spans="1:13" ht="38.25">
      <c r="A10" s="77" t="e">
        <f>VLOOKUP(B10,#REF!,3,FALSE)</f>
        <v>#REF!</v>
      </c>
      <c r="B10" s="14">
        <v>1</v>
      </c>
      <c r="C10" s="26" t="s">
        <v>7</v>
      </c>
      <c r="D10" s="12" t="s">
        <v>6</v>
      </c>
      <c r="E10" s="25" t="s">
        <v>653</v>
      </c>
      <c r="F10" s="12" t="s">
        <v>8</v>
      </c>
      <c r="G10" s="62"/>
      <c r="H10" s="62"/>
      <c r="I10" s="10"/>
      <c r="J10" s="10"/>
      <c r="K10" s="62">
        <v>-42</v>
      </c>
      <c r="L10" s="12" t="s">
        <v>9</v>
      </c>
      <c r="M10" s="15" t="s">
        <v>1301</v>
      </c>
    </row>
    <row r="11" spans="1:13" ht="38.25">
      <c r="A11" s="77" t="e">
        <f>VLOOKUP(B11,#REF!,3,FALSE)</f>
        <v>#REF!</v>
      </c>
      <c r="B11" s="103">
        <v>1</v>
      </c>
      <c r="C11" s="64" t="s">
        <v>7</v>
      </c>
      <c r="D11" s="86" t="s">
        <v>6</v>
      </c>
      <c r="E11" s="87" t="s">
        <v>653</v>
      </c>
      <c r="F11" s="51" t="s">
        <v>12</v>
      </c>
      <c r="G11" s="28">
        <f>SUM(G3:G10)</f>
        <v>3695</v>
      </c>
      <c r="H11" s="28">
        <f>SUM(H3:H10)</f>
        <v>3068.9</v>
      </c>
      <c r="I11" s="28">
        <f t="shared" si="0"/>
        <v>83.055480378890394</v>
      </c>
      <c r="J11" s="28">
        <f t="shared" si="1"/>
        <v>-626.09999999999991</v>
      </c>
      <c r="K11" s="28">
        <f>SUM(K3:K10)</f>
        <v>-626.1</v>
      </c>
      <c r="L11" s="186"/>
      <c r="M11" s="134"/>
    </row>
    <row r="12" spans="1:13" ht="38.25">
      <c r="A12" s="77" t="e">
        <f>VLOOKUP(B12,#REF!,3,FALSE)</f>
        <v>#REF!</v>
      </c>
      <c r="B12" s="88">
        <v>1</v>
      </c>
      <c r="C12" s="89" t="s">
        <v>7</v>
      </c>
      <c r="D12" s="90"/>
      <c r="E12" s="91"/>
      <c r="F12" s="92" t="s">
        <v>13</v>
      </c>
      <c r="G12" s="72">
        <f>+G11</f>
        <v>3695</v>
      </c>
      <c r="H12" s="72">
        <f t="shared" ref="H12:K12" si="2">+H11</f>
        <v>3068.9</v>
      </c>
      <c r="I12" s="72">
        <f t="shared" si="0"/>
        <v>83.055480378890394</v>
      </c>
      <c r="J12" s="72">
        <f t="shared" si="1"/>
        <v>-626.09999999999991</v>
      </c>
      <c r="K12" s="72">
        <f t="shared" si="2"/>
        <v>-626.1</v>
      </c>
      <c r="L12" s="187"/>
      <c r="M12" s="154"/>
    </row>
    <row r="13" spans="1:13" ht="25.5">
      <c r="A13" s="77" t="e">
        <f>VLOOKUP(B13,#REF!,3,FALSE)</f>
        <v>#REF!</v>
      </c>
      <c r="B13" s="14">
        <v>2</v>
      </c>
      <c r="C13" s="26" t="s">
        <v>16</v>
      </c>
      <c r="D13" s="12" t="s">
        <v>6</v>
      </c>
      <c r="E13" s="25" t="s">
        <v>619</v>
      </c>
      <c r="F13" s="13" t="s">
        <v>8</v>
      </c>
      <c r="G13" s="10">
        <v>17196</v>
      </c>
      <c r="H13" s="10">
        <v>16231.6</v>
      </c>
      <c r="I13" s="10">
        <f t="shared" si="0"/>
        <v>94.391719004419642</v>
      </c>
      <c r="J13" s="10">
        <f t="shared" si="1"/>
        <v>-964.39999999999964</v>
      </c>
      <c r="K13" s="10">
        <v>799.4</v>
      </c>
      <c r="L13" s="17" t="s">
        <v>27</v>
      </c>
      <c r="M13" s="15" t="s">
        <v>618</v>
      </c>
    </row>
    <row r="14" spans="1:13" ht="25.5">
      <c r="A14" s="77" t="e">
        <f>VLOOKUP(B14,#REF!,3,FALSE)</f>
        <v>#REF!</v>
      </c>
      <c r="B14" s="14">
        <v>2</v>
      </c>
      <c r="C14" s="26" t="s">
        <v>16</v>
      </c>
      <c r="D14" s="12" t="s">
        <v>6</v>
      </c>
      <c r="E14" s="25" t="s">
        <v>619</v>
      </c>
      <c r="F14" s="13" t="s">
        <v>8</v>
      </c>
      <c r="G14" s="18"/>
      <c r="H14" s="18"/>
      <c r="I14" s="10" t="str">
        <f t="shared" si="0"/>
        <v/>
      </c>
      <c r="J14" s="10">
        <f t="shared" si="1"/>
        <v>0</v>
      </c>
      <c r="K14" s="10">
        <v>-1763.7999999999997</v>
      </c>
      <c r="L14" s="17" t="s">
        <v>50</v>
      </c>
      <c r="M14" s="15" t="s">
        <v>617</v>
      </c>
    </row>
    <row r="15" spans="1:13" ht="25.5">
      <c r="A15" s="77" t="e">
        <f>VLOOKUP(B15,#REF!,3,FALSE)</f>
        <v>#REF!</v>
      </c>
      <c r="B15" s="14">
        <v>2</v>
      </c>
      <c r="C15" s="26" t="s">
        <v>16</v>
      </c>
      <c r="D15" s="12" t="s">
        <v>6</v>
      </c>
      <c r="E15" s="25" t="s">
        <v>619</v>
      </c>
      <c r="F15" s="13" t="s">
        <v>11</v>
      </c>
      <c r="G15" s="10">
        <v>24.9</v>
      </c>
      <c r="H15" s="10">
        <v>13.8</v>
      </c>
      <c r="I15" s="10">
        <f t="shared" si="0"/>
        <v>55.421686746987952</v>
      </c>
      <c r="J15" s="10">
        <f t="shared" si="1"/>
        <v>-11.099999999999998</v>
      </c>
      <c r="K15" s="10">
        <v>-11.1</v>
      </c>
      <c r="L15" s="17" t="s">
        <v>50</v>
      </c>
      <c r="M15" s="15" t="s">
        <v>617</v>
      </c>
    </row>
    <row r="16" spans="1:13" ht="25.5">
      <c r="A16" s="77" t="e">
        <f>VLOOKUP(B16,#REF!,3,FALSE)</f>
        <v>#REF!</v>
      </c>
      <c r="B16" s="103">
        <v>2</v>
      </c>
      <c r="C16" s="64" t="s">
        <v>16</v>
      </c>
      <c r="D16" s="86" t="s">
        <v>6</v>
      </c>
      <c r="E16" s="87" t="s">
        <v>619</v>
      </c>
      <c r="F16" s="51" t="s">
        <v>12</v>
      </c>
      <c r="G16" s="28">
        <f>SUM(G13:G15)</f>
        <v>17220.900000000001</v>
      </c>
      <c r="H16" s="28">
        <f>SUM(H13:H15)</f>
        <v>16245.4</v>
      </c>
      <c r="I16" s="28">
        <f t="shared" si="0"/>
        <v>94.335371554332227</v>
      </c>
      <c r="J16" s="28">
        <f t="shared" si="1"/>
        <v>-975.50000000000182</v>
      </c>
      <c r="K16" s="28">
        <f>SUM(K13:K15)</f>
        <v>-975.49999999999977</v>
      </c>
      <c r="L16" s="186"/>
      <c r="M16" s="53"/>
    </row>
    <row r="17" spans="1:13" ht="25.5">
      <c r="A17" s="77" t="e">
        <f>VLOOKUP(B17,#REF!,3,FALSE)</f>
        <v>#REF!</v>
      </c>
      <c r="B17" s="88">
        <v>2</v>
      </c>
      <c r="C17" s="89" t="s">
        <v>16</v>
      </c>
      <c r="D17" s="90"/>
      <c r="E17" s="91"/>
      <c r="F17" s="92" t="s">
        <v>13</v>
      </c>
      <c r="G17" s="72">
        <f>+G16</f>
        <v>17220.900000000001</v>
      </c>
      <c r="H17" s="72">
        <f>+H16</f>
        <v>16245.4</v>
      </c>
      <c r="I17" s="72">
        <f>IF(ISBLANK(H17),"",+H17/G17*100)</f>
        <v>94.335371554332227</v>
      </c>
      <c r="J17" s="72">
        <f>+H17-G17</f>
        <v>-975.50000000000182</v>
      </c>
      <c r="K17" s="72">
        <f>+K16</f>
        <v>-975.49999999999977</v>
      </c>
      <c r="L17" s="187"/>
      <c r="M17" s="341"/>
    </row>
    <row r="18" spans="1:13" ht="38.25">
      <c r="A18" s="77" t="e">
        <f>VLOOKUP(B18,#REF!,3,FALSE)</f>
        <v>#REF!</v>
      </c>
      <c r="B18" s="14">
        <v>3</v>
      </c>
      <c r="C18" s="46" t="s">
        <v>257</v>
      </c>
      <c r="D18" s="12" t="s">
        <v>6</v>
      </c>
      <c r="E18" s="16" t="s">
        <v>258</v>
      </c>
      <c r="F18" s="13" t="s">
        <v>8</v>
      </c>
      <c r="G18" s="22">
        <v>1058.5999999999999</v>
      </c>
      <c r="H18" s="22">
        <v>721.5</v>
      </c>
      <c r="I18" s="22">
        <f t="shared" si="0"/>
        <v>68.15605516720197</v>
      </c>
      <c r="J18" s="10">
        <f t="shared" si="1"/>
        <v>-337.09999999999991</v>
      </c>
      <c r="K18" s="180">
        <v>-0.2</v>
      </c>
      <c r="L18" s="12" t="s">
        <v>27</v>
      </c>
      <c r="M18" s="15" t="s">
        <v>545</v>
      </c>
    </row>
    <row r="19" spans="1:13" ht="38.25">
      <c r="A19" s="77" t="e">
        <f>VLOOKUP(B19,#REF!,3,FALSE)</f>
        <v>#REF!</v>
      </c>
      <c r="B19" s="14">
        <v>3</v>
      </c>
      <c r="C19" s="46" t="s">
        <v>257</v>
      </c>
      <c r="D19" s="12" t="s">
        <v>6</v>
      </c>
      <c r="E19" s="16" t="s">
        <v>258</v>
      </c>
      <c r="F19" s="13" t="s">
        <v>8</v>
      </c>
      <c r="G19" s="22"/>
      <c r="H19" s="22"/>
      <c r="I19" s="22" t="str">
        <f t="shared" si="0"/>
        <v/>
      </c>
      <c r="J19" s="10"/>
      <c r="K19" s="180">
        <v>-226.5</v>
      </c>
      <c r="L19" s="12" t="s">
        <v>50</v>
      </c>
      <c r="M19" s="15" t="s">
        <v>544</v>
      </c>
    </row>
    <row r="20" spans="1:13" ht="38.25">
      <c r="A20" s="77" t="e">
        <f>VLOOKUP(B20,#REF!,3,FALSE)</f>
        <v>#REF!</v>
      </c>
      <c r="B20" s="14">
        <v>3</v>
      </c>
      <c r="C20" s="46" t="s">
        <v>257</v>
      </c>
      <c r="D20" s="12" t="s">
        <v>6</v>
      </c>
      <c r="E20" s="16" t="s">
        <v>258</v>
      </c>
      <c r="F20" s="13" t="s">
        <v>8</v>
      </c>
      <c r="G20" s="22"/>
      <c r="H20" s="22"/>
      <c r="I20" s="22" t="str">
        <f t="shared" si="0"/>
        <v/>
      </c>
      <c r="J20" s="10"/>
      <c r="K20" s="180">
        <v>-32.799999999999997</v>
      </c>
      <c r="L20" s="12" t="s">
        <v>155</v>
      </c>
      <c r="M20" s="15" t="s">
        <v>543</v>
      </c>
    </row>
    <row r="21" spans="1:13" ht="51">
      <c r="A21" s="77" t="e">
        <f>VLOOKUP(B21,#REF!,3,FALSE)</f>
        <v>#REF!</v>
      </c>
      <c r="B21" s="14">
        <v>3</v>
      </c>
      <c r="C21" s="46" t="s">
        <v>257</v>
      </c>
      <c r="D21" s="13" t="s">
        <v>6</v>
      </c>
      <c r="E21" s="16" t="s">
        <v>258</v>
      </c>
      <c r="F21" s="13" t="s">
        <v>8</v>
      </c>
      <c r="G21" s="22"/>
      <c r="H21" s="22"/>
      <c r="I21" s="22" t="str">
        <f t="shared" si="0"/>
        <v/>
      </c>
      <c r="J21" s="10"/>
      <c r="K21" s="180">
        <v>-77.599999999999994</v>
      </c>
      <c r="L21" s="12" t="s">
        <v>50</v>
      </c>
      <c r="M21" s="15" t="s">
        <v>542</v>
      </c>
    </row>
    <row r="22" spans="1:13" ht="38.25">
      <c r="A22" s="77" t="e">
        <f>VLOOKUP(B22,#REF!,3,FALSE)</f>
        <v>#REF!</v>
      </c>
      <c r="B22" s="103">
        <v>3</v>
      </c>
      <c r="C22" s="64" t="s">
        <v>257</v>
      </c>
      <c r="D22" s="86" t="s">
        <v>6</v>
      </c>
      <c r="E22" s="87" t="s">
        <v>258</v>
      </c>
      <c r="F22" s="51" t="s">
        <v>12</v>
      </c>
      <c r="G22" s="28">
        <f>SUM(G18:G21)</f>
        <v>1058.5999999999999</v>
      </c>
      <c r="H22" s="28">
        <f>SUM(H18:H21)</f>
        <v>721.5</v>
      </c>
      <c r="I22" s="28">
        <f t="shared" si="0"/>
        <v>68.15605516720197</v>
      </c>
      <c r="J22" s="28">
        <f t="shared" si="1"/>
        <v>-337.09999999999991</v>
      </c>
      <c r="K22" s="28">
        <f>SUM(K18:K21)</f>
        <v>-337.1</v>
      </c>
      <c r="L22" s="186"/>
      <c r="M22" s="53"/>
    </row>
    <row r="23" spans="1:13" ht="38.25">
      <c r="A23" s="77" t="e">
        <f>VLOOKUP(B23,#REF!,3,FALSE)</f>
        <v>#REF!</v>
      </c>
      <c r="B23" s="14">
        <v>3</v>
      </c>
      <c r="C23" s="49" t="s">
        <v>257</v>
      </c>
      <c r="D23" s="13" t="s">
        <v>15</v>
      </c>
      <c r="E23" s="16" t="s">
        <v>259</v>
      </c>
      <c r="F23" s="13" t="s">
        <v>8</v>
      </c>
      <c r="G23" s="10">
        <v>2927</v>
      </c>
      <c r="H23" s="10">
        <v>2926.9</v>
      </c>
      <c r="I23" s="10">
        <f t="shared" si="0"/>
        <v>99.99658353262727</v>
      </c>
      <c r="J23" s="10">
        <f t="shared" si="1"/>
        <v>-9.9999999999909051E-2</v>
      </c>
      <c r="K23" s="180">
        <v>-0.1</v>
      </c>
      <c r="L23" s="324" t="s">
        <v>9</v>
      </c>
      <c r="M23" s="325" t="s">
        <v>546</v>
      </c>
    </row>
    <row r="24" spans="1:13" ht="38.25">
      <c r="A24" s="77" t="e">
        <f>VLOOKUP(B24,#REF!,3,FALSE)</f>
        <v>#REF!</v>
      </c>
      <c r="B24" s="103">
        <v>3</v>
      </c>
      <c r="C24" s="64" t="s">
        <v>257</v>
      </c>
      <c r="D24" s="86" t="s">
        <v>15</v>
      </c>
      <c r="E24" s="87" t="s">
        <v>259</v>
      </c>
      <c r="F24" s="51" t="s">
        <v>12</v>
      </c>
      <c r="G24" s="28">
        <f>SUM(G23:G23)</f>
        <v>2927</v>
      </c>
      <c r="H24" s="28">
        <f>SUM(H23:H23)</f>
        <v>2926.9</v>
      </c>
      <c r="I24" s="28">
        <f t="shared" si="0"/>
        <v>99.99658353262727</v>
      </c>
      <c r="J24" s="28">
        <f t="shared" si="1"/>
        <v>-9.9999999999909051E-2</v>
      </c>
      <c r="K24" s="28">
        <f>SUM(K23:K23)</f>
        <v>-0.1</v>
      </c>
      <c r="L24" s="186"/>
      <c r="M24" s="53"/>
    </row>
    <row r="25" spans="1:13" ht="38.25">
      <c r="A25" s="77" t="e">
        <f>VLOOKUP(B25,#REF!,3,FALSE)</f>
        <v>#REF!</v>
      </c>
      <c r="B25" s="88">
        <v>3</v>
      </c>
      <c r="C25" s="89" t="s">
        <v>257</v>
      </c>
      <c r="D25" s="108"/>
      <c r="E25" s="163"/>
      <c r="F25" s="92" t="s">
        <v>13</v>
      </c>
      <c r="G25" s="72">
        <f>+G24+G22</f>
        <v>3985.6</v>
      </c>
      <c r="H25" s="72">
        <f>+H24+H22</f>
        <v>3648.4</v>
      </c>
      <c r="I25" s="72">
        <f t="shared" si="0"/>
        <v>91.539542352468899</v>
      </c>
      <c r="J25" s="72">
        <f t="shared" si="1"/>
        <v>-337.19999999999982</v>
      </c>
      <c r="K25" s="72">
        <f>+K24+K22</f>
        <v>-337.20000000000005</v>
      </c>
      <c r="L25" s="187"/>
      <c r="M25" s="154"/>
    </row>
    <row r="26" spans="1:13" ht="38.25">
      <c r="A26" s="77" t="e">
        <f>VLOOKUP(B26,#REF!,3,FALSE)</f>
        <v>#REF!</v>
      </c>
      <c r="B26" s="14">
        <v>4</v>
      </c>
      <c r="C26" s="49" t="s">
        <v>255</v>
      </c>
      <c r="D26" s="12" t="s">
        <v>6</v>
      </c>
      <c r="E26" s="98" t="s">
        <v>256</v>
      </c>
      <c r="F26" s="13" t="s">
        <v>8</v>
      </c>
      <c r="G26" s="22">
        <v>674.5</v>
      </c>
      <c r="H26" s="22">
        <v>546.4</v>
      </c>
      <c r="I26" s="22">
        <f t="shared" si="0"/>
        <v>81.008154188287619</v>
      </c>
      <c r="J26" s="10">
        <f t="shared" si="1"/>
        <v>-128.10000000000002</v>
      </c>
      <c r="K26" s="237">
        <v>-112.5</v>
      </c>
      <c r="L26" s="229" t="s">
        <v>56</v>
      </c>
      <c r="M26" s="235" t="s">
        <v>424</v>
      </c>
    </row>
    <row r="27" spans="1:13" ht="38.25">
      <c r="A27" s="77" t="e">
        <f>VLOOKUP(B27,#REF!,3,FALSE)</f>
        <v>#REF!</v>
      </c>
      <c r="B27" s="14">
        <v>4</v>
      </c>
      <c r="C27" s="49" t="s">
        <v>255</v>
      </c>
      <c r="D27" s="12" t="s">
        <v>6</v>
      </c>
      <c r="E27" s="98" t="s">
        <v>256</v>
      </c>
      <c r="F27" s="13" t="s">
        <v>8</v>
      </c>
      <c r="G27" s="22"/>
      <c r="H27" s="22"/>
      <c r="I27" s="22" t="str">
        <f t="shared" si="0"/>
        <v/>
      </c>
      <c r="J27" s="10">
        <f t="shared" si="1"/>
        <v>0</v>
      </c>
      <c r="K27" s="237">
        <v>-1.2</v>
      </c>
      <c r="L27" s="229" t="s">
        <v>56</v>
      </c>
      <c r="M27" s="290" t="s">
        <v>425</v>
      </c>
    </row>
    <row r="28" spans="1:13" ht="38.25">
      <c r="A28" s="77" t="e">
        <f>VLOOKUP(B28,#REF!,3,FALSE)</f>
        <v>#REF!</v>
      </c>
      <c r="B28" s="14">
        <v>4</v>
      </c>
      <c r="C28" s="49" t="s">
        <v>255</v>
      </c>
      <c r="D28" s="12" t="s">
        <v>6</v>
      </c>
      <c r="E28" s="98" t="s">
        <v>256</v>
      </c>
      <c r="F28" s="13" t="s">
        <v>8</v>
      </c>
      <c r="G28" s="22"/>
      <c r="H28" s="22"/>
      <c r="I28" s="22"/>
      <c r="J28" s="10">
        <f t="shared" si="1"/>
        <v>0</v>
      </c>
      <c r="K28" s="237">
        <v>-0.5</v>
      </c>
      <c r="L28" s="229" t="s">
        <v>9</v>
      </c>
      <c r="M28" s="290" t="s">
        <v>426</v>
      </c>
    </row>
    <row r="29" spans="1:13" ht="38.25">
      <c r="A29" s="77" t="e">
        <f>VLOOKUP(B29,#REF!,3,FALSE)</f>
        <v>#REF!</v>
      </c>
      <c r="B29" s="14">
        <v>4</v>
      </c>
      <c r="C29" s="49" t="s">
        <v>255</v>
      </c>
      <c r="D29" s="12" t="s">
        <v>6</v>
      </c>
      <c r="E29" s="98" t="s">
        <v>256</v>
      </c>
      <c r="F29" s="13" t="s">
        <v>8</v>
      </c>
      <c r="G29" s="22"/>
      <c r="H29" s="22"/>
      <c r="I29" s="22" t="str">
        <f t="shared" si="0"/>
        <v/>
      </c>
      <c r="J29" s="10">
        <f t="shared" si="1"/>
        <v>0</v>
      </c>
      <c r="K29" s="237">
        <v>-13.9</v>
      </c>
      <c r="L29" s="229" t="s">
        <v>10</v>
      </c>
      <c r="M29" s="290" t="s">
        <v>324</v>
      </c>
    </row>
    <row r="30" spans="1:13" ht="38.25">
      <c r="A30" s="77" t="e">
        <f>VLOOKUP(B30,#REF!,3,FALSE)</f>
        <v>#REF!</v>
      </c>
      <c r="B30" s="103">
        <v>4</v>
      </c>
      <c r="C30" s="64" t="s">
        <v>255</v>
      </c>
      <c r="D30" s="86" t="s">
        <v>6</v>
      </c>
      <c r="E30" s="87" t="s">
        <v>256</v>
      </c>
      <c r="F30" s="51" t="s">
        <v>12</v>
      </c>
      <c r="G30" s="28">
        <f>SUM(G26:G29)</f>
        <v>674.5</v>
      </c>
      <c r="H30" s="28">
        <f>SUM(H26:H29)</f>
        <v>546.4</v>
      </c>
      <c r="I30" s="28">
        <f t="shared" si="0"/>
        <v>81.008154188287619</v>
      </c>
      <c r="J30" s="28">
        <f t="shared" si="1"/>
        <v>-128.10000000000002</v>
      </c>
      <c r="K30" s="28">
        <f>SUM(K26:K29)</f>
        <v>-128.1</v>
      </c>
      <c r="L30" s="186"/>
      <c r="M30" s="296"/>
    </row>
    <row r="31" spans="1:13" ht="38.25">
      <c r="A31" s="77" t="e">
        <f>VLOOKUP(B31,#REF!,3,FALSE)</f>
        <v>#REF!</v>
      </c>
      <c r="B31" s="88">
        <v>4</v>
      </c>
      <c r="C31" s="89" t="s">
        <v>255</v>
      </c>
      <c r="D31" s="90"/>
      <c r="E31" s="82"/>
      <c r="F31" s="92" t="s">
        <v>13</v>
      </c>
      <c r="G31" s="72">
        <f>+G30</f>
        <v>674.5</v>
      </c>
      <c r="H31" s="72">
        <f t="shared" ref="H31" si="3">+H30</f>
        <v>546.4</v>
      </c>
      <c r="I31" s="72">
        <f t="shared" si="0"/>
        <v>81.008154188287619</v>
      </c>
      <c r="J31" s="72">
        <f t="shared" si="1"/>
        <v>-128.10000000000002</v>
      </c>
      <c r="K31" s="72">
        <f>+K30</f>
        <v>-128.1</v>
      </c>
      <c r="L31" s="187"/>
      <c r="M31" s="342"/>
    </row>
    <row r="32" spans="1:13" ht="38.25">
      <c r="A32" s="77" t="e">
        <f>VLOOKUP(B32,#REF!,3,FALSE)</f>
        <v>#REF!</v>
      </c>
      <c r="B32" s="14">
        <v>6</v>
      </c>
      <c r="C32" s="15" t="s">
        <v>254</v>
      </c>
      <c r="D32" s="12" t="s">
        <v>6</v>
      </c>
      <c r="E32" s="16" t="s">
        <v>553</v>
      </c>
      <c r="F32" s="13" t="s">
        <v>8</v>
      </c>
      <c r="G32" s="22">
        <v>3728.7</v>
      </c>
      <c r="H32" s="22">
        <v>2829.4</v>
      </c>
      <c r="I32" s="22">
        <f t="shared" si="0"/>
        <v>75.881674578271259</v>
      </c>
      <c r="J32" s="10">
        <f t="shared" si="1"/>
        <v>-899.29999999999973</v>
      </c>
      <c r="K32" s="57">
        <v>-698.9</v>
      </c>
      <c r="L32" s="54" t="s">
        <v>27</v>
      </c>
      <c r="M32" s="15" t="s">
        <v>554</v>
      </c>
    </row>
    <row r="33" spans="1:13" ht="38.25">
      <c r="A33" s="77" t="e">
        <f>VLOOKUP(B33,#REF!,3,FALSE)</f>
        <v>#REF!</v>
      </c>
      <c r="B33" s="14">
        <v>6</v>
      </c>
      <c r="C33" s="15" t="s">
        <v>254</v>
      </c>
      <c r="D33" s="12" t="s">
        <v>6</v>
      </c>
      <c r="E33" s="16" t="s">
        <v>553</v>
      </c>
      <c r="F33" s="13" t="s">
        <v>8</v>
      </c>
      <c r="G33" s="22"/>
      <c r="H33" s="22"/>
      <c r="I33" s="22"/>
      <c r="J33" s="10"/>
      <c r="K33" s="57">
        <v>-21.1</v>
      </c>
      <c r="L33" s="54" t="s">
        <v>18</v>
      </c>
      <c r="M33" s="15" t="s">
        <v>555</v>
      </c>
    </row>
    <row r="34" spans="1:13" ht="25.5">
      <c r="A34" s="77" t="e">
        <f>VLOOKUP(B34,#REF!,3,FALSE)</f>
        <v>#REF!</v>
      </c>
      <c r="B34" s="14">
        <v>6</v>
      </c>
      <c r="C34" s="15" t="s">
        <v>254</v>
      </c>
      <c r="D34" s="12" t="s">
        <v>6</v>
      </c>
      <c r="E34" s="16" t="s">
        <v>553</v>
      </c>
      <c r="F34" s="13" t="s">
        <v>8</v>
      </c>
      <c r="G34" s="22"/>
      <c r="H34" s="22"/>
      <c r="I34" s="22"/>
      <c r="J34" s="10"/>
      <c r="K34" s="57">
        <v>-101.4</v>
      </c>
      <c r="L34" s="54" t="s">
        <v>10</v>
      </c>
      <c r="M34" s="15" t="s">
        <v>448</v>
      </c>
    </row>
    <row r="35" spans="1:13" ht="25.5">
      <c r="A35" s="77" t="e">
        <f>VLOOKUP(B35,#REF!,3,FALSE)</f>
        <v>#REF!</v>
      </c>
      <c r="B35" s="14">
        <v>6</v>
      </c>
      <c r="C35" s="15" t="s">
        <v>254</v>
      </c>
      <c r="D35" s="12" t="s">
        <v>6</v>
      </c>
      <c r="E35" s="16" t="s">
        <v>553</v>
      </c>
      <c r="F35" s="13" t="s">
        <v>8</v>
      </c>
      <c r="G35" s="22"/>
      <c r="H35" s="22"/>
      <c r="I35" s="22"/>
      <c r="J35" s="10"/>
      <c r="K35" s="57">
        <v>-77.900000000000006</v>
      </c>
      <c r="L35" s="54" t="s">
        <v>122</v>
      </c>
      <c r="M35" s="15" t="s">
        <v>556</v>
      </c>
    </row>
    <row r="36" spans="1:13" ht="38.25">
      <c r="A36" s="77" t="e">
        <f>VLOOKUP(B36,#REF!,3,FALSE)</f>
        <v>#REF!</v>
      </c>
      <c r="B36" s="14">
        <v>6</v>
      </c>
      <c r="C36" s="15" t="s">
        <v>254</v>
      </c>
      <c r="D36" s="12" t="s">
        <v>6</v>
      </c>
      <c r="E36" s="16" t="s">
        <v>553</v>
      </c>
      <c r="F36" s="13" t="s">
        <v>25</v>
      </c>
      <c r="G36" s="22">
        <v>120.5</v>
      </c>
      <c r="H36" s="22">
        <v>76.3</v>
      </c>
      <c r="I36" s="22">
        <f t="shared" si="0"/>
        <v>63.319502074688792</v>
      </c>
      <c r="J36" s="10">
        <f t="shared" si="1"/>
        <v>-44.2</v>
      </c>
      <c r="K36" s="73">
        <v>-28.6</v>
      </c>
      <c r="L36" s="54" t="s">
        <v>27</v>
      </c>
      <c r="M36" s="15" t="s">
        <v>554</v>
      </c>
    </row>
    <row r="37" spans="1:13" ht="25.5">
      <c r="A37" s="77" t="e">
        <f>VLOOKUP(B37,#REF!,3,FALSE)</f>
        <v>#REF!</v>
      </c>
      <c r="B37" s="14">
        <v>6</v>
      </c>
      <c r="C37" s="15" t="s">
        <v>254</v>
      </c>
      <c r="D37" s="12" t="s">
        <v>6</v>
      </c>
      <c r="E37" s="16" t="s">
        <v>553</v>
      </c>
      <c r="F37" s="13" t="s">
        <v>25</v>
      </c>
      <c r="G37" s="22"/>
      <c r="H37" s="22"/>
      <c r="I37" s="22" t="str">
        <f t="shared" si="0"/>
        <v/>
      </c>
      <c r="J37" s="10"/>
      <c r="K37" s="57">
        <v>-10.4</v>
      </c>
      <c r="L37" s="54" t="s">
        <v>10</v>
      </c>
      <c r="M37" s="15" t="s">
        <v>448</v>
      </c>
    </row>
    <row r="38" spans="1:13" ht="25.5">
      <c r="A38" s="77" t="e">
        <f>VLOOKUP(B38,#REF!,3,FALSE)</f>
        <v>#REF!</v>
      </c>
      <c r="B38" s="14">
        <v>6</v>
      </c>
      <c r="C38" s="15" t="s">
        <v>254</v>
      </c>
      <c r="D38" s="12" t="s">
        <v>6</v>
      </c>
      <c r="E38" s="16" t="s">
        <v>553</v>
      </c>
      <c r="F38" s="13" t="s">
        <v>25</v>
      </c>
      <c r="G38" s="22"/>
      <c r="H38" s="22"/>
      <c r="I38" s="22" t="str">
        <f t="shared" si="0"/>
        <v/>
      </c>
      <c r="J38" s="10"/>
      <c r="K38" s="73">
        <v>-5.2</v>
      </c>
      <c r="L38" s="54" t="s">
        <v>122</v>
      </c>
      <c r="M38" s="15" t="s">
        <v>557</v>
      </c>
    </row>
    <row r="39" spans="1:13" ht="38.25">
      <c r="A39" s="77" t="e">
        <f>VLOOKUP(B39,#REF!,3,FALSE)</f>
        <v>#REF!</v>
      </c>
      <c r="B39" s="14">
        <v>6</v>
      </c>
      <c r="C39" s="15" t="s">
        <v>254</v>
      </c>
      <c r="D39" s="12" t="s">
        <v>6</v>
      </c>
      <c r="E39" s="16" t="s">
        <v>553</v>
      </c>
      <c r="F39" s="13" t="s">
        <v>26</v>
      </c>
      <c r="G39" s="30">
        <v>679.5</v>
      </c>
      <c r="H39" s="30">
        <v>428</v>
      </c>
      <c r="I39" s="22">
        <f t="shared" si="0"/>
        <v>62.987490802060343</v>
      </c>
      <c r="J39" s="10">
        <f t="shared" si="1"/>
        <v>-251.5</v>
      </c>
      <c r="K39" s="73">
        <v>-164.2</v>
      </c>
      <c r="L39" s="54" t="s">
        <v>27</v>
      </c>
      <c r="M39" s="15" t="s">
        <v>554</v>
      </c>
    </row>
    <row r="40" spans="1:13" ht="25.5">
      <c r="A40" s="77" t="e">
        <f>VLOOKUP(B40,#REF!,3,FALSE)</f>
        <v>#REF!</v>
      </c>
      <c r="B40" s="14">
        <v>6</v>
      </c>
      <c r="C40" s="15" t="s">
        <v>254</v>
      </c>
      <c r="D40" s="12" t="s">
        <v>6</v>
      </c>
      <c r="E40" s="16" t="s">
        <v>553</v>
      </c>
      <c r="F40" s="13" t="s">
        <v>26</v>
      </c>
      <c r="G40" s="30"/>
      <c r="H40" s="30"/>
      <c r="I40" s="22"/>
      <c r="J40" s="10"/>
      <c r="K40" s="73">
        <v>-58.9</v>
      </c>
      <c r="L40" s="54" t="s">
        <v>10</v>
      </c>
      <c r="M40" s="15" t="s">
        <v>448</v>
      </c>
    </row>
    <row r="41" spans="1:13" ht="25.5">
      <c r="A41" s="77" t="e">
        <f>VLOOKUP(B41,#REF!,3,FALSE)</f>
        <v>#REF!</v>
      </c>
      <c r="B41" s="14">
        <v>6</v>
      </c>
      <c r="C41" s="15" t="s">
        <v>254</v>
      </c>
      <c r="D41" s="12" t="s">
        <v>6</v>
      </c>
      <c r="E41" s="16" t="s">
        <v>553</v>
      </c>
      <c r="F41" s="13" t="s">
        <v>26</v>
      </c>
      <c r="G41" s="30"/>
      <c r="H41" s="30"/>
      <c r="I41" s="22" t="str">
        <f t="shared" si="0"/>
        <v/>
      </c>
      <c r="J41" s="10"/>
      <c r="K41" s="73">
        <v>-28.4</v>
      </c>
      <c r="L41" s="54" t="s">
        <v>122</v>
      </c>
      <c r="M41" s="15" t="s">
        <v>557</v>
      </c>
    </row>
    <row r="42" spans="1:13" ht="25.5">
      <c r="A42" s="77" t="e">
        <f>VLOOKUP(B42,#REF!,3,FALSE)</f>
        <v>#REF!</v>
      </c>
      <c r="B42" s="103">
        <v>6</v>
      </c>
      <c r="C42" s="64" t="s">
        <v>254</v>
      </c>
      <c r="D42" s="86" t="s">
        <v>6</v>
      </c>
      <c r="E42" s="87" t="s">
        <v>553</v>
      </c>
      <c r="F42" s="51" t="s">
        <v>12</v>
      </c>
      <c r="G42" s="28">
        <f>SUM(G32:G41)</f>
        <v>4528.7</v>
      </c>
      <c r="H42" s="28">
        <f>SUM(H32:H39)</f>
        <v>3333.7000000000003</v>
      </c>
      <c r="I42" s="28">
        <f t="shared" si="0"/>
        <v>73.612736546911933</v>
      </c>
      <c r="J42" s="28">
        <f t="shared" si="1"/>
        <v>-1194.9999999999995</v>
      </c>
      <c r="K42" s="28">
        <f>SUM(K32:K41)</f>
        <v>-1195.0000000000002</v>
      </c>
      <c r="L42" s="188"/>
      <c r="M42" s="343"/>
    </row>
    <row r="43" spans="1:13" ht="25.5">
      <c r="A43" s="77" t="e">
        <f>VLOOKUP(B43,#REF!,3,FALSE)</f>
        <v>#REF!</v>
      </c>
      <c r="B43" s="88">
        <v>6</v>
      </c>
      <c r="C43" s="89" t="s">
        <v>254</v>
      </c>
      <c r="D43" s="90"/>
      <c r="E43" s="82"/>
      <c r="F43" s="92" t="s">
        <v>13</v>
      </c>
      <c r="G43" s="72">
        <f>+G42</f>
        <v>4528.7</v>
      </c>
      <c r="H43" s="72">
        <f t="shared" ref="H43" si="4">+H42</f>
        <v>3333.7000000000003</v>
      </c>
      <c r="I43" s="72">
        <f t="shared" si="0"/>
        <v>73.612736546911933</v>
      </c>
      <c r="J43" s="72">
        <f t="shared" si="1"/>
        <v>-1194.9999999999995</v>
      </c>
      <c r="K43" s="72">
        <f>+K42</f>
        <v>-1195.0000000000002</v>
      </c>
      <c r="L43" s="187"/>
      <c r="M43" s="344"/>
    </row>
    <row r="44" spans="1:13" ht="25.5">
      <c r="A44" s="77" t="e">
        <f>VLOOKUP(B44,#REF!,3,FALSE)</f>
        <v>#REF!</v>
      </c>
      <c r="B44" s="24">
        <v>1576</v>
      </c>
      <c r="C44" s="26" t="s">
        <v>21</v>
      </c>
      <c r="D44" s="12" t="s">
        <v>396</v>
      </c>
      <c r="E44" s="25" t="s">
        <v>23</v>
      </c>
      <c r="F44" s="13" t="s">
        <v>8</v>
      </c>
      <c r="G44" s="10">
        <v>172</v>
      </c>
      <c r="H44" s="10">
        <v>155.5</v>
      </c>
      <c r="I44" s="10">
        <f t="shared" si="0"/>
        <v>90.406976744186053</v>
      </c>
      <c r="J44" s="10">
        <f t="shared" si="1"/>
        <v>-16.5</v>
      </c>
      <c r="K44" s="10">
        <v>-16.5</v>
      </c>
      <c r="L44" s="12" t="s">
        <v>10</v>
      </c>
      <c r="M44" s="49" t="s">
        <v>400</v>
      </c>
    </row>
    <row r="45" spans="1:13" ht="25.5">
      <c r="A45" s="77" t="e">
        <f>VLOOKUP(B45,#REF!,3,FALSE)</f>
        <v>#REF!</v>
      </c>
      <c r="B45" s="103">
        <v>1576</v>
      </c>
      <c r="C45" s="64" t="s">
        <v>21</v>
      </c>
      <c r="D45" s="86" t="s">
        <v>396</v>
      </c>
      <c r="E45" s="87" t="s">
        <v>23</v>
      </c>
      <c r="F45" s="51" t="s">
        <v>12</v>
      </c>
      <c r="G45" s="28">
        <f>SUM(G44)</f>
        <v>172</v>
      </c>
      <c r="H45" s="28">
        <f>SUM(H44)</f>
        <v>155.5</v>
      </c>
      <c r="I45" s="28">
        <f t="shared" si="0"/>
        <v>90.406976744186053</v>
      </c>
      <c r="J45" s="28">
        <f t="shared" si="1"/>
        <v>-16.5</v>
      </c>
      <c r="K45" s="28">
        <f>SUM(K44)</f>
        <v>-16.5</v>
      </c>
      <c r="L45" s="186"/>
      <c r="M45" s="53"/>
    </row>
    <row r="46" spans="1:13" ht="25.5">
      <c r="A46" s="77" t="e">
        <f>VLOOKUP(B46,#REF!,3,FALSE)</f>
        <v>#REF!</v>
      </c>
      <c r="B46" s="24">
        <v>1576</v>
      </c>
      <c r="C46" s="26" t="s">
        <v>21</v>
      </c>
      <c r="D46" s="12" t="s">
        <v>420</v>
      </c>
      <c r="E46" s="25" t="s">
        <v>294</v>
      </c>
      <c r="F46" s="13" t="s">
        <v>8</v>
      </c>
      <c r="G46" s="10">
        <v>48.7</v>
      </c>
      <c r="H46" s="10">
        <v>19.3</v>
      </c>
      <c r="I46" s="10">
        <f t="shared" si="0"/>
        <v>39.630390143737166</v>
      </c>
      <c r="J46" s="10">
        <f t="shared" si="1"/>
        <v>-29.400000000000002</v>
      </c>
      <c r="K46" s="10">
        <v>-29.4</v>
      </c>
      <c r="L46" s="12" t="s">
        <v>10</v>
      </c>
      <c r="M46" s="49" t="s">
        <v>400</v>
      </c>
    </row>
    <row r="47" spans="1:13" ht="25.5">
      <c r="A47" s="77" t="e">
        <f>VLOOKUP(B47,#REF!,3,FALSE)</f>
        <v>#REF!</v>
      </c>
      <c r="B47" s="103">
        <v>1576</v>
      </c>
      <c r="C47" s="64" t="s">
        <v>21</v>
      </c>
      <c r="D47" s="86" t="s">
        <v>420</v>
      </c>
      <c r="E47" s="87" t="s">
        <v>294</v>
      </c>
      <c r="F47" s="51" t="s">
        <v>12</v>
      </c>
      <c r="G47" s="28">
        <f>SUM(G46)</f>
        <v>48.7</v>
      </c>
      <c r="H47" s="28">
        <f>SUM(H46)</f>
        <v>19.3</v>
      </c>
      <c r="I47" s="28">
        <f t="shared" si="0"/>
        <v>39.630390143737166</v>
      </c>
      <c r="J47" s="28">
        <f t="shared" si="1"/>
        <v>-29.400000000000002</v>
      </c>
      <c r="K47" s="28">
        <f>SUM(K46)</f>
        <v>-29.4</v>
      </c>
      <c r="L47" s="186"/>
      <c r="M47" s="53"/>
    </row>
    <row r="48" spans="1:13" ht="25.5">
      <c r="A48" s="77" t="e">
        <f>VLOOKUP(B48,#REF!,3,FALSE)</f>
        <v>#REF!</v>
      </c>
      <c r="B48" s="24">
        <v>1576</v>
      </c>
      <c r="C48" s="26" t="s">
        <v>21</v>
      </c>
      <c r="D48" s="12" t="s">
        <v>397</v>
      </c>
      <c r="E48" s="25" t="s">
        <v>421</v>
      </c>
      <c r="F48" s="13" t="s">
        <v>8</v>
      </c>
      <c r="G48" s="10">
        <v>245</v>
      </c>
      <c r="H48" s="10">
        <v>232.2</v>
      </c>
      <c r="I48" s="10">
        <f t="shared" si="0"/>
        <v>94.775510204081627</v>
      </c>
      <c r="J48" s="10">
        <f t="shared" si="1"/>
        <v>-12.800000000000011</v>
      </c>
      <c r="K48" s="10">
        <v>-12.8</v>
      </c>
      <c r="L48" s="12" t="s">
        <v>155</v>
      </c>
      <c r="M48" s="49" t="s">
        <v>422</v>
      </c>
    </row>
    <row r="49" spans="1:13" ht="25.5">
      <c r="A49" s="77" t="e">
        <f>VLOOKUP(B49,#REF!,3,FALSE)</f>
        <v>#REF!</v>
      </c>
      <c r="B49" s="103">
        <v>1576</v>
      </c>
      <c r="C49" s="64" t="s">
        <v>21</v>
      </c>
      <c r="D49" s="86" t="s">
        <v>397</v>
      </c>
      <c r="E49" s="87" t="s">
        <v>421</v>
      </c>
      <c r="F49" s="51" t="s">
        <v>12</v>
      </c>
      <c r="G49" s="28">
        <f>SUM(G48)</f>
        <v>245</v>
      </c>
      <c r="H49" s="28">
        <f>SUM(H48)</f>
        <v>232.2</v>
      </c>
      <c r="I49" s="28">
        <f t="shared" si="0"/>
        <v>94.775510204081627</v>
      </c>
      <c r="J49" s="28">
        <f t="shared" si="1"/>
        <v>-12.800000000000011</v>
      </c>
      <c r="K49" s="28">
        <f>SUM(K48)</f>
        <v>-12.8</v>
      </c>
      <c r="L49" s="186"/>
      <c r="M49" s="53"/>
    </row>
    <row r="50" spans="1:13" ht="25.5">
      <c r="A50" s="77" t="e">
        <f>VLOOKUP(B50,#REF!,3,FALSE)</f>
        <v>#REF!</v>
      </c>
      <c r="B50" s="88">
        <v>1576</v>
      </c>
      <c r="C50" s="89" t="s">
        <v>21</v>
      </c>
      <c r="D50" s="90"/>
      <c r="E50" s="89"/>
      <c r="F50" s="92" t="s">
        <v>13</v>
      </c>
      <c r="G50" s="72">
        <f>+G49+G47+G45</f>
        <v>465.7</v>
      </c>
      <c r="H50" s="72">
        <f>+H49+H47+H45</f>
        <v>407</v>
      </c>
      <c r="I50" s="72">
        <f t="shared" si="0"/>
        <v>87.395318874812105</v>
      </c>
      <c r="J50" s="72">
        <f t="shared" si="1"/>
        <v>-58.699999999999989</v>
      </c>
      <c r="K50" s="72">
        <f>+K49+K47+K45</f>
        <v>-58.7</v>
      </c>
      <c r="L50" s="187"/>
      <c r="M50" s="102"/>
    </row>
    <row r="51" spans="1:13" ht="25.5">
      <c r="A51" s="77" t="e">
        <f>VLOOKUP(B51,#REF!,3,FALSE)</f>
        <v>#REF!</v>
      </c>
      <c r="B51" s="14">
        <v>1049</v>
      </c>
      <c r="C51" s="26" t="s">
        <v>24</v>
      </c>
      <c r="D51" s="12" t="s">
        <v>475</v>
      </c>
      <c r="E51" s="25" t="s">
        <v>656</v>
      </c>
      <c r="F51" s="13" t="s">
        <v>8</v>
      </c>
      <c r="G51" s="466">
        <v>19.5</v>
      </c>
      <c r="H51" s="466">
        <v>19.5</v>
      </c>
      <c r="I51" s="10">
        <f t="shared" si="0"/>
        <v>100</v>
      </c>
      <c r="J51" s="10">
        <f t="shared" si="1"/>
        <v>0</v>
      </c>
      <c r="K51" s="10"/>
      <c r="L51" s="13"/>
      <c r="M51" s="16"/>
    </row>
    <row r="52" spans="1:13" ht="25.5">
      <c r="A52" s="77" t="e">
        <f>VLOOKUP(B52,#REF!,3,FALSE)</f>
        <v>#REF!</v>
      </c>
      <c r="B52" s="105">
        <v>1049</v>
      </c>
      <c r="C52" s="64" t="s">
        <v>24</v>
      </c>
      <c r="D52" s="86" t="s">
        <v>475</v>
      </c>
      <c r="E52" s="87" t="s">
        <v>656</v>
      </c>
      <c r="F52" s="51" t="s">
        <v>12</v>
      </c>
      <c r="G52" s="337">
        <f>SUM(G51)</f>
        <v>19.5</v>
      </c>
      <c r="H52" s="28">
        <f>SUM(H51)</f>
        <v>19.5</v>
      </c>
      <c r="I52" s="28">
        <f>IF(ISBLANK(H52),"",+H52/G52*100)</f>
        <v>100</v>
      </c>
      <c r="J52" s="28">
        <f>+H52-G52</f>
        <v>0</v>
      </c>
      <c r="K52" s="28">
        <f>SUM(K51)</f>
        <v>0</v>
      </c>
      <c r="L52" s="28"/>
      <c r="M52" s="101"/>
    </row>
    <row r="53" spans="1:13" ht="25.5">
      <c r="A53" s="77" t="e">
        <f>VLOOKUP(B53,#REF!,3,FALSE)</f>
        <v>#REF!</v>
      </c>
      <c r="B53" s="14">
        <v>1049</v>
      </c>
      <c r="C53" s="26" t="s">
        <v>24</v>
      </c>
      <c r="D53" s="12" t="s">
        <v>612</v>
      </c>
      <c r="E53" s="25" t="s">
        <v>657</v>
      </c>
      <c r="F53" s="13" t="s">
        <v>8</v>
      </c>
      <c r="G53" s="10">
        <v>1168.5999999999999</v>
      </c>
      <c r="H53" s="10">
        <v>1041.7</v>
      </c>
      <c r="I53" s="10">
        <f t="shared" si="0"/>
        <v>89.140852301899713</v>
      </c>
      <c r="J53" s="10">
        <f t="shared" si="1"/>
        <v>-126.89999999999986</v>
      </c>
      <c r="K53" s="10">
        <v>-57.1</v>
      </c>
      <c r="L53" s="12" t="s">
        <v>56</v>
      </c>
      <c r="M53" s="26" t="s">
        <v>658</v>
      </c>
    </row>
    <row r="54" spans="1:13" ht="25.5">
      <c r="A54" s="77" t="e">
        <f>VLOOKUP(B54,#REF!,3,FALSE)</f>
        <v>#REF!</v>
      </c>
      <c r="B54" s="14">
        <v>1049</v>
      </c>
      <c r="C54" s="26" t="s">
        <v>24</v>
      </c>
      <c r="D54" s="12" t="s">
        <v>612</v>
      </c>
      <c r="E54" s="25" t="s">
        <v>657</v>
      </c>
      <c r="F54" s="13" t="s">
        <v>8</v>
      </c>
      <c r="G54" s="18"/>
      <c r="H54" s="18"/>
      <c r="I54" s="18" t="str">
        <f t="shared" si="0"/>
        <v/>
      </c>
      <c r="J54" s="10">
        <f t="shared" si="1"/>
        <v>0</v>
      </c>
      <c r="K54" s="10">
        <v>-8.9</v>
      </c>
      <c r="L54" s="12" t="s">
        <v>50</v>
      </c>
      <c r="M54" s="26" t="s">
        <v>659</v>
      </c>
    </row>
    <row r="55" spans="1:13" ht="25.5">
      <c r="A55" s="77" t="e">
        <f>VLOOKUP(B55,#REF!,3,FALSE)</f>
        <v>#REF!</v>
      </c>
      <c r="B55" s="14">
        <v>1049</v>
      </c>
      <c r="C55" s="26" t="s">
        <v>24</v>
      </c>
      <c r="D55" s="12" t="s">
        <v>612</v>
      </c>
      <c r="E55" s="25" t="s">
        <v>657</v>
      </c>
      <c r="F55" s="13" t="s">
        <v>8</v>
      </c>
      <c r="G55" s="18"/>
      <c r="H55" s="18"/>
      <c r="I55" s="18" t="str">
        <f t="shared" si="0"/>
        <v/>
      </c>
      <c r="J55" s="10">
        <f t="shared" si="1"/>
        <v>0</v>
      </c>
      <c r="K55" s="10">
        <v>-40.299999999999997</v>
      </c>
      <c r="L55" s="12" t="s">
        <v>155</v>
      </c>
      <c r="M55" s="26" t="s">
        <v>661</v>
      </c>
    </row>
    <row r="56" spans="1:13" ht="25.5">
      <c r="A56" s="77" t="e">
        <f>VLOOKUP(B56,#REF!,3,FALSE)</f>
        <v>#REF!</v>
      </c>
      <c r="B56" s="14">
        <v>1049</v>
      </c>
      <c r="C56" s="26" t="s">
        <v>24</v>
      </c>
      <c r="D56" s="12" t="s">
        <v>612</v>
      </c>
      <c r="E56" s="25" t="s">
        <v>657</v>
      </c>
      <c r="F56" s="13" t="s">
        <v>8</v>
      </c>
      <c r="G56" s="18"/>
      <c r="H56" s="18"/>
      <c r="I56" s="18" t="str">
        <f t="shared" si="0"/>
        <v/>
      </c>
      <c r="J56" s="10">
        <f t="shared" si="1"/>
        <v>0</v>
      </c>
      <c r="K56" s="10">
        <v>-20.6</v>
      </c>
      <c r="L56" s="12" t="s">
        <v>9</v>
      </c>
      <c r="M56" s="26" t="s">
        <v>660</v>
      </c>
    </row>
    <row r="57" spans="1:13" ht="25.5">
      <c r="A57" s="77" t="e">
        <f>VLOOKUP(B57,#REF!,3,FALSE)</f>
        <v>#REF!</v>
      </c>
      <c r="B57" s="14">
        <v>1049</v>
      </c>
      <c r="C57" s="26" t="s">
        <v>24</v>
      </c>
      <c r="D57" s="12" t="s">
        <v>612</v>
      </c>
      <c r="E57" s="25" t="s">
        <v>657</v>
      </c>
      <c r="F57" s="13" t="s">
        <v>25</v>
      </c>
      <c r="G57" s="10">
        <v>9.4</v>
      </c>
      <c r="H57" s="10">
        <v>8.4</v>
      </c>
      <c r="I57" s="10">
        <f t="shared" si="0"/>
        <v>89.361702127659569</v>
      </c>
      <c r="J57" s="10">
        <f t="shared" si="1"/>
        <v>-1</v>
      </c>
      <c r="K57" s="10">
        <v>-0.8</v>
      </c>
      <c r="L57" s="12" t="s">
        <v>56</v>
      </c>
      <c r="M57" s="26" t="s">
        <v>658</v>
      </c>
    </row>
    <row r="58" spans="1:13" ht="25.5">
      <c r="A58" s="77" t="e">
        <f>VLOOKUP(B58,#REF!,3,FALSE)</f>
        <v>#REF!</v>
      </c>
      <c r="B58" s="14">
        <v>1049</v>
      </c>
      <c r="C58" s="26" t="s">
        <v>24</v>
      </c>
      <c r="D58" s="12" t="s">
        <v>612</v>
      </c>
      <c r="E58" s="25" t="s">
        <v>657</v>
      </c>
      <c r="F58" s="13" t="s">
        <v>25</v>
      </c>
      <c r="G58" s="10"/>
      <c r="H58" s="10"/>
      <c r="I58" s="10" t="str">
        <f t="shared" si="0"/>
        <v/>
      </c>
      <c r="J58" s="10">
        <f t="shared" si="1"/>
        <v>0</v>
      </c>
      <c r="K58" s="10">
        <v>-0.1</v>
      </c>
      <c r="L58" s="12" t="s">
        <v>50</v>
      </c>
      <c r="M58" s="26" t="s">
        <v>675</v>
      </c>
    </row>
    <row r="59" spans="1:13" ht="25.5">
      <c r="A59" s="77" t="e">
        <f>VLOOKUP(B59,#REF!,3,FALSE)</f>
        <v>#REF!</v>
      </c>
      <c r="B59" s="14">
        <v>1049</v>
      </c>
      <c r="C59" s="26" t="s">
        <v>24</v>
      </c>
      <c r="D59" s="12" t="s">
        <v>612</v>
      </c>
      <c r="E59" s="25" t="s">
        <v>657</v>
      </c>
      <c r="F59" s="13" t="s">
        <v>25</v>
      </c>
      <c r="G59" s="10"/>
      <c r="H59" s="10"/>
      <c r="I59" s="10" t="str">
        <f t="shared" si="0"/>
        <v/>
      </c>
      <c r="J59" s="10">
        <f t="shared" si="1"/>
        <v>0</v>
      </c>
      <c r="K59" s="10">
        <v>-0.1</v>
      </c>
      <c r="L59" s="12" t="s">
        <v>9</v>
      </c>
      <c r="M59" s="26" t="s">
        <v>722</v>
      </c>
    </row>
    <row r="60" spans="1:13" ht="25.5">
      <c r="A60" s="77" t="e">
        <f>VLOOKUP(B60,#REF!,3,FALSE)</f>
        <v>#REF!</v>
      </c>
      <c r="B60" s="14">
        <v>1049</v>
      </c>
      <c r="C60" s="26" t="s">
        <v>24</v>
      </c>
      <c r="D60" s="12" t="s">
        <v>612</v>
      </c>
      <c r="E60" s="25" t="s">
        <v>657</v>
      </c>
      <c r="F60" s="13" t="s">
        <v>26</v>
      </c>
      <c r="G60" s="10">
        <v>52.9</v>
      </c>
      <c r="H60" s="10">
        <v>47.6</v>
      </c>
      <c r="I60" s="10">
        <f t="shared" si="0"/>
        <v>89.981096408317583</v>
      </c>
      <c r="J60" s="10">
        <f t="shared" si="1"/>
        <v>-5.2999999999999972</v>
      </c>
      <c r="K60" s="10">
        <v>-4.4000000000000004</v>
      </c>
      <c r="L60" s="12" t="s">
        <v>56</v>
      </c>
      <c r="M60" s="26" t="s">
        <v>658</v>
      </c>
    </row>
    <row r="61" spans="1:13" ht="25.5">
      <c r="A61" s="77" t="e">
        <f>VLOOKUP(B61,#REF!,3,FALSE)</f>
        <v>#REF!</v>
      </c>
      <c r="B61" s="14">
        <v>1049</v>
      </c>
      <c r="C61" s="26" t="s">
        <v>24</v>
      </c>
      <c r="D61" s="12" t="s">
        <v>612</v>
      </c>
      <c r="E61" s="25" t="s">
        <v>657</v>
      </c>
      <c r="F61" s="13" t="s">
        <v>26</v>
      </c>
      <c r="G61" s="10"/>
      <c r="H61" s="10"/>
      <c r="I61" s="10"/>
      <c r="J61" s="10">
        <f>+H61-G61</f>
        <v>0</v>
      </c>
      <c r="K61" s="10">
        <v>-0.5</v>
      </c>
      <c r="L61" s="324" t="s">
        <v>50</v>
      </c>
      <c r="M61" s="26" t="s">
        <v>675</v>
      </c>
    </row>
    <row r="62" spans="1:13" ht="25.5">
      <c r="A62" s="77" t="e">
        <f>VLOOKUP(B62,#REF!,3,FALSE)</f>
        <v>#REF!</v>
      </c>
      <c r="B62" s="14">
        <v>1049</v>
      </c>
      <c r="C62" s="26" t="s">
        <v>24</v>
      </c>
      <c r="D62" s="12" t="s">
        <v>612</v>
      </c>
      <c r="E62" s="25" t="s">
        <v>657</v>
      </c>
      <c r="F62" s="13" t="s">
        <v>26</v>
      </c>
      <c r="G62" s="10"/>
      <c r="H62" s="10"/>
      <c r="I62" s="10" t="str">
        <f t="shared" si="0"/>
        <v/>
      </c>
      <c r="J62" s="10">
        <f t="shared" si="1"/>
        <v>0</v>
      </c>
      <c r="K62" s="10">
        <v>-0.4</v>
      </c>
      <c r="L62" s="12" t="s">
        <v>9</v>
      </c>
      <c r="M62" s="26" t="s">
        <v>722</v>
      </c>
    </row>
    <row r="63" spans="1:13" ht="25.5">
      <c r="A63" s="77" t="e">
        <f>VLOOKUP(B63,#REF!,3,FALSE)</f>
        <v>#REF!</v>
      </c>
      <c r="B63" s="14">
        <v>1049</v>
      </c>
      <c r="C63" s="26" t="s">
        <v>24</v>
      </c>
      <c r="D63" s="12" t="s">
        <v>612</v>
      </c>
      <c r="E63" s="25" t="s">
        <v>657</v>
      </c>
      <c r="F63" s="13" t="s">
        <v>11</v>
      </c>
      <c r="G63" s="10">
        <v>100</v>
      </c>
      <c r="H63" s="10">
        <v>13.5</v>
      </c>
      <c r="I63" s="10">
        <f t="shared" si="0"/>
        <v>13.5</v>
      </c>
      <c r="J63" s="10">
        <f t="shared" si="1"/>
        <v>-86.5</v>
      </c>
      <c r="K63" s="10">
        <v>-86.5</v>
      </c>
      <c r="L63" s="12" t="s">
        <v>56</v>
      </c>
      <c r="M63" s="26" t="s">
        <v>723</v>
      </c>
    </row>
    <row r="64" spans="1:13" ht="25.5">
      <c r="A64" s="77" t="e">
        <f>VLOOKUP(B64,#REF!,3,FALSE)</f>
        <v>#REF!</v>
      </c>
      <c r="B64" s="105">
        <v>1049</v>
      </c>
      <c r="C64" s="64" t="s">
        <v>24</v>
      </c>
      <c r="D64" s="86" t="s">
        <v>612</v>
      </c>
      <c r="E64" s="87" t="s">
        <v>657</v>
      </c>
      <c r="F64" s="51" t="s">
        <v>12</v>
      </c>
      <c r="G64" s="28">
        <f>SUM(G53:G63)</f>
        <v>1330.9</v>
      </c>
      <c r="H64" s="28">
        <f>SUM(H53:H63)</f>
        <v>1111.2</v>
      </c>
      <c r="I64" s="28">
        <f t="shared" si="0"/>
        <v>83.492373581786765</v>
      </c>
      <c r="J64" s="28">
        <f t="shared" si="1"/>
        <v>-219.70000000000005</v>
      </c>
      <c r="K64" s="28">
        <f>SUM(K51:K63)</f>
        <v>-219.7</v>
      </c>
      <c r="L64" s="186"/>
      <c r="M64" s="345"/>
    </row>
    <row r="65" spans="1:13" ht="25.5">
      <c r="A65" s="77" t="e">
        <f>VLOOKUP(B65,#REF!,3,FALSE)</f>
        <v>#REF!</v>
      </c>
      <c r="B65" s="88">
        <v>1049</v>
      </c>
      <c r="C65" s="89" t="s">
        <v>24</v>
      </c>
      <c r="D65" s="90"/>
      <c r="E65" s="94"/>
      <c r="F65" s="92" t="s">
        <v>13</v>
      </c>
      <c r="G65" s="72">
        <f>+G64+G52</f>
        <v>1350.4</v>
      </c>
      <c r="H65" s="72">
        <f>+H64+G52</f>
        <v>1130.7</v>
      </c>
      <c r="I65" s="72">
        <f t="shared" si="0"/>
        <v>83.73074644549763</v>
      </c>
      <c r="J65" s="72">
        <f t="shared" si="1"/>
        <v>-219.70000000000005</v>
      </c>
      <c r="K65" s="72">
        <f>+K64</f>
        <v>-219.7</v>
      </c>
      <c r="L65" s="187"/>
      <c r="M65" s="102"/>
    </row>
    <row r="66" spans="1:13" ht="51">
      <c r="A66" s="77" t="e">
        <f>VLOOKUP(B66,#REF!,3,FALSE)</f>
        <v>#REF!</v>
      </c>
      <c r="B66" s="14">
        <v>2942</v>
      </c>
      <c r="C66" s="26" t="s">
        <v>28</v>
      </c>
      <c r="D66" s="12" t="s">
        <v>112</v>
      </c>
      <c r="E66" s="25" t="s">
        <v>318</v>
      </c>
      <c r="F66" s="13" t="s">
        <v>8</v>
      </c>
      <c r="G66" s="73">
        <v>116.6</v>
      </c>
      <c r="H66" s="73">
        <v>86.8</v>
      </c>
      <c r="I66" s="73">
        <f t="shared" si="0"/>
        <v>74.442538593481984</v>
      </c>
      <c r="J66" s="73">
        <f t="shared" si="1"/>
        <v>-29.799999999999997</v>
      </c>
      <c r="K66" s="73">
        <v>-17.399999999999999</v>
      </c>
      <c r="L66" s="12" t="s">
        <v>27</v>
      </c>
      <c r="M66" s="15" t="s">
        <v>385</v>
      </c>
    </row>
    <row r="67" spans="1:13" ht="51">
      <c r="A67" s="77" t="e">
        <f>VLOOKUP(B67,#REF!,3,FALSE)</f>
        <v>#REF!</v>
      </c>
      <c r="B67" s="14">
        <v>2942</v>
      </c>
      <c r="C67" s="26" t="s">
        <v>28</v>
      </c>
      <c r="D67" s="12" t="s">
        <v>112</v>
      </c>
      <c r="E67" s="25" t="s">
        <v>318</v>
      </c>
      <c r="F67" s="13" t="s">
        <v>8</v>
      </c>
      <c r="G67" s="73"/>
      <c r="H67" s="73"/>
      <c r="I67" s="73" t="str">
        <f t="shared" si="0"/>
        <v/>
      </c>
      <c r="J67" s="73"/>
      <c r="K67" s="73">
        <v>-12.4</v>
      </c>
      <c r="L67" s="12" t="s">
        <v>50</v>
      </c>
      <c r="M67" s="15" t="s">
        <v>369</v>
      </c>
    </row>
    <row r="68" spans="1:13" ht="63.75">
      <c r="A68" s="77" t="e">
        <f>VLOOKUP(B68,#REF!,3,FALSE)</f>
        <v>#REF!</v>
      </c>
      <c r="B68" s="105">
        <v>2942</v>
      </c>
      <c r="C68" s="64" t="s">
        <v>28</v>
      </c>
      <c r="D68" s="86" t="s">
        <v>112</v>
      </c>
      <c r="E68" s="87" t="s">
        <v>318</v>
      </c>
      <c r="F68" s="51" t="s">
        <v>12</v>
      </c>
      <c r="G68" s="242">
        <f>SUM(G66:G67)</f>
        <v>116.6</v>
      </c>
      <c r="H68" s="242">
        <f>SUM(H66:H67)</f>
        <v>86.8</v>
      </c>
      <c r="I68" s="242">
        <f t="shared" si="0"/>
        <v>74.442538593481984</v>
      </c>
      <c r="J68" s="242">
        <f t="shared" si="1"/>
        <v>-29.799999999999997</v>
      </c>
      <c r="K68" s="242">
        <f>SUM(K66:K67)</f>
        <v>-29.799999999999997</v>
      </c>
      <c r="L68" s="186"/>
      <c r="M68" s="96"/>
    </row>
    <row r="69" spans="1:13" ht="63.75">
      <c r="A69" s="77" t="e">
        <f>VLOOKUP(B69,#REF!,3,FALSE)</f>
        <v>#REF!</v>
      </c>
      <c r="B69" s="88">
        <v>2942</v>
      </c>
      <c r="C69" s="89" t="s">
        <v>28</v>
      </c>
      <c r="D69" s="90"/>
      <c r="E69" s="91"/>
      <c r="F69" s="92" t="s">
        <v>13</v>
      </c>
      <c r="G69" s="243">
        <f>+G68</f>
        <v>116.6</v>
      </c>
      <c r="H69" s="243">
        <f>+H68</f>
        <v>86.8</v>
      </c>
      <c r="I69" s="243">
        <f t="shared" si="0"/>
        <v>74.442538593481984</v>
      </c>
      <c r="J69" s="243">
        <f t="shared" si="1"/>
        <v>-29.799999999999997</v>
      </c>
      <c r="K69" s="243">
        <f>+K68</f>
        <v>-29.799999999999997</v>
      </c>
      <c r="L69" s="187"/>
      <c r="M69" s="181"/>
    </row>
    <row r="70" spans="1:13" ht="25.5">
      <c r="A70" s="77" t="e">
        <f>VLOOKUP(B70,#REF!,3,FALSE)</f>
        <v>#REF!</v>
      </c>
      <c r="B70" s="14">
        <v>1874</v>
      </c>
      <c r="C70" s="26" t="s">
        <v>29</v>
      </c>
      <c r="D70" s="12" t="s">
        <v>6</v>
      </c>
      <c r="E70" s="46" t="s">
        <v>300</v>
      </c>
      <c r="F70" s="13" t="s">
        <v>8</v>
      </c>
      <c r="G70" s="10">
        <v>722</v>
      </c>
      <c r="H70" s="10">
        <v>567</v>
      </c>
      <c r="I70" s="18">
        <f t="shared" si="0"/>
        <v>78.531855955678679</v>
      </c>
      <c r="J70" s="10">
        <f t="shared" si="1"/>
        <v>-155</v>
      </c>
      <c r="K70" s="10">
        <v>-16</v>
      </c>
      <c r="L70" s="17" t="s">
        <v>9</v>
      </c>
      <c r="M70" s="59" t="s">
        <v>375</v>
      </c>
    </row>
    <row r="71" spans="1:13" ht="25.5">
      <c r="A71" s="77" t="e">
        <f>VLOOKUP(B71,#REF!,3,FALSE)</f>
        <v>#REF!</v>
      </c>
      <c r="B71" s="14">
        <v>1874</v>
      </c>
      <c r="C71" s="26" t="s">
        <v>29</v>
      </c>
      <c r="D71" s="12" t="s">
        <v>6</v>
      </c>
      <c r="E71" s="46" t="s">
        <v>300</v>
      </c>
      <c r="F71" s="13" t="s">
        <v>8</v>
      </c>
      <c r="G71" s="10"/>
      <c r="H71" s="10"/>
      <c r="I71" s="18"/>
      <c r="J71" s="10"/>
      <c r="K71" s="10">
        <v>-8</v>
      </c>
      <c r="L71" s="17" t="s">
        <v>27</v>
      </c>
      <c r="M71" s="59" t="s">
        <v>503</v>
      </c>
    </row>
    <row r="72" spans="1:13" ht="25.5">
      <c r="A72" s="77" t="e">
        <f>VLOOKUP(B72,#REF!,3,FALSE)</f>
        <v>#REF!</v>
      </c>
      <c r="B72" s="14">
        <v>1874</v>
      </c>
      <c r="C72" s="26" t="s">
        <v>29</v>
      </c>
      <c r="D72" s="12" t="s">
        <v>6</v>
      </c>
      <c r="E72" s="46" t="s">
        <v>300</v>
      </c>
      <c r="F72" s="13" t="s">
        <v>8</v>
      </c>
      <c r="G72" s="10"/>
      <c r="H72" s="10"/>
      <c r="I72" s="18"/>
      <c r="J72" s="10"/>
      <c r="K72" s="10">
        <v>-131</v>
      </c>
      <c r="L72" s="17" t="s">
        <v>10</v>
      </c>
      <c r="M72" s="59" t="s">
        <v>504</v>
      </c>
    </row>
    <row r="73" spans="1:13" ht="38.25">
      <c r="A73" s="77" t="e">
        <f>VLOOKUP(B73,#REF!,3,FALSE)</f>
        <v>#REF!</v>
      </c>
      <c r="B73" s="105">
        <v>1874</v>
      </c>
      <c r="C73" s="64" t="s">
        <v>29</v>
      </c>
      <c r="D73" s="86" t="s">
        <v>6</v>
      </c>
      <c r="E73" s="56" t="s">
        <v>301</v>
      </c>
      <c r="F73" s="51" t="s">
        <v>12</v>
      </c>
      <c r="G73" s="28">
        <f>SUM(G70:G72)</f>
        <v>722</v>
      </c>
      <c r="H73" s="28">
        <f t="shared" ref="H73" si="5">SUM(H70:H72)</f>
        <v>567</v>
      </c>
      <c r="I73" s="28">
        <f t="shared" si="0"/>
        <v>78.531855955678679</v>
      </c>
      <c r="J73" s="28">
        <f t="shared" si="1"/>
        <v>-155</v>
      </c>
      <c r="K73" s="28">
        <f>SUM(K70:K72)</f>
        <v>-155</v>
      </c>
      <c r="L73" s="186"/>
      <c r="M73" s="53"/>
    </row>
    <row r="74" spans="1:13" ht="38.25">
      <c r="A74" s="77" t="e">
        <f>VLOOKUP(B74,#REF!,3,FALSE)</f>
        <v>#REF!</v>
      </c>
      <c r="B74" s="88">
        <v>1874</v>
      </c>
      <c r="C74" s="89" t="s">
        <v>29</v>
      </c>
      <c r="D74" s="90"/>
      <c r="E74" s="106"/>
      <c r="F74" s="92" t="s">
        <v>13</v>
      </c>
      <c r="G74" s="72">
        <f>+G73</f>
        <v>722</v>
      </c>
      <c r="H74" s="72">
        <f t="shared" ref="H74" si="6">+H73</f>
        <v>567</v>
      </c>
      <c r="I74" s="72">
        <f t="shared" si="0"/>
        <v>78.531855955678679</v>
      </c>
      <c r="J74" s="72">
        <f t="shared" si="1"/>
        <v>-155</v>
      </c>
      <c r="K74" s="72">
        <f>+K73</f>
        <v>-155</v>
      </c>
      <c r="L74" s="187"/>
      <c r="M74" s="102"/>
    </row>
    <row r="75" spans="1:13" ht="25.5">
      <c r="A75" s="77" t="e">
        <f>VLOOKUP(B75,#REF!,3,FALSE)</f>
        <v>#REF!</v>
      </c>
      <c r="B75" s="14">
        <v>1808</v>
      </c>
      <c r="C75" s="26" t="s">
        <v>30</v>
      </c>
      <c r="D75" s="12" t="s">
        <v>397</v>
      </c>
      <c r="E75" s="16" t="s">
        <v>742</v>
      </c>
      <c r="F75" s="13" t="s">
        <v>8</v>
      </c>
      <c r="G75" s="10">
        <v>297.89999999999998</v>
      </c>
      <c r="H75" s="10">
        <v>296.5</v>
      </c>
      <c r="I75" s="10">
        <f t="shared" ref="I75:I166" si="7">IF(ISBLANK(H75),"",+H75/G75*100)</f>
        <v>99.530043638804983</v>
      </c>
      <c r="J75" s="10">
        <f t="shared" ref="J75:J166" si="8">+H75-G75</f>
        <v>-1.3999999999999773</v>
      </c>
      <c r="K75" s="10">
        <v>-1.4</v>
      </c>
      <c r="L75" s="12" t="s">
        <v>56</v>
      </c>
      <c r="M75" s="350" t="s">
        <v>743</v>
      </c>
    </row>
    <row r="76" spans="1:13" ht="25.5">
      <c r="A76" s="77" t="e">
        <f>VLOOKUP(B76,#REF!,3,FALSE)</f>
        <v>#REF!</v>
      </c>
      <c r="B76" s="105">
        <v>1808</v>
      </c>
      <c r="C76" s="64" t="s">
        <v>30</v>
      </c>
      <c r="D76" s="86" t="s">
        <v>397</v>
      </c>
      <c r="E76" s="87" t="s">
        <v>742</v>
      </c>
      <c r="F76" s="51" t="s">
        <v>12</v>
      </c>
      <c r="G76" s="28">
        <f>SUM(G75:G75)</f>
        <v>297.89999999999998</v>
      </c>
      <c r="H76" s="28">
        <f>SUM(H75:H75)</f>
        <v>296.5</v>
      </c>
      <c r="I76" s="28">
        <f t="shared" si="7"/>
        <v>99.530043638804983</v>
      </c>
      <c r="J76" s="28">
        <f t="shared" si="8"/>
        <v>-1.3999999999999773</v>
      </c>
      <c r="K76" s="28">
        <f>SUM(K75)</f>
        <v>-1.4</v>
      </c>
      <c r="L76" s="186"/>
      <c r="M76" s="306"/>
    </row>
    <row r="77" spans="1:13" ht="25.5">
      <c r="A77" s="77" t="e">
        <f>VLOOKUP(B77,#REF!,3,FALSE)</f>
        <v>#REF!</v>
      </c>
      <c r="B77" s="88">
        <v>1808</v>
      </c>
      <c r="C77" s="89" t="s">
        <v>30</v>
      </c>
      <c r="D77" s="90"/>
      <c r="E77" s="94"/>
      <c r="F77" s="92" t="s">
        <v>13</v>
      </c>
      <c r="G77" s="72">
        <f>+G76</f>
        <v>297.89999999999998</v>
      </c>
      <c r="H77" s="72">
        <f t="shared" ref="H77" si="9">+H76</f>
        <v>296.5</v>
      </c>
      <c r="I77" s="72">
        <f t="shared" si="7"/>
        <v>99.530043638804983</v>
      </c>
      <c r="J77" s="72">
        <f t="shared" si="8"/>
        <v>-1.3999999999999773</v>
      </c>
      <c r="K77" s="72">
        <f>+K76</f>
        <v>-1.4</v>
      </c>
      <c r="L77" s="187"/>
      <c r="M77" s="181"/>
    </row>
    <row r="78" spans="1:13" ht="76.5">
      <c r="A78" s="77" t="e">
        <f>VLOOKUP(B78,#REF!,3,FALSE)</f>
        <v>#REF!</v>
      </c>
      <c r="B78" s="14">
        <v>2943</v>
      </c>
      <c r="C78" s="26" t="s">
        <v>32</v>
      </c>
      <c r="D78" s="12" t="s">
        <v>396</v>
      </c>
      <c r="E78" s="70" t="s">
        <v>775</v>
      </c>
      <c r="F78" s="13" t="s">
        <v>33</v>
      </c>
      <c r="G78" s="10">
        <v>962</v>
      </c>
      <c r="H78" s="10">
        <v>555.1</v>
      </c>
      <c r="I78" s="10">
        <f t="shared" si="7"/>
        <v>57.702702702702702</v>
      </c>
      <c r="J78" s="10">
        <f t="shared" si="8"/>
        <v>-406.9</v>
      </c>
      <c r="K78" s="10">
        <v>-315</v>
      </c>
      <c r="L78" s="12" t="s">
        <v>293</v>
      </c>
      <c r="M78" s="15" t="s">
        <v>842</v>
      </c>
    </row>
    <row r="79" spans="1:13" ht="76.5">
      <c r="A79" s="77" t="e">
        <f>VLOOKUP(B79,#REF!,3,FALSE)</f>
        <v>#REF!</v>
      </c>
      <c r="B79" s="14">
        <v>2943</v>
      </c>
      <c r="C79" s="26" t="s">
        <v>32</v>
      </c>
      <c r="D79" s="12" t="s">
        <v>396</v>
      </c>
      <c r="E79" s="70" t="s">
        <v>775</v>
      </c>
      <c r="F79" s="13" t="s">
        <v>33</v>
      </c>
      <c r="G79" s="18"/>
      <c r="H79" s="18"/>
      <c r="I79" s="18" t="str">
        <f t="shared" si="7"/>
        <v/>
      </c>
      <c r="J79" s="10">
        <f t="shared" si="8"/>
        <v>0</v>
      </c>
      <c r="K79" s="10">
        <v>-91.9</v>
      </c>
      <c r="L79" s="12" t="s">
        <v>1305</v>
      </c>
      <c r="M79" s="49" t="s">
        <v>843</v>
      </c>
    </row>
    <row r="80" spans="1:13" ht="76.5">
      <c r="A80" s="77" t="e">
        <f>VLOOKUP(B80,#REF!,3,FALSE)</f>
        <v>#REF!</v>
      </c>
      <c r="B80" s="105">
        <v>2943</v>
      </c>
      <c r="C80" s="64" t="s">
        <v>32</v>
      </c>
      <c r="D80" s="86" t="s">
        <v>396</v>
      </c>
      <c r="E80" s="107" t="s">
        <v>775</v>
      </c>
      <c r="F80" s="51" t="s">
        <v>12</v>
      </c>
      <c r="G80" s="28">
        <f>SUM(G78:G79)</f>
        <v>962</v>
      </c>
      <c r="H80" s="28">
        <f>SUM(H78:H79)</f>
        <v>555.1</v>
      </c>
      <c r="I80" s="28">
        <f t="shared" si="7"/>
        <v>57.702702702702702</v>
      </c>
      <c r="J80" s="28">
        <f t="shared" si="8"/>
        <v>-406.9</v>
      </c>
      <c r="K80" s="28">
        <f>SUM(K78:K79)</f>
        <v>-406.9</v>
      </c>
      <c r="L80" s="115"/>
      <c r="M80" s="346"/>
    </row>
    <row r="81" spans="1:13" ht="25.5">
      <c r="A81" s="77" t="e">
        <f>VLOOKUP(B81,#REF!,3,FALSE)</f>
        <v>#REF!</v>
      </c>
      <c r="B81" s="88">
        <v>2943</v>
      </c>
      <c r="C81" s="89" t="s">
        <v>32</v>
      </c>
      <c r="D81" s="108"/>
      <c r="E81" s="108"/>
      <c r="F81" s="92" t="s">
        <v>13</v>
      </c>
      <c r="G81" s="72">
        <f>+G80</f>
        <v>962</v>
      </c>
      <c r="H81" s="72">
        <f t="shared" ref="H81" si="10">+H80</f>
        <v>555.1</v>
      </c>
      <c r="I81" s="72">
        <f t="shared" si="7"/>
        <v>57.702702702702702</v>
      </c>
      <c r="J81" s="72">
        <f t="shared" si="8"/>
        <v>-406.9</v>
      </c>
      <c r="K81" s="72">
        <f>+K80</f>
        <v>-406.9</v>
      </c>
      <c r="L81" s="187"/>
      <c r="M81" s="295"/>
    </row>
    <row r="82" spans="1:13" ht="25.5">
      <c r="A82" s="77" t="e">
        <f>VLOOKUP(B82,#REF!,3,FALSE)</f>
        <v>#REF!</v>
      </c>
      <c r="B82" s="14">
        <v>1983</v>
      </c>
      <c r="C82" s="26" t="s">
        <v>34</v>
      </c>
      <c r="D82" s="12" t="s">
        <v>108</v>
      </c>
      <c r="E82" s="25" t="s">
        <v>401</v>
      </c>
      <c r="F82" s="13" t="s">
        <v>8</v>
      </c>
      <c r="G82" s="10">
        <v>42.1</v>
      </c>
      <c r="H82" s="10">
        <v>30.5</v>
      </c>
      <c r="I82" s="10">
        <f t="shared" si="7"/>
        <v>72.446555819477425</v>
      </c>
      <c r="J82" s="10">
        <f t="shared" si="8"/>
        <v>-11.600000000000001</v>
      </c>
      <c r="K82" s="10">
        <v>-3.3</v>
      </c>
      <c r="L82" s="12" t="s">
        <v>1313</v>
      </c>
      <c r="M82" s="15" t="s">
        <v>399</v>
      </c>
    </row>
    <row r="83" spans="1:13" ht="25.5">
      <c r="A83" s="77" t="s">
        <v>340</v>
      </c>
      <c r="B83" s="14">
        <v>1983</v>
      </c>
      <c r="C83" s="26" t="s">
        <v>34</v>
      </c>
      <c r="D83" s="12" t="s">
        <v>108</v>
      </c>
      <c r="E83" s="25" t="s">
        <v>401</v>
      </c>
      <c r="F83" s="13" t="s">
        <v>8</v>
      </c>
      <c r="G83" s="10"/>
      <c r="H83" s="10"/>
      <c r="I83" s="10"/>
      <c r="J83" s="10">
        <f t="shared" si="8"/>
        <v>0</v>
      </c>
      <c r="K83" s="10">
        <v>-3.3</v>
      </c>
      <c r="L83" s="12" t="s">
        <v>1366</v>
      </c>
      <c r="M83" s="15" t="s">
        <v>390</v>
      </c>
    </row>
    <row r="84" spans="1:13" ht="25.5">
      <c r="A84" s="77" t="e">
        <f>VLOOKUP(B84,#REF!,3,FALSE)</f>
        <v>#REF!</v>
      </c>
      <c r="B84" s="14">
        <v>1983</v>
      </c>
      <c r="C84" s="26" t="s">
        <v>34</v>
      </c>
      <c r="D84" s="12" t="s">
        <v>108</v>
      </c>
      <c r="E84" s="25" t="s">
        <v>401</v>
      </c>
      <c r="F84" s="13" t="s">
        <v>8</v>
      </c>
      <c r="G84" s="10"/>
      <c r="H84" s="10"/>
      <c r="I84" s="10" t="str">
        <f t="shared" si="7"/>
        <v/>
      </c>
      <c r="J84" s="10">
        <f t="shared" si="8"/>
        <v>0</v>
      </c>
      <c r="K84" s="10">
        <v>-5</v>
      </c>
      <c r="L84" s="12" t="s">
        <v>1310</v>
      </c>
      <c r="M84" s="15" t="s">
        <v>400</v>
      </c>
    </row>
    <row r="85" spans="1:13" ht="25.5">
      <c r="A85" s="77" t="e">
        <f>VLOOKUP(B85,#REF!,3,FALSE)</f>
        <v>#REF!</v>
      </c>
      <c r="B85" s="105">
        <v>1983</v>
      </c>
      <c r="C85" s="64" t="s">
        <v>34</v>
      </c>
      <c r="D85" s="86" t="s">
        <v>108</v>
      </c>
      <c r="E85" s="107" t="s">
        <v>401</v>
      </c>
      <c r="F85" s="51" t="s">
        <v>12</v>
      </c>
      <c r="G85" s="28">
        <f>SUM(G82:G82)</f>
        <v>42.1</v>
      </c>
      <c r="H85" s="28">
        <f>SUM(H82:H82)</f>
        <v>30.5</v>
      </c>
      <c r="I85" s="28">
        <f t="shared" si="7"/>
        <v>72.446555819477425</v>
      </c>
      <c r="J85" s="28">
        <f t="shared" si="8"/>
        <v>-11.600000000000001</v>
      </c>
      <c r="K85" s="28">
        <f>SUM(,K82:K84)</f>
        <v>-11.6</v>
      </c>
      <c r="L85" s="186"/>
      <c r="M85" s="53"/>
    </row>
    <row r="86" spans="1:13" ht="25.5">
      <c r="A86" s="77" t="e">
        <f>VLOOKUP(B86,#REF!,3,FALSE)</f>
        <v>#REF!</v>
      </c>
      <c r="B86" s="88">
        <v>1983</v>
      </c>
      <c r="C86" s="89" t="s">
        <v>34</v>
      </c>
      <c r="D86" s="108"/>
      <c r="E86" s="108"/>
      <c r="F86" s="92" t="s">
        <v>13</v>
      </c>
      <c r="G86" s="72">
        <f>+G85</f>
        <v>42.1</v>
      </c>
      <c r="H86" s="72">
        <f t="shared" ref="H86" si="11">+H85</f>
        <v>30.5</v>
      </c>
      <c r="I86" s="72">
        <f t="shared" si="7"/>
        <v>72.446555819477425</v>
      </c>
      <c r="J86" s="72">
        <f t="shared" si="8"/>
        <v>-11.600000000000001</v>
      </c>
      <c r="K86" s="72">
        <f>+K85</f>
        <v>-11.6</v>
      </c>
      <c r="L86" s="187"/>
      <c r="M86" s="295"/>
    </row>
    <row r="87" spans="1:13" ht="25.5">
      <c r="A87" s="77" t="e">
        <f>VLOOKUP(B87,#REF!,3,FALSE)</f>
        <v>#REF!</v>
      </c>
      <c r="B87" s="14">
        <v>2076</v>
      </c>
      <c r="C87" s="26" t="s">
        <v>35</v>
      </c>
      <c r="D87" s="441">
        <v>13001</v>
      </c>
      <c r="E87" s="472" t="s">
        <v>36</v>
      </c>
      <c r="F87" s="470" t="s">
        <v>8</v>
      </c>
      <c r="G87" s="477">
        <v>333.3</v>
      </c>
      <c r="H87" s="464">
        <v>289.83</v>
      </c>
      <c r="I87" s="466">
        <f t="shared" si="7"/>
        <v>86.957695769576944</v>
      </c>
      <c r="J87" s="466">
        <f t="shared" si="8"/>
        <v>-43.470000000000027</v>
      </c>
      <c r="K87" s="361">
        <v>-23.66</v>
      </c>
      <c r="L87" s="430" t="s">
        <v>1313</v>
      </c>
      <c r="M87" s="230" t="s">
        <v>360</v>
      </c>
    </row>
    <row r="88" spans="1:13" ht="25.5">
      <c r="A88" s="77" t="e">
        <f>VLOOKUP(B88,#REF!,3,FALSE)</f>
        <v>#REF!</v>
      </c>
      <c r="B88" s="14">
        <v>2076</v>
      </c>
      <c r="C88" s="26" t="s">
        <v>35</v>
      </c>
      <c r="D88" s="441">
        <v>13001</v>
      </c>
      <c r="E88" s="472" t="s">
        <v>36</v>
      </c>
      <c r="F88" s="470" t="s">
        <v>8</v>
      </c>
      <c r="G88"/>
      <c r="H88"/>
      <c r="I88"/>
      <c r="J88"/>
      <c r="K88" s="361">
        <v>-8</v>
      </c>
      <c r="L88" s="430" t="s">
        <v>1307</v>
      </c>
      <c r="M88" s="230" t="s">
        <v>357</v>
      </c>
    </row>
    <row r="89" spans="1:13" ht="25.5">
      <c r="A89" s="77" t="e">
        <f>VLOOKUP(B89,#REF!,3,FALSE)</f>
        <v>#REF!</v>
      </c>
      <c r="B89" s="14">
        <v>2076</v>
      </c>
      <c r="C89" s="26" t="s">
        <v>35</v>
      </c>
      <c r="D89" s="441">
        <v>13001</v>
      </c>
      <c r="E89" s="472" t="s">
        <v>36</v>
      </c>
      <c r="F89" s="470" t="s">
        <v>8</v>
      </c>
      <c r="G89"/>
      <c r="H89"/>
      <c r="I89"/>
      <c r="J89"/>
      <c r="K89" s="362">
        <v>-3.75</v>
      </c>
      <c r="L89" s="439" t="s">
        <v>1314</v>
      </c>
      <c r="M89" s="347" t="s">
        <v>358</v>
      </c>
    </row>
    <row r="90" spans="1:13" ht="25.5">
      <c r="A90" s="77" t="e">
        <f>VLOOKUP(B90,#REF!,3,FALSE)</f>
        <v>#REF!</v>
      </c>
      <c r="B90" s="14">
        <v>2076</v>
      </c>
      <c r="C90" s="26" t="s">
        <v>35</v>
      </c>
      <c r="D90" s="441">
        <v>13001</v>
      </c>
      <c r="E90" s="472" t="s">
        <v>36</v>
      </c>
      <c r="F90" s="470" t="s">
        <v>8</v>
      </c>
      <c r="G90"/>
      <c r="H90"/>
      <c r="I90"/>
      <c r="J90"/>
      <c r="K90" s="361">
        <v>-8.06</v>
      </c>
      <c r="L90" s="440" t="s">
        <v>1503</v>
      </c>
      <c r="M90" s="348" t="s">
        <v>359</v>
      </c>
    </row>
    <row r="91" spans="1:13" ht="25.5">
      <c r="A91" s="77" t="e">
        <f>VLOOKUP(B91,#REF!,3,FALSE)</f>
        <v>#REF!</v>
      </c>
      <c r="B91" s="105">
        <v>2076</v>
      </c>
      <c r="C91" s="64" t="s">
        <v>35</v>
      </c>
      <c r="D91" s="86" t="s">
        <v>6</v>
      </c>
      <c r="E91" s="64" t="s">
        <v>36</v>
      </c>
      <c r="F91" s="51" t="s">
        <v>12</v>
      </c>
      <c r="G91" s="28">
        <f>SUM(G87:G90)</f>
        <v>333.3</v>
      </c>
      <c r="H91" s="28">
        <f>SUM(H87:H90)</f>
        <v>289.83</v>
      </c>
      <c r="I91" s="28">
        <f t="shared" si="7"/>
        <v>86.957695769576944</v>
      </c>
      <c r="J91" s="28">
        <f t="shared" si="8"/>
        <v>-43.470000000000027</v>
      </c>
      <c r="K91" s="28">
        <f>SUM(K87:K90)</f>
        <v>-43.47</v>
      </c>
      <c r="L91" s="186"/>
      <c r="M91" s="53"/>
    </row>
    <row r="92" spans="1:13" ht="25.5">
      <c r="A92" s="77" t="e">
        <f>VLOOKUP(B92,#REF!,3,FALSE)</f>
        <v>#REF!</v>
      </c>
      <c r="B92" s="88">
        <v>2076</v>
      </c>
      <c r="C92" s="89" t="s">
        <v>35</v>
      </c>
      <c r="D92" s="90"/>
      <c r="E92" s="91"/>
      <c r="F92" s="92" t="s">
        <v>13</v>
      </c>
      <c r="G92" s="72">
        <f>+G91</f>
        <v>333.3</v>
      </c>
      <c r="H92" s="72">
        <f t="shared" ref="H92" si="12">+H91</f>
        <v>289.83</v>
      </c>
      <c r="I92" s="72">
        <f t="shared" si="7"/>
        <v>86.957695769576944</v>
      </c>
      <c r="J92" s="72">
        <f t="shared" si="8"/>
        <v>-43.470000000000027</v>
      </c>
      <c r="K92" s="72">
        <f>+K91</f>
        <v>-43.47</v>
      </c>
      <c r="L92" s="187"/>
      <c r="M92" s="102"/>
    </row>
    <row r="93" spans="1:13" ht="25.5">
      <c r="A93" s="77" t="e">
        <f>VLOOKUP(B93,#REF!,3,FALSE)</f>
        <v>#REF!</v>
      </c>
      <c r="B93" s="14">
        <v>2004</v>
      </c>
      <c r="C93" s="26" t="s">
        <v>316</v>
      </c>
      <c r="D93" s="12" t="s">
        <v>413</v>
      </c>
      <c r="E93" s="25" t="s">
        <v>317</v>
      </c>
      <c r="F93" s="13" t="s">
        <v>8</v>
      </c>
      <c r="G93" s="10">
        <v>252.5</v>
      </c>
      <c r="H93" s="10">
        <v>216.1</v>
      </c>
      <c r="I93" s="10">
        <f t="shared" si="7"/>
        <v>85.584158415841586</v>
      </c>
      <c r="J93" s="10">
        <f t="shared" si="8"/>
        <v>-36.400000000000006</v>
      </c>
      <c r="K93" s="10">
        <v>-16.899999999999999</v>
      </c>
      <c r="L93" s="12" t="s">
        <v>27</v>
      </c>
      <c r="M93" s="26" t="s">
        <v>574</v>
      </c>
    </row>
    <row r="94" spans="1:13" ht="25.5">
      <c r="A94" s="77" t="e">
        <f>VLOOKUP(B94,#REF!,3,FALSE)</f>
        <v>#REF!</v>
      </c>
      <c r="B94" s="14">
        <v>2004</v>
      </c>
      <c r="C94" s="26" t="s">
        <v>316</v>
      </c>
      <c r="D94" s="12" t="s">
        <v>413</v>
      </c>
      <c r="E94" s="25" t="s">
        <v>317</v>
      </c>
      <c r="F94" s="13" t="s">
        <v>8</v>
      </c>
      <c r="G94" s="10"/>
      <c r="H94" s="10"/>
      <c r="I94" s="10"/>
      <c r="J94" s="10"/>
      <c r="K94" s="10">
        <v>-10.3</v>
      </c>
      <c r="L94" s="12" t="s">
        <v>155</v>
      </c>
      <c r="M94" s="26" t="s">
        <v>355</v>
      </c>
    </row>
    <row r="95" spans="1:13" ht="25.5">
      <c r="A95" s="77" t="e">
        <f>VLOOKUP(B95,#REF!,3,FALSE)</f>
        <v>#REF!</v>
      </c>
      <c r="B95" s="14">
        <v>2004</v>
      </c>
      <c r="C95" s="26" t="s">
        <v>316</v>
      </c>
      <c r="D95" s="12" t="s">
        <v>413</v>
      </c>
      <c r="E95" s="25" t="s">
        <v>317</v>
      </c>
      <c r="F95" s="13" t="s">
        <v>8</v>
      </c>
      <c r="G95" s="10"/>
      <c r="H95" s="10"/>
      <c r="I95" s="10"/>
      <c r="J95" s="10"/>
      <c r="K95" s="10">
        <v>-0.3</v>
      </c>
      <c r="L95" s="354" t="s">
        <v>50</v>
      </c>
      <c r="M95" s="39" t="s">
        <v>575</v>
      </c>
    </row>
    <row r="96" spans="1:13" ht="25.5">
      <c r="A96" s="77" t="e">
        <f>VLOOKUP(B96,#REF!,3,FALSE)</f>
        <v>#REF!</v>
      </c>
      <c r="B96" s="14">
        <v>2004</v>
      </c>
      <c r="C96" s="26" t="s">
        <v>316</v>
      </c>
      <c r="D96" s="12" t="s">
        <v>413</v>
      </c>
      <c r="E96" s="25" t="s">
        <v>317</v>
      </c>
      <c r="F96" s="13" t="s">
        <v>8</v>
      </c>
      <c r="G96" s="10"/>
      <c r="H96" s="10"/>
      <c r="I96" s="10"/>
      <c r="J96" s="10"/>
      <c r="K96" s="10">
        <v>-8.9</v>
      </c>
      <c r="L96" s="354" t="s">
        <v>9</v>
      </c>
      <c r="M96" s="26" t="s">
        <v>576</v>
      </c>
    </row>
    <row r="97" spans="1:13" ht="38.25">
      <c r="A97" s="77" t="e">
        <f>VLOOKUP(B97,#REF!,3,FALSE)</f>
        <v>#REF!</v>
      </c>
      <c r="B97" s="105">
        <v>2004</v>
      </c>
      <c r="C97" s="64" t="s">
        <v>316</v>
      </c>
      <c r="D97" s="86" t="s">
        <v>413</v>
      </c>
      <c r="E97" s="107" t="s">
        <v>317</v>
      </c>
      <c r="F97" s="51" t="s">
        <v>12</v>
      </c>
      <c r="G97" s="28">
        <f>+G93</f>
        <v>252.5</v>
      </c>
      <c r="H97" s="28">
        <f>+H93</f>
        <v>216.1</v>
      </c>
      <c r="I97" s="28">
        <f t="shared" si="7"/>
        <v>85.584158415841586</v>
      </c>
      <c r="J97" s="28">
        <f t="shared" si="8"/>
        <v>-36.400000000000006</v>
      </c>
      <c r="K97" s="28">
        <f>SUM(K93:K96)</f>
        <v>-36.4</v>
      </c>
      <c r="L97" s="186"/>
      <c r="M97" s="53"/>
    </row>
    <row r="98" spans="1:13" ht="38.25">
      <c r="A98" s="77" t="e">
        <f>VLOOKUP(B98,#REF!,3,FALSE)</f>
        <v>#REF!</v>
      </c>
      <c r="B98" s="88">
        <v>2004</v>
      </c>
      <c r="C98" s="89" t="s">
        <v>316</v>
      </c>
      <c r="D98" s="90"/>
      <c r="E98" s="91"/>
      <c r="F98" s="92" t="s">
        <v>13</v>
      </c>
      <c r="G98" s="72">
        <f>+G97</f>
        <v>252.5</v>
      </c>
      <c r="H98" s="72">
        <f t="shared" ref="H98" si="13">+H97</f>
        <v>216.1</v>
      </c>
      <c r="I98" s="72">
        <f t="shared" si="7"/>
        <v>85.584158415841586</v>
      </c>
      <c r="J98" s="72">
        <f t="shared" si="8"/>
        <v>-36.400000000000006</v>
      </c>
      <c r="K98" s="72">
        <f>+K97</f>
        <v>-36.4</v>
      </c>
      <c r="L98" s="187"/>
      <c r="M98" s="102"/>
    </row>
    <row r="99" spans="1:13" ht="38.25">
      <c r="A99" s="77" t="e">
        <f>VLOOKUP(B99,#REF!,3,FALSE)</f>
        <v>#REF!</v>
      </c>
      <c r="B99" s="14">
        <v>7</v>
      </c>
      <c r="C99" s="26" t="s">
        <v>37</v>
      </c>
      <c r="D99" s="12" t="s">
        <v>396</v>
      </c>
      <c r="E99" s="26" t="s">
        <v>737</v>
      </c>
      <c r="F99" s="13" t="s">
        <v>8</v>
      </c>
      <c r="G99" s="10">
        <v>165.8</v>
      </c>
      <c r="H99" s="10">
        <v>133</v>
      </c>
      <c r="I99" s="22">
        <f t="shared" si="7"/>
        <v>80.217129071170078</v>
      </c>
      <c r="J99" s="10">
        <f t="shared" si="8"/>
        <v>-32.800000000000011</v>
      </c>
      <c r="K99" s="10">
        <v>-25.4</v>
      </c>
      <c r="L99" s="218" t="s">
        <v>27</v>
      </c>
      <c r="M99" s="350" t="s">
        <v>738</v>
      </c>
    </row>
    <row r="100" spans="1:13" ht="38.25">
      <c r="A100" s="77" t="e">
        <f>VLOOKUP(B100,#REF!,3,FALSE)</f>
        <v>#REF!</v>
      </c>
      <c r="B100" s="14">
        <v>7</v>
      </c>
      <c r="C100" s="26" t="s">
        <v>37</v>
      </c>
      <c r="D100" s="12" t="s">
        <v>396</v>
      </c>
      <c r="E100" s="26" t="s">
        <v>737</v>
      </c>
      <c r="F100" s="13" t="s">
        <v>8</v>
      </c>
      <c r="G100" s="10"/>
      <c r="H100" s="10"/>
      <c r="I100" s="22"/>
      <c r="J100" s="10"/>
      <c r="K100" s="10">
        <v>-7.4</v>
      </c>
      <c r="L100" s="12" t="s">
        <v>155</v>
      </c>
      <c r="M100" s="350" t="s">
        <v>355</v>
      </c>
    </row>
    <row r="101" spans="1:13" ht="38.25">
      <c r="A101" s="77" t="e">
        <f>VLOOKUP(B101,#REF!,3,FALSE)</f>
        <v>#REF!</v>
      </c>
      <c r="B101" s="105">
        <v>7</v>
      </c>
      <c r="C101" s="64" t="s">
        <v>37</v>
      </c>
      <c r="D101" s="86" t="s">
        <v>396</v>
      </c>
      <c r="E101" s="64" t="s">
        <v>737</v>
      </c>
      <c r="F101" s="51" t="s">
        <v>12</v>
      </c>
      <c r="G101" s="28">
        <f>SUM(G99:G100)</f>
        <v>165.8</v>
      </c>
      <c r="H101" s="28">
        <f>SUM(H99:H100)</f>
        <v>133</v>
      </c>
      <c r="I101" s="28">
        <f t="shared" si="7"/>
        <v>80.217129071170078</v>
      </c>
      <c r="J101" s="28">
        <f t="shared" si="8"/>
        <v>-32.800000000000011</v>
      </c>
      <c r="K101" s="28">
        <f>SUM(K99:K100)</f>
        <v>-32.799999999999997</v>
      </c>
      <c r="L101" s="186"/>
      <c r="M101" s="53"/>
    </row>
    <row r="102" spans="1:13" ht="38.25">
      <c r="A102" s="77" t="e">
        <f>VLOOKUP(B102,#REF!,3,FALSE)</f>
        <v>#REF!</v>
      </c>
      <c r="B102" s="88">
        <v>7</v>
      </c>
      <c r="C102" s="89" t="s">
        <v>37</v>
      </c>
      <c r="D102" s="90"/>
      <c r="E102" s="89"/>
      <c r="F102" s="92" t="s">
        <v>13</v>
      </c>
      <c r="G102" s="72">
        <f>+G101</f>
        <v>165.8</v>
      </c>
      <c r="H102" s="72">
        <f t="shared" ref="H102:K102" si="14">+H101</f>
        <v>133</v>
      </c>
      <c r="I102" s="72">
        <f t="shared" si="7"/>
        <v>80.217129071170078</v>
      </c>
      <c r="J102" s="72">
        <f t="shared" si="8"/>
        <v>-32.800000000000011</v>
      </c>
      <c r="K102" s="72">
        <f t="shared" si="14"/>
        <v>-32.799999999999997</v>
      </c>
      <c r="L102" s="187"/>
      <c r="M102" s="102"/>
    </row>
    <row r="103" spans="1:13" ht="38.25">
      <c r="A103" s="77" t="e">
        <f>VLOOKUP(B103,#REF!,3,FALSE)</f>
        <v>#REF!</v>
      </c>
      <c r="B103" s="14">
        <v>8</v>
      </c>
      <c r="C103" s="26" t="s">
        <v>40</v>
      </c>
      <c r="D103" s="12" t="s">
        <v>6</v>
      </c>
      <c r="E103" s="25" t="s">
        <v>41</v>
      </c>
      <c r="F103" s="13" t="s">
        <v>8</v>
      </c>
      <c r="G103" s="10">
        <v>9728</v>
      </c>
      <c r="H103" s="10">
        <v>6175.2</v>
      </c>
      <c r="I103" s="10">
        <f t="shared" si="7"/>
        <v>63.478618421052637</v>
      </c>
      <c r="J103" s="10">
        <f t="shared" si="8"/>
        <v>-3552.8</v>
      </c>
      <c r="K103" s="10">
        <v>-331.9</v>
      </c>
      <c r="L103" s="12" t="s">
        <v>27</v>
      </c>
      <c r="M103" s="15" t="s">
        <v>744</v>
      </c>
    </row>
    <row r="104" spans="1:13" ht="38.25">
      <c r="A104" s="77" t="e">
        <f>VLOOKUP(B104,#REF!,3,FALSE)</f>
        <v>#REF!</v>
      </c>
      <c r="B104" s="14">
        <v>8</v>
      </c>
      <c r="C104" s="26" t="s">
        <v>40</v>
      </c>
      <c r="D104" s="12" t="s">
        <v>6</v>
      </c>
      <c r="E104" s="25" t="s">
        <v>41</v>
      </c>
      <c r="F104" s="13" t="s">
        <v>8</v>
      </c>
      <c r="G104" s="18"/>
      <c r="H104" s="18"/>
      <c r="I104" s="18" t="str">
        <f t="shared" si="7"/>
        <v/>
      </c>
      <c r="J104" s="10">
        <f t="shared" si="8"/>
        <v>0</v>
      </c>
      <c r="K104" s="10">
        <v>-2.1</v>
      </c>
      <c r="L104" s="13" t="s">
        <v>293</v>
      </c>
      <c r="M104" s="15" t="s">
        <v>745</v>
      </c>
    </row>
    <row r="105" spans="1:13" ht="38.25">
      <c r="A105" s="77" t="e">
        <f>VLOOKUP(B105,#REF!,3,FALSE)</f>
        <v>#REF!</v>
      </c>
      <c r="B105" s="14">
        <v>8</v>
      </c>
      <c r="C105" s="26" t="s">
        <v>40</v>
      </c>
      <c r="D105" s="12" t="s">
        <v>6</v>
      </c>
      <c r="E105" s="25" t="s">
        <v>41</v>
      </c>
      <c r="F105" s="13" t="s">
        <v>8</v>
      </c>
      <c r="G105" s="18"/>
      <c r="H105" s="18"/>
      <c r="I105" s="18" t="str">
        <f t="shared" si="7"/>
        <v/>
      </c>
      <c r="J105" s="10">
        <f t="shared" si="8"/>
        <v>0</v>
      </c>
      <c r="K105" s="10">
        <v>-9.1</v>
      </c>
      <c r="L105" s="61" t="s">
        <v>18</v>
      </c>
      <c r="M105" s="15" t="s">
        <v>746</v>
      </c>
    </row>
    <row r="106" spans="1:13" ht="38.25">
      <c r="A106" s="77" t="e">
        <f>VLOOKUP(B106,#REF!,3,FALSE)</f>
        <v>#REF!</v>
      </c>
      <c r="B106" s="14">
        <v>8</v>
      </c>
      <c r="C106" s="26" t="s">
        <v>40</v>
      </c>
      <c r="D106" s="12" t="s">
        <v>6</v>
      </c>
      <c r="E106" s="25" t="s">
        <v>41</v>
      </c>
      <c r="F106" s="13" t="s">
        <v>8</v>
      </c>
      <c r="G106" s="18"/>
      <c r="H106" s="18"/>
      <c r="I106" s="18" t="str">
        <f t="shared" si="7"/>
        <v/>
      </c>
      <c r="J106" s="10">
        <f t="shared" si="8"/>
        <v>0</v>
      </c>
      <c r="K106" s="10">
        <v>-12.5</v>
      </c>
      <c r="L106" s="61" t="s">
        <v>1307</v>
      </c>
      <c r="M106" s="15" t="s">
        <v>750</v>
      </c>
    </row>
    <row r="107" spans="1:13" ht="38.25">
      <c r="A107" s="77" t="e">
        <f>VLOOKUP(B107,#REF!,3,FALSE)</f>
        <v>#REF!</v>
      </c>
      <c r="B107" s="14">
        <v>8</v>
      </c>
      <c r="C107" s="26" t="s">
        <v>40</v>
      </c>
      <c r="D107" s="12" t="s">
        <v>6</v>
      </c>
      <c r="E107" s="25" t="s">
        <v>41</v>
      </c>
      <c r="F107" s="13" t="s">
        <v>8</v>
      </c>
      <c r="G107" s="18"/>
      <c r="H107" s="18"/>
      <c r="I107" s="18" t="str">
        <f t="shared" si="7"/>
        <v/>
      </c>
      <c r="J107" s="10">
        <f t="shared" si="8"/>
        <v>0</v>
      </c>
      <c r="K107" s="10">
        <v>-24.8</v>
      </c>
      <c r="L107" s="13" t="s">
        <v>155</v>
      </c>
      <c r="M107" s="15" t="s">
        <v>747</v>
      </c>
    </row>
    <row r="108" spans="1:13" ht="38.25">
      <c r="A108" s="77" t="e">
        <f>VLOOKUP(B108,#REF!,3,FALSE)</f>
        <v>#REF!</v>
      </c>
      <c r="B108" s="14">
        <v>8</v>
      </c>
      <c r="C108" s="26" t="s">
        <v>40</v>
      </c>
      <c r="D108" s="12" t="s">
        <v>6</v>
      </c>
      <c r="E108" s="25" t="s">
        <v>41</v>
      </c>
      <c r="F108" s="13" t="s">
        <v>8</v>
      </c>
      <c r="G108" s="18"/>
      <c r="H108" s="18"/>
      <c r="I108" s="18" t="str">
        <f t="shared" si="7"/>
        <v/>
      </c>
      <c r="J108" s="10">
        <f t="shared" si="8"/>
        <v>0</v>
      </c>
      <c r="K108" s="10">
        <v>-3085.2</v>
      </c>
      <c r="L108" s="13" t="s">
        <v>122</v>
      </c>
      <c r="M108" s="15" t="s">
        <v>748</v>
      </c>
    </row>
    <row r="109" spans="1:13" ht="38.25">
      <c r="A109" s="77" t="e">
        <f>VLOOKUP(B109,#REF!,3,FALSE)</f>
        <v>#REF!</v>
      </c>
      <c r="B109" s="14">
        <v>8</v>
      </c>
      <c r="C109" s="26" t="s">
        <v>40</v>
      </c>
      <c r="D109" s="12" t="s">
        <v>6</v>
      </c>
      <c r="E109" s="25" t="s">
        <v>41</v>
      </c>
      <c r="F109" s="13" t="s">
        <v>8</v>
      </c>
      <c r="G109" s="18"/>
      <c r="H109" s="18"/>
      <c r="I109" s="18" t="str">
        <f t="shared" si="7"/>
        <v/>
      </c>
      <c r="J109" s="10">
        <f t="shared" si="8"/>
        <v>0</v>
      </c>
      <c r="K109" s="10">
        <v>-16.8</v>
      </c>
      <c r="L109" s="61" t="s">
        <v>10</v>
      </c>
      <c r="M109" s="15" t="s">
        <v>400</v>
      </c>
    </row>
    <row r="110" spans="1:13" ht="38.25">
      <c r="A110" s="77" t="e">
        <f>VLOOKUP(B110,#REF!,3,FALSE)</f>
        <v>#REF!</v>
      </c>
      <c r="B110" s="14">
        <v>8</v>
      </c>
      <c r="C110" s="26" t="s">
        <v>40</v>
      </c>
      <c r="D110" s="12" t="s">
        <v>6</v>
      </c>
      <c r="E110" s="25" t="s">
        <v>41</v>
      </c>
      <c r="F110" s="13" t="s">
        <v>8</v>
      </c>
      <c r="G110" s="10"/>
      <c r="H110" s="10"/>
      <c r="I110" s="10" t="str">
        <f t="shared" si="7"/>
        <v/>
      </c>
      <c r="J110" s="10">
        <f t="shared" si="8"/>
        <v>0</v>
      </c>
      <c r="K110" s="10">
        <v>-70.400000000000006</v>
      </c>
      <c r="L110" s="12" t="s">
        <v>9</v>
      </c>
      <c r="M110" s="15" t="s">
        <v>749</v>
      </c>
    </row>
    <row r="111" spans="1:13" ht="51">
      <c r="A111" s="77" t="e">
        <f>VLOOKUP(B111,#REF!,3,FALSE)</f>
        <v>#REF!</v>
      </c>
      <c r="B111" s="14">
        <v>8</v>
      </c>
      <c r="C111" s="26" t="s">
        <v>40</v>
      </c>
      <c r="D111" s="12" t="s">
        <v>6</v>
      </c>
      <c r="E111" s="25" t="s">
        <v>41</v>
      </c>
      <c r="F111" s="13" t="s">
        <v>25</v>
      </c>
      <c r="G111" s="10">
        <v>7</v>
      </c>
      <c r="H111" s="10">
        <v>0</v>
      </c>
      <c r="I111" s="10">
        <f t="shared" si="7"/>
        <v>0</v>
      </c>
      <c r="J111" s="10">
        <f t="shared" si="8"/>
        <v>-7</v>
      </c>
      <c r="K111" s="10">
        <v>-7</v>
      </c>
      <c r="L111" s="12" t="s">
        <v>56</v>
      </c>
      <c r="M111" s="15" t="s">
        <v>766</v>
      </c>
    </row>
    <row r="112" spans="1:13" ht="51">
      <c r="A112" s="77" t="e">
        <f>VLOOKUP(B112,#REF!,3,FALSE)</f>
        <v>#REF!</v>
      </c>
      <c r="B112" s="14">
        <v>8</v>
      </c>
      <c r="C112" s="26" t="s">
        <v>40</v>
      </c>
      <c r="D112" s="12" t="s">
        <v>6</v>
      </c>
      <c r="E112" s="25" t="s">
        <v>41</v>
      </c>
      <c r="F112" s="13" t="s">
        <v>26</v>
      </c>
      <c r="G112" s="22">
        <v>36</v>
      </c>
      <c r="H112" s="22">
        <v>0</v>
      </c>
      <c r="I112" s="10">
        <v>0</v>
      </c>
      <c r="J112" s="10">
        <f t="shared" si="8"/>
        <v>-36</v>
      </c>
      <c r="K112" s="10">
        <v>-36</v>
      </c>
      <c r="L112" s="12" t="s">
        <v>56</v>
      </c>
      <c r="M112" s="15" t="s">
        <v>766</v>
      </c>
    </row>
    <row r="113" spans="1:13" ht="38.25">
      <c r="A113" s="77" t="e">
        <f>VLOOKUP(B113,#REF!,3,FALSE)</f>
        <v>#REF!</v>
      </c>
      <c r="B113" s="14">
        <v>8</v>
      </c>
      <c r="C113" s="26" t="s">
        <v>40</v>
      </c>
      <c r="D113" s="12" t="s">
        <v>6</v>
      </c>
      <c r="E113" s="25" t="s">
        <v>41</v>
      </c>
      <c r="F113" s="13" t="s">
        <v>19</v>
      </c>
      <c r="G113" s="10">
        <v>78.599999999999994</v>
      </c>
      <c r="H113" s="10">
        <v>78.599999999999994</v>
      </c>
      <c r="I113" s="10">
        <f t="shared" si="7"/>
        <v>100</v>
      </c>
      <c r="J113" s="10">
        <f t="shared" si="8"/>
        <v>0</v>
      </c>
      <c r="K113" s="10"/>
      <c r="L113" s="12"/>
      <c r="M113" s="15"/>
    </row>
    <row r="114" spans="1:13" ht="38.25">
      <c r="A114" s="77" t="e">
        <f>VLOOKUP(B114,#REF!,3,FALSE)</f>
        <v>#REF!</v>
      </c>
      <c r="B114" s="105">
        <v>8</v>
      </c>
      <c r="C114" s="64" t="s">
        <v>40</v>
      </c>
      <c r="D114" s="86" t="s">
        <v>6</v>
      </c>
      <c r="E114" s="87" t="s">
        <v>41</v>
      </c>
      <c r="F114" s="51" t="s">
        <v>12</v>
      </c>
      <c r="G114" s="28">
        <f>SUM(G103:G113)</f>
        <v>9849.6</v>
      </c>
      <c r="H114" s="28">
        <f>SUM(H103:H113)</f>
        <v>6253.8</v>
      </c>
      <c r="I114" s="28">
        <f t="shared" si="7"/>
        <v>63.492933723196877</v>
      </c>
      <c r="J114" s="28">
        <f t="shared" si="8"/>
        <v>-3595.8</v>
      </c>
      <c r="K114" s="28">
        <f>SUM(K103:K113)</f>
        <v>-3595.8</v>
      </c>
      <c r="L114" s="186"/>
      <c r="M114" s="346"/>
    </row>
    <row r="115" spans="1:13" ht="38.25">
      <c r="A115" s="77" t="e">
        <f>VLOOKUP(B115,#REF!,3,FALSE)</f>
        <v>#REF!</v>
      </c>
      <c r="B115" s="14">
        <v>8</v>
      </c>
      <c r="C115" s="26" t="s">
        <v>40</v>
      </c>
      <c r="D115" s="12" t="s">
        <v>15</v>
      </c>
      <c r="E115" s="25" t="s">
        <v>654</v>
      </c>
      <c r="F115" s="13" t="s">
        <v>8</v>
      </c>
      <c r="G115" s="10">
        <v>1298</v>
      </c>
      <c r="H115" s="10">
        <v>1103.4000000000001</v>
      </c>
      <c r="I115" s="10">
        <f t="shared" si="7"/>
        <v>85.007704160246547</v>
      </c>
      <c r="J115" s="10">
        <f t="shared" si="8"/>
        <v>-194.59999999999991</v>
      </c>
      <c r="K115" s="10">
        <v>-41.2</v>
      </c>
      <c r="L115" s="61" t="s">
        <v>27</v>
      </c>
      <c r="M115" s="15" t="s">
        <v>751</v>
      </c>
    </row>
    <row r="116" spans="1:13" ht="38.25">
      <c r="A116" s="77" t="e">
        <f>VLOOKUP(B116,#REF!,3,FALSE)</f>
        <v>#REF!</v>
      </c>
      <c r="B116" s="14">
        <v>8</v>
      </c>
      <c r="C116" s="26" t="s">
        <v>40</v>
      </c>
      <c r="D116" s="12" t="s">
        <v>15</v>
      </c>
      <c r="E116" s="25" t="s">
        <v>654</v>
      </c>
      <c r="F116" s="13" t="s">
        <v>8</v>
      </c>
      <c r="G116" s="10"/>
      <c r="H116" s="10"/>
      <c r="I116" s="10"/>
      <c r="J116" s="10"/>
      <c r="K116" s="10">
        <v>-46.4</v>
      </c>
      <c r="L116" s="61" t="s">
        <v>155</v>
      </c>
      <c r="M116" s="15" t="s">
        <v>747</v>
      </c>
    </row>
    <row r="117" spans="1:13" ht="38.25">
      <c r="A117" s="77" t="e">
        <f>VLOOKUP(B117,#REF!,3,FALSE)</f>
        <v>#REF!</v>
      </c>
      <c r="B117" s="14">
        <v>8</v>
      </c>
      <c r="C117" s="26" t="s">
        <v>40</v>
      </c>
      <c r="D117" s="12" t="s">
        <v>15</v>
      </c>
      <c r="E117" s="25" t="s">
        <v>654</v>
      </c>
      <c r="F117" s="13" t="s">
        <v>8</v>
      </c>
      <c r="G117" s="10"/>
      <c r="H117" s="10"/>
      <c r="I117" s="10"/>
      <c r="J117" s="10"/>
      <c r="K117" s="10">
        <v>-107</v>
      </c>
      <c r="L117" s="61" t="s">
        <v>10</v>
      </c>
      <c r="M117" s="15" t="s">
        <v>752</v>
      </c>
    </row>
    <row r="118" spans="1:13" ht="38.25">
      <c r="A118" s="77" t="e">
        <f>VLOOKUP(B118,#REF!,3,FALSE)</f>
        <v>#REF!</v>
      </c>
      <c r="B118" s="14">
        <v>8</v>
      </c>
      <c r="C118" s="26" t="s">
        <v>40</v>
      </c>
      <c r="D118" s="12" t="s">
        <v>15</v>
      </c>
      <c r="E118" s="25" t="s">
        <v>654</v>
      </c>
      <c r="F118" s="13" t="s">
        <v>11</v>
      </c>
      <c r="G118" s="10">
        <v>2</v>
      </c>
      <c r="H118" s="10">
        <v>0.9</v>
      </c>
      <c r="I118" s="10">
        <f t="shared" si="7"/>
        <v>45</v>
      </c>
      <c r="J118" s="10">
        <f t="shared" si="8"/>
        <v>-1.1000000000000001</v>
      </c>
      <c r="K118" s="10">
        <v>-1.1000000000000001</v>
      </c>
      <c r="L118" s="61" t="s">
        <v>155</v>
      </c>
      <c r="M118" s="15" t="s">
        <v>753</v>
      </c>
    </row>
    <row r="119" spans="1:13" ht="38.25">
      <c r="A119" s="77" t="e">
        <f>VLOOKUP(B119,#REF!,3,FALSE)</f>
        <v>#REF!</v>
      </c>
      <c r="B119" s="105">
        <v>8</v>
      </c>
      <c r="C119" s="64" t="s">
        <v>40</v>
      </c>
      <c r="D119" s="86" t="s">
        <v>15</v>
      </c>
      <c r="E119" s="87" t="s">
        <v>654</v>
      </c>
      <c r="F119" s="51" t="s">
        <v>12</v>
      </c>
      <c r="G119" s="28">
        <f>SUBTOTAL(9,G115:G118)</f>
        <v>1300</v>
      </c>
      <c r="H119" s="28">
        <f>SUBTOTAL(9,H115:H118)</f>
        <v>1104.3000000000002</v>
      </c>
      <c r="I119" s="28">
        <f t="shared" si="7"/>
        <v>84.946153846153862</v>
      </c>
      <c r="J119" s="28">
        <f t="shared" si="8"/>
        <v>-195.69999999999982</v>
      </c>
      <c r="K119" s="28">
        <f>SUBTOTAL(9,K115:K118)</f>
        <v>-195.7</v>
      </c>
      <c r="L119" s="186"/>
      <c r="M119" s="346"/>
    </row>
    <row r="120" spans="1:13" ht="38.25">
      <c r="A120" s="77" t="e">
        <f>VLOOKUP(B120,#REF!,3,FALSE)</f>
        <v>#REF!</v>
      </c>
      <c r="B120" s="88">
        <v>8</v>
      </c>
      <c r="C120" s="89" t="s">
        <v>40</v>
      </c>
      <c r="D120" s="90"/>
      <c r="E120" s="91"/>
      <c r="F120" s="92" t="s">
        <v>13</v>
      </c>
      <c r="G120" s="72">
        <f>+G114+G119</f>
        <v>11149.6</v>
      </c>
      <c r="H120" s="72">
        <f>+H114+H119</f>
        <v>7358.1</v>
      </c>
      <c r="I120" s="72">
        <f t="shared" si="7"/>
        <v>65.994295759489134</v>
      </c>
      <c r="J120" s="72">
        <f t="shared" si="8"/>
        <v>-3791.5</v>
      </c>
      <c r="K120" s="72">
        <f>+K114+K119</f>
        <v>-3791.5</v>
      </c>
      <c r="L120" s="187"/>
      <c r="M120" s="349"/>
    </row>
    <row r="121" spans="1:13" ht="38.25">
      <c r="A121" s="77" t="e">
        <f>VLOOKUP(B121,#REF!,3,FALSE)</f>
        <v>#REF!</v>
      </c>
      <c r="B121" s="14">
        <v>1773</v>
      </c>
      <c r="C121" s="26" t="s">
        <v>296</v>
      </c>
      <c r="D121" s="12" t="s">
        <v>87</v>
      </c>
      <c r="E121" s="25" t="s">
        <v>655</v>
      </c>
      <c r="F121" s="13" t="s">
        <v>33</v>
      </c>
      <c r="G121" s="10">
        <v>4313.6000000000004</v>
      </c>
      <c r="H121" s="10">
        <v>3187.3</v>
      </c>
      <c r="I121" s="35">
        <f t="shared" si="7"/>
        <v>73.88955860534125</v>
      </c>
      <c r="J121" s="10">
        <f t="shared" si="8"/>
        <v>-1126.3000000000002</v>
      </c>
      <c r="K121" s="180">
        <v>-45.7</v>
      </c>
      <c r="L121" s="12" t="s">
        <v>27</v>
      </c>
      <c r="M121" s="15" t="s">
        <v>662</v>
      </c>
    </row>
    <row r="122" spans="1:13" ht="38.25">
      <c r="A122" s="77" t="e">
        <f>VLOOKUP(B122,#REF!,3,FALSE)</f>
        <v>#REF!</v>
      </c>
      <c r="B122" s="14">
        <v>1773</v>
      </c>
      <c r="C122" s="26" t="s">
        <v>296</v>
      </c>
      <c r="D122" s="12" t="s">
        <v>87</v>
      </c>
      <c r="E122" s="25" t="s">
        <v>655</v>
      </c>
      <c r="F122" s="13" t="s">
        <v>33</v>
      </c>
      <c r="G122" s="62"/>
      <c r="H122" s="62"/>
      <c r="I122" s="21" t="str">
        <f t="shared" si="7"/>
        <v/>
      </c>
      <c r="J122" s="10"/>
      <c r="K122" s="180">
        <v>-4.5999999999999996</v>
      </c>
      <c r="L122" s="12" t="s">
        <v>18</v>
      </c>
      <c r="M122" s="15" t="s">
        <v>663</v>
      </c>
    </row>
    <row r="123" spans="1:13" ht="38.25">
      <c r="A123" s="77" t="e">
        <f>VLOOKUP(B123,#REF!,3,FALSE)</f>
        <v>#REF!</v>
      </c>
      <c r="B123" s="14">
        <v>1773</v>
      </c>
      <c r="C123" s="26" t="s">
        <v>296</v>
      </c>
      <c r="D123" s="12" t="s">
        <v>87</v>
      </c>
      <c r="E123" s="25" t="s">
        <v>655</v>
      </c>
      <c r="F123" s="13" t="s">
        <v>33</v>
      </c>
      <c r="G123" s="62"/>
      <c r="H123" s="62"/>
      <c r="I123" s="21" t="str">
        <f t="shared" si="7"/>
        <v/>
      </c>
      <c r="J123" s="10"/>
      <c r="K123" s="180">
        <v>-34.9</v>
      </c>
      <c r="L123" s="12" t="s">
        <v>50</v>
      </c>
      <c r="M123" s="15" t="s">
        <v>664</v>
      </c>
    </row>
    <row r="124" spans="1:13" ht="38.25">
      <c r="A124" s="77" t="e">
        <f>VLOOKUP(B124,#REF!,3,FALSE)</f>
        <v>#REF!</v>
      </c>
      <c r="B124" s="14">
        <v>1773</v>
      </c>
      <c r="C124" s="26" t="s">
        <v>296</v>
      </c>
      <c r="D124" s="12" t="s">
        <v>87</v>
      </c>
      <c r="E124" s="25" t="s">
        <v>655</v>
      </c>
      <c r="F124" s="13" t="s">
        <v>33</v>
      </c>
      <c r="G124" s="62"/>
      <c r="H124" s="62"/>
      <c r="I124" s="21" t="str">
        <f t="shared" si="7"/>
        <v/>
      </c>
      <c r="J124" s="10"/>
      <c r="K124" s="180">
        <v>-80.3</v>
      </c>
      <c r="L124" s="12" t="s">
        <v>50</v>
      </c>
      <c r="M124" s="49" t="s">
        <v>665</v>
      </c>
    </row>
    <row r="125" spans="1:13" ht="51">
      <c r="A125" s="77" t="e">
        <f>VLOOKUP(B125,#REF!,3,FALSE)</f>
        <v>#REF!</v>
      </c>
      <c r="B125" s="14">
        <v>1773</v>
      </c>
      <c r="C125" s="26" t="s">
        <v>296</v>
      </c>
      <c r="D125" s="12" t="s">
        <v>87</v>
      </c>
      <c r="E125" s="25" t="s">
        <v>655</v>
      </c>
      <c r="F125" s="13" t="s">
        <v>33</v>
      </c>
      <c r="G125" s="62"/>
      <c r="H125" s="62"/>
      <c r="I125" s="21" t="str">
        <f t="shared" si="7"/>
        <v/>
      </c>
      <c r="J125" s="10"/>
      <c r="K125" s="180">
        <v>-275.8</v>
      </c>
      <c r="L125" s="12" t="s">
        <v>155</v>
      </c>
      <c r="M125" s="49" t="s">
        <v>666</v>
      </c>
    </row>
    <row r="126" spans="1:13" ht="76.5">
      <c r="A126" s="77" t="e">
        <f>VLOOKUP(B126,#REF!,3,FALSE)</f>
        <v>#REF!</v>
      </c>
      <c r="B126" s="14">
        <v>1773</v>
      </c>
      <c r="C126" s="26" t="s">
        <v>296</v>
      </c>
      <c r="D126" s="12" t="s">
        <v>87</v>
      </c>
      <c r="E126" s="25" t="s">
        <v>655</v>
      </c>
      <c r="F126" s="13" t="s">
        <v>33</v>
      </c>
      <c r="G126" s="62"/>
      <c r="H126" s="62"/>
      <c r="I126" s="21" t="str">
        <f t="shared" si="7"/>
        <v/>
      </c>
      <c r="J126" s="10"/>
      <c r="K126" s="180">
        <v>-396.8</v>
      </c>
      <c r="L126" s="12" t="s">
        <v>10</v>
      </c>
      <c r="M126" s="49" t="s">
        <v>667</v>
      </c>
    </row>
    <row r="127" spans="1:13" ht="38.25">
      <c r="A127" s="77" t="e">
        <f>VLOOKUP(B127,#REF!,3,FALSE)</f>
        <v>#REF!</v>
      </c>
      <c r="B127" s="14">
        <v>1773</v>
      </c>
      <c r="C127" s="26" t="s">
        <v>296</v>
      </c>
      <c r="D127" s="12" t="s">
        <v>87</v>
      </c>
      <c r="E127" s="25" t="s">
        <v>655</v>
      </c>
      <c r="F127" s="13" t="s">
        <v>33</v>
      </c>
      <c r="G127" s="62"/>
      <c r="H127" s="62"/>
      <c r="I127" s="21"/>
      <c r="J127" s="10"/>
      <c r="K127" s="180">
        <v>-288.2</v>
      </c>
      <c r="L127" s="12" t="s">
        <v>9</v>
      </c>
      <c r="M127" s="49" t="s">
        <v>668</v>
      </c>
    </row>
    <row r="128" spans="1:13" ht="38.25">
      <c r="A128" s="77" t="e">
        <f>VLOOKUP(B128,#REF!,3,FALSE)</f>
        <v>#REF!</v>
      </c>
      <c r="B128" s="14">
        <v>1773</v>
      </c>
      <c r="C128" s="26" t="s">
        <v>296</v>
      </c>
      <c r="D128" s="12" t="s">
        <v>87</v>
      </c>
      <c r="E128" s="25" t="s">
        <v>655</v>
      </c>
      <c r="F128" s="13" t="s">
        <v>8</v>
      </c>
      <c r="G128" s="10">
        <v>29.8</v>
      </c>
      <c r="H128" s="10">
        <v>3.3</v>
      </c>
      <c r="I128" s="35">
        <f t="shared" si="7"/>
        <v>11.073825503355703</v>
      </c>
      <c r="J128" s="10">
        <f t="shared" si="8"/>
        <v>-26.5</v>
      </c>
      <c r="K128" s="180">
        <v>-18.100000000000001</v>
      </c>
      <c r="L128" s="12" t="s">
        <v>27</v>
      </c>
      <c r="M128" s="49" t="s">
        <v>662</v>
      </c>
    </row>
    <row r="129" spans="1:13" ht="38.25">
      <c r="A129" s="77" t="e">
        <f>VLOOKUP(B129,#REF!,3,FALSE)</f>
        <v>#REF!</v>
      </c>
      <c r="B129" s="14">
        <v>1773</v>
      </c>
      <c r="C129" s="26" t="s">
        <v>296</v>
      </c>
      <c r="D129" s="12" t="s">
        <v>87</v>
      </c>
      <c r="E129" s="25" t="s">
        <v>655</v>
      </c>
      <c r="F129" s="13" t="s">
        <v>8</v>
      </c>
      <c r="G129" s="62"/>
      <c r="H129" s="62"/>
      <c r="I129" s="21" t="str">
        <f t="shared" si="7"/>
        <v/>
      </c>
      <c r="J129" s="10"/>
      <c r="K129" s="10">
        <v>-8.4</v>
      </c>
      <c r="L129" s="12" t="s">
        <v>50</v>
      </c>
      <c r="M129" s="49" t="s">
        <v>669</v>
      </c>
    </row>
    <row r="130" spans="1:13" ht="38.25">
      <c r="A130" s="77" t="e">
        <f>VLOOKUP(B130,#REF!,3,FALSE)</f>
        <v>#REF!</v>
      </c>
      <c r="B130" s="105">
        <v>1773</v>
      </c>
      <c r="C130" s="64" t="s">
        <v>296</v>
      </c>
      <c r="D130" s="86" t="s">
        <v>87</v>
      </c>
      <c r="E130" s="87" t="s">
        <v>655</v>
      </c>
      <c r="F130" s="51" t="s">
        <v>12</v>
      </c>
      <c r="G130" s="28">
        <f>SUM(G121:G129)</f>
        <v>4343.4000000000005</v>
      </c>
      <c r="H130" s="28">
        <f>SUM(H121:H129)</f>
        <v>3190.6000000000004</v>
      </c>
      <c r="I130" s="28">
        <f t="shared" si="7"/>
        <v>73.45858083529032</v>
      </c>
      <c r="J130" s="28">
        <f t="shared" si="8"/>
        <v>-1152.8000000000002</v>
      </c>
      <c r="K130" s="28">
        <f>SUM(K121:K129)</f>
        <v>-1152.8</v>
      </c>
      <c r="L130" s="186"/>
      <c r="M130" s="53"/>
    </row>
    <row r="131" spans="1:13" ht="38.25">
      <c r="A131" s="77" t="e">
        <f>VLOOKUP(B131,#REF!,3,FALSE)</f>
        <v>#REF!</v>
      </c>
      <c r="B131" s="88">
        <v>1773</v>
      </c>
      <c r="C131" s="89" t="s">
        <v>296</v>
      </c>
      <c r="D131" s="108"/>
      <c r="E131" s="109"/>
      <c r="F131" s="110" t="s">
        <v>13</v>
      </c>
      <c r="G131" s="72">
        <f>+G130</f>
        <v>4343.4000000000005</v>
      </c>
      <c r="H131" s="72">
        <f t="shared" ref="H131:K131" si="15">+H130</f>
        <v>3190.6000000000004</v>
      </c>
      <c r="I131" s="72">
        <f t="shared" si="7"/>
        <v>73.45858083529032</v>
      </c>
      <c r="J131" s="72">
        <f t="shared" si="8"/>
        <v>-1152.8000000000002</v>
      </c>
      <c r="K131" s="72">
        <f t="shared" si="15"/>
        <v>-1152.8</v>
      </c>
      <c r="L131" s="187"/>
      <c r="M131" s="295"/>
    </row>
    <row r="132" spans="1:13" ht="51">
      <c r="A132" s="77" t="e">
        <f>VLOOKUP(B132,#REF!,3,FALSE)</f>
        <v>#REF!</v>
      </c>
      <c r="B132" s="14">
        <v>1056</v>
      </c>
      <c r="C132" s="26" t="s">
        <v>42</v>
      </c>
      <c r="D132" s="12" t="s">
        <v>87</v>
      </c>
      <c r="E132" s="25" t="s">
        <v>43</v>
      </c>
      <c r="F132" s="13" t="s">
        <v>8</v>
      </c>
      <c r="G132" s="10">
        <v>974.7</v>
      </c>
      <c r="H132" s="10">
        <v>812.7</v>
      </c>
      <c r="I132" s="10">
        <f t="shared" si="7"/>
        <v>83.37950138504155</v>
      </c>
      <c r="J132" s="10">
        <f t="shared" si="8"/>
        <v>-162</v>
      </c>
      <c r="K132" s="10">
        <v>-146.19999999999999</v>
      </c>
      <c r="L132" s="12" t="s">
        <v>27</v>
      </c>
      <c r="M132" s="49" t="s">
        <v>449</v>
      </c>
    </row>
    <row r="133" spans="1:13" ht="38.25">
      <c r="A133" s="77" t="e">
        <f>VLOOKUP(B133,#REF!,3,FALSE)</f>
        <v>#REF!</v>
      </c>
      <c r="B133" s="14">
        <v>1056</v>
      </c>
      <c r="C133" s="26" t="s">
        <v>42</v>
      </c>
      <c r="D133" s="12" t="s">
        <v>87</v>
      </c>
      <c r="E133" s="45" t="s">
        <v>43</v>
      </c>
      <c r="F133" s="13" t="s">
        <v>8</v>
      </c>
      <c r="G133" s="18"/>
      <c r="H133" s="18"/>
      <c r="I133" s="18" t="str">
        <f t="shared" si="7"/>
        <v/>
      </c>
      <c r="J133" s="10"/>
      <c r="K133" s="10">
        <v>-10.7</v>
      </c>
      <c r="L133" s="61" t="s">
        <v>50</v>
      </c>
      <c r="M133" s="49" t="s">
        <v>446</v>
      </c>
    </row>
    <row r="134" spans="1:13" ht="38.25">
      <c r="A134" s="77" t="e">
        <f>VLOOKUP(B134,#REF!,3,FALSE)</f>
        <v>#REF!</v>
      </c>
      <c r="B134" s="14">
        <v>1056</v>
      </c>
      <c r="C134" s="26" t="s">
        <v>42</v>
      </c>
      <c r="D134" s="12" t="s">
        <v>87</v>
      </c>
      <c r="E134" s="45" t="s">
        <v>43</v>
      </c>
      <c r="F134" s="13" t="s">
        <v>8</v>
      </c>
      <c r="G134" s="18"/>
      <c r="H134" s="18"/>
      <c r="I134" s="18"/>
      <c r="J134" s="10"/>
      <c r="K134" s="10">
        <v>-2.1</v>
      </c>
      <c r="L134" s="61" t="s">
        <v>56</v>
      </c>
      <c r="M134" s="49" t="s">
        <v>447</v>
      </c>
    </row>
    <row r="135" spans="1:13" ht="38.25">
      <c r="A135" s="77" t="e">
        <f>VLOOKUP(B135,#REF!,3,FALSE)</f>
        <v>#REF!</v>
      </c>
      <c r="B135" s="14">
        <v>1056</v>
      </c>
      <c r="C135" s="26" t="s">
        <v>42</v>
      </c>
      <c r="D135" s="12" t="s">
        <v>87</v>
      </c>
      <c r="E135" s="45" t="s">
        <v>43</v>
      </c>
      <c r="F135" s="13" t="s">
        <v>8</v>
      </c>
      <c r="G135" s="18"/>
      <c r="H135" s="18"/>
      <c r="I135" s="18"/>
      <c r="J135" s="10"/>
      <c r="K135" s="10">
        <v>-3</v>
      </c>
      <c r="L135" s="61" t="s">
        <v>10</v>
      </c>
      <c r="M135" s="49" t="s">
        <v>448</v>
      </c>
    </row>
    <row r="136" spans="1:13" ht="38.25">
      <c r="A136" s="77" t="e">
        <f>VLOOKUP(B136,#REF!,3,FALSE)</f>
        <v>#REF!</v>
      </c>
      <c r="B136" s="105">
        <v>1056</v>
      </c>
      <c r="C136" s="64" t="s">
        <v>42</v>
      </c>
      <c r="D136" s="86" t="s">
        <v>87</v>
      </c>
      <c r="E136" s="87" t="s">
        <v>43</v>
      </c>
      <c r="F136" s="51" t="s">
        <v>12</v>
      </c>
      <c r="G136" s="28">
        <f>SUM(G132:G135)</f>
        <v>974.7</v>
      </c>
      <c r="H136" s="28">
        <f>SUM(H132:H135)</f>
        <v>812.7</v>
      </c>
      <c r="I136" s="28">
        <f t="shared" si="7"/>
        <v>83.37950138504155</v>
      </c>
      <c r="J136" s="28">
        <f t="shared" si="8"/>
        <v>-162</v>
      </c>
      <c r="K136" s="28">
        <f>SUM(K132:K135)</f>
        <v>-161.99999999999997</v>
      </c>
      <c r="L136" s="186"/>
      <c r="M136" s="134"/>
    </row>
    <row r="137" spans="1:13" ht="38.25">
      <c r="A137" s="77" t="e">
        <f>VLOOKUP(B137,#REF!,3,FALSE)</f>
        <v>#REF!</v>
      </c>
      <c r="B137" s="88">
        <v>1056</v>
      </c>
      <c r="C137" s="89" t="s">
        <v>42</v>
      </c>
      <c r="D137" s="108"/>
      <c r="E137" s="109"/>
      <c r="F137" s="110" t="s">
        <v>13</v>
      </c>
      <c r="G137" s="72">
        <f>+G136</f>
        <v>974.7</v>
      </c>
      <c r="H137" s="72">
        <f t="shared" ref="H137:K137" si="16">+H136</f>
        <v>812.7</v>
      </c>
      <c r="I137" s="72">
        <f t="shared" si="7"/>
        <v>83.37950138504155</v>
      </c>
      <c r="J137" s="72">
        <f t="shared" si="8"/>
        <v>-162</v>
      </c>
      <c r="K137" s="72">
        <f t="shared" si="16"/>
        <v>-161.99999999999997</v>
      </c>
      <c r="L137" s="187"/>
      <c r="M137" s="295"/>
    </row>
    <row r="138" spans="1:13" ht="25.5">
      <c r="A138" s="77" t="e">
        <f>VLOOKUP(B138,#REF!,3,FALSE)</f>
        <v>#REF!</v>
      </c>
      <c r="B138" s="14">
        <v>2286</v>
      </c>
      <c r="C138" s="26" t="s">
        <v>44</v>
      </c>
      <c r="D138" s="12" t="s">
        <v>396</v>
      </c>
      <c r="E138" s="111" t="s">
        <v>423</v>
      </c>
      <c r="F138" s="13" t="s">
        <v>8</v>
      </c>
      <c r="G138" s="10">
        <v>135.80000000000001</v>
      </c>
      <c r="H138" s="10">
        <v>133</v>
      </c>
      <c r="I138" s="10">
        <f t="shared" si="7"/>
        <v>97.9381443298969</v>
      </c>
      <c r="J138" s="10">
        <f t="shared" si="8"/>
        <v>-2.8000000000000114</v>
      </c>
      <c r="K138" s="10">
        <v>-1.1000000000000001</v>
      </c>
      <c r="L138" s="218" t="s">
        <v>27</v>
      </c>
      <c r="M138" s="350" t="s">
        <v>395</v>
      </c>
    </row>
    <row r="139" spans="1:13" ht="25.5">
      <c r="A139" s="77" t="e">
        <f>VLOOKUP(B139,#REF!,3,FALSE)</f>
        <v>#REF!</v>
      </c>
      <c r="B139" s="14">
        <v>2286</v>
      </c>
      <c r="C139" s="26" t="s">
        <v>44</v>
      </c>
      <c r="D139" s="12" t="s">
        <v>396</v>
      </c>
      <c r="E139" s="111" t="s">
        <v>423</v>
      </c>
      <c r="F139" s="13" t="s">
        <v>8</v>
      </c>
      <c r="G139" s="10"/>
      <c r="H139" s="10"/>
      <c r="I139" s="10"/>
      <c r="J139" s="10"/>
      <c r="K139" s="10">
        <v>-1.5</v>
      </c>
      <c r="L139" s="12" t="s">
        <v>155</v>
      </c>
      <c r="M139" s="350" t="s">
        <v>355</v>
      </c>
    </row>
    <row r="140" spans="1:13" ht="25.5">
      <c r="A140" s="77" t="e">
        <f>VLOOKUP(B140,#REF!,3,FALSE)</f>
        <v>#REF!</v>
      </c>
      <c r="B140" s="14">
        <v>2286</v>
      </c>
      <c r="C140" s="26" t="s">
        <v>44</v>
      </c>
      <c r="D140" s="12" t="s">
        <v>396</v>
      </c>
      <c r="E140" s="111" t="s">
        <v>423</v>
      </c>
      <c r="F140" s="13" t="s">
        <v>8</v>
      </c>
      <c r="G140" s="10"/>
      <c r="H140" s="10"/>
      <c r="I140" s="10"/>
      <c r="J140" s="10"/>
      <c r="K140" s="10">
        <v>-0.2</v>
      </c>
      <c r="L140" s="12" t="s">
        <v>9</v>
      </c>
      <c r="M140" s="350" t="s">
        <v>394</v>
      </c>
    </row>
    <row r="141" spans="1:13" ht="25.5">
      <c r="A141" s="77" t="e">
        <f>VLOOKUP(B141,#REF!,3,FALSE)</f>
        <v>#REF!</v>
      </c>
      <c r="B141" s="105">
        <v>2286</v>
      </c>
      <c r="C141" s="64" t="s">
        <v>44</v>
      </c>
      <c r="D141" s="86" t="s">
        <v>396</v>
      </c>
      <c r="E141" s="112" t="s">
        <v>423</v>
      </c>
      <c r="F141" s="51" t="s">
        <v>12</v>
      </c>
      <c r="G141" s="28">
        <f>SUM(G138:G138)</f>
        <v>135.80000000000001</v>
      </c>
      <c r="H141" s="28">
        <f>SUM(H138:H138)</f>
        <v>133</v>
      </c>
      <c r="I141" s="28">
        <f t="shared" si="7"/>
        <v>97.9381443298969</v>
      </c>
      <c r="J141" s="28">
        <f t="shared" si="8"/>
        <v>-2.8000000000000114</v>
      </c>
      <c r="K141" s="28">
        <f>SUM(K138:K140)</f>
        <v>-2.8000000000000003</v>
      </c>
      <c r="L141" s="186"/>
      <c r="M141" s="186"/>
    </row>
    <row r="142" spans="1:13" ht="25.5">
      <c r="A142" s="77" t="e">
        <f>VLOOKUP(B142,#REF!,3,FALSE)</f>
        <v>#REF!</v>
      </c>
      <c r="B142" s="88">
        <v>2286</v>
      </c>
      <c r="C142" s="89" t="s">
        <v>44</v>
      </c>
      <c r="D142" s="90"/>
      <c r="E142" s="95"/>
      <c r="F142" s="110" t="s">
        <v>13</v>
      </c>
      <c r="G142" s="72">
        <f>+G141</f>
        <v>135.80000000000001</v>
      </c>
      <c r="H142" s="72">
        <f t="shared" ref="H142:K142" si="17">+H141</f>
        <v>133</v>
      </c>
      <c r="I142" s="72">
        <f t="shared" si="7"/>
        <v>97.9381443298969</v>
      </c>
      <c r="J142" s="72">
        <f t="shared" si="8"/>
        <v>-2.8000000000000114</v>
      </c>
      <c r="K142" s="72">
        <f t="shared" si="17"/>
        <v>-2.8000000000000003</v>
      </c>
      <c r="L142" s="187"/>
      <c r="M142" s="187"/>
    </row>
    <row r="143" spans="1:13" ht="25.5">
      <c r="A143" s="77" t="e">
        <f>VLOOKUP(B143,#REF!,3,FALSE)</f>
        <v>#REF!</v>
      </c>
      <c r="B143" s="232">
        <v>2944</v>
      </c>
      <c r="C143" s="236" t="s">
        <v>45</v>
      </c>
      <c r="D143" s="12" t="s">
        <v>475</v>
      </c>
      <c r="E143" s="26" t="s">
        <v>474</v>
      </c>
      <c r="F143" s="13" t="s">
        <v>8</v>
      </c>
      <c r="G143" s="464">
        <v>1615.2</v>
      </c>
      <c r="H143" s="464">
        <v>1416.5</v>
      </c>
      <c r="I143" s="466">
        <f t="shared" si="7"/>
        <v>87.698117880138682</v>
      </c>
      <c r="J143" s="466">
        <f t="shared" si="8"/>
        <v>-198.70000000000005</v>
      </c>
      <c r="K143" s="10">
        <v>-67.3</v>
      </c>
      <c r="L143" s="227" t="s">
        <v>27</v>
      </c>
      <c r="M143" s="350" t="s">
        <v>347</v>
      </c>
    </row>
    <row r="144" spans="1:13" ht="25.5">
      <c r="A144" s="77" t="s">
        <v>339</v>
      </c>
      <c r="B144" s="232">
        <v>2944</v>
      </c>
      <c r="C144" s="236" t="s">
        <v>45</v>
      </c>
      <c r="D144" s="12" t="s">
        <v>475</v>
      </c>
      <c r="E144" s="26" t="s">
        <v>474</v>
      </c>
      <c r="F144" s="13" t="s">
        <v>8</v>
      </c>
      <c r="G144"/>
      <c r="H144"/>
      <c r="I144"/>
      <c r="J144"/>
      <c r="K144" s="10">
        <v>-6.6</v>
      </c>
      <c r="L144" s="317" t="s">
        <v>50</v>
      </c>
      <c r="M144" s="350" t="s">
        <v>348</v>
      </c>
    </row>
    <row r="145" spans="1:13" ht="25.5">
      <c r="A145" s="77" t="s">
        <v>339</v>
      </c>
      <c r="B145" s="232">
        <v>2944</v>
      </c>
      <c r="C145" s="236" t="s">
        <v>45</v>
      </c>
      <c r="D145" s="12" t="s">
        <v>475</v>
      </c>
      <c r="E145" s="26" t="s">
        <v>474</v>
      </c>
      <c r="F145" s="13" t="s">
        <v>8</v>
      </c>
      <c r="G145"/>
      <c r="H145"/>
      <c r="I145"/>
      <c r="J145"/>
      <c r="K145" s="10">
        <v>-10</v>
      </c>
      <c r="L145" s="317" t="s">
        <v>155</v>
      </c>
      <c r="M145" s="350" t="s">
        <v>349</v>
      </c>
    </row>
    <row r="146" spans="1:13" ht="25.5">
      <c r="A146" s="77" t="s">
        <v>339</v>
      </c>
      <c r="B146" s="232">
        <v>2944</v>
      </c>
      <c r="C146" s="236" t="s">
        <v>45</v>
      </c>
      <c r="D146" s="12" t="s">
        <v>475</v>
      </c>
      <c r="E146" s="26" t="s">
        <v>474</v>
      </c>
      <c r="F146" s="13" t="s">
        <v>8</v>
      </c>
      <c r="G146"/>
      <c r="H146"/>
      <c r="I146"/>
      <c r="J146"/>
      <c r="K146" s="10">
        <v>-114.8</v>
      </c>
      <c r="L146" s="317" t="s">
        <v>122</v>
      </c>
      <c r="M146" s="350" t="s">
        <v>350</v>
      </c>
    </row>
    <row r="147" spans="1:13" ht="25.5">
      <c r="A147" s="77" t="e">
        <f>VLOOKUP(B147,#REF!,3,FALSE)</f>
        <v>#REF!</v>
      </c>
      <c r="B147" s="14">
        <v>2944</v>
      </c>
      <c r="C147" s="26" t="s">
        <v>45</v>
      </c>
      <c r="D147" s="12" t="s">
        <v>475</v>
      </c>
      <c r="E147" s="26" t="s">
        <v>474</v>
      </c>
      <c r="F147" s="13" t="s">
        <v>25</v>
      </c>
      <c r="G147" s="237">
        <v>8.5</v>
      </c>
      <c r="H147" s="237">
        <v>7.6</v>
      </c>
      <c r="I147" s="10">
        <f t="shared" si="7"/>
        <v>89.411764705882348</v>
      </c>
      <c r="J147" s="10">
        <f t="shared" si="8"/>
        <v>-0.90000000000000036</v>
      </c>
      <c r="K147" s="476">
        <v>-0.9</v>
      </c>
      <c r="L147" s="227" t="s">
        <v>293</v>
      </c>
      <c r="M147" s="350" t="s">
        <v>351</v>
      </c>
    </row>
    <row r="148" spans="1:13" ht="25.5">
      <c r="A148" s="77" t="e">
        <f>VLOOKUP(B148,#REF!,3,FALSE)</f>
        <v>#REF!</v>
      </c>
      <c r="B148" s="14">
        <v>2944</v>
      </c>
      <c r="C148" s="26" t="s">
        <v>45</v>
      </c>
      <c r="D148" s="12" t="s">
        <v>475</v>
      </c>
      <c r="E148" s="26" t="s">
        <v>474</v>
      </c>
      <c r="F148" s="13" t="s">
        <v>26</v>
      </c>
      <c r="G148" s="237">
        <v>46</v>
      </c>
      <c r="H148" s="237">
        <v>42.8</v>
      </c>
      <c r="I148" s="10">
        <f t="shared" si="7"/>
        <v>93.043478260869563</v>
      </c>
      <c r="J148" s="10">
        <f t="shared" si="8"/>
        <v>-3.2000000000000028</v>
      </c>
      <c r="K148" s="476">
        <v>-3.2</v>
      </c>
      <c r="L148" s="227" t="s">
        <v>293</v>
      </c>
      <c r="M148" s="350" t="s">
        <v>351</v>
      </c>
    </row>
    <row r="149" spans="1:13" ht="25.5">
      <c r="A149" s="77" t="e">
        <f>VLOOKUP(B149,#REF!,3,FALSE)</f>
        <v>#REF!</v>
      </c>
      <c r="B149" s="105">
        <v>2944</v>
      </c>
      <c r="C149" s="64" t="s">
        <v>45</v>
      </c>
      <c r="D149" s="86" t="s">
        <v>475</v>
      </c>
      <c r="E149" s="64" t="s">
        <v>474</v>
      </c>
      <c r="F149" s="51" t="s">
        <v>12</v>
      </c>
      <c r="G149" s="28">
        <f>SUM(G143:G148)</f>
        <v>1669.7</v>
      </c>
      <c r="H149" s="28">
        <f>SUM(H143:H148)</f>
        <v>1466.8999999999999</v>
      </c>
      <c r="I149" s="28">
        <f t="shared" si="7"/>
        <v>87.85410552793914</v>
      </c>
      <c r="J149" s="28">
        <f t="shared" si="8"/>
        <v>-202.80000000000018</v>
      </c>
      <c r="K149" s="28">
        <f>SUM(K143:K148)</f>
        <v>-202.79999999999998</v>
      </c>
      <c r="L149" s="186"/>
      <c r="M149" s="350"/>
    </row>
    <row r="150" spans="1:13" ht="25.5">
      <c r="A150" s="77" t="e">
        <f>VLOOKUP(B150,#REF!,3,FALSE)</f>
        <v>#REF!</v>
      </c>
      <c r="B150" s="88">
        <v>2944</v>
      </c>
      <c r="C150" s="89" t="s">
        <v>45</v>
      </c>
      <c r="D150" s="90"/>
      <c r="E150" s="91"/>
      <c r="F150" s="92" t="s">
        <v>13</v>
      </c>
      <c r="G150" s="72">
        <f>+G149</f>
        <v>1669.7</v>
      </c>
      <c r="H150" s="72">
        <f t="shared" ref="H150:K150" si="18">+H149</f>
        <v>1466.8999999999999</v>
      </c>
      <c r="I150" s="72">
        <f t="shared" si="7"/>
        <v>87.85410552793914</v>
      </c>
      <c r="J150" s="72">
        <f t="shared" si="8"/>
        <v>-202.80000000000018</v>
      </c>
      <c r="K150" s="72">
        <f t="shared" si="18"/>
        <v>-202.79999999999998</v>
      </c>
      <c r="L150" s="187"/>
      <c r="M150" s="350"/>
    </row>
    <row r="151" spans="1:13" ht="38.25">
      <c r="A151" s="77" t="e">
        <f>VLOOKUP(B151,#REF!,3,FALSE)</f>
        <v>#REF!</v>
      </c>
      <c r="B151" s="14">
        <v>925</v>
      </c>
      <c r="C151" s="26" t="s">
        <v>46</v>
      </c>
      <c r="D151" s="12" t="s">
        <v>429</v>
      </c>
      <c r="E151" s="25" t="s">
        <v>47</v>
      </c>
      <c r="F151" s="13" t="s">
        <v>8</v>
      </c>
      <c r="G151" s="10">
        <v>14819</v>
      </c>
      <c r="H151" s="10">
        <v>13893</v>
      </c>
      <c r="I151" s="10">
        <f t="shared" si="7"/>
        <v>93.751265267561905</v>
      </c>
      <c r="J151" s="10">
        <f t="shared" si="8"/>
        <v>-926</v>
      </c>
      <c r="K151" s="10">
        <v>-21.3</v>
      </c>
      <c r="L151" s="12" t="s">
        <v>27</v>
      </c>
      <c r="M151" s="350" t="s">
        <v>462</v>
      </c>
    </row>
    <row r="152" spans="1:13" ht="38.25">
      <c r="A152" s="77" t="e">
        <f>VLOOKUP(B152,#REF!,3,FALSE)</f>
        <v>#REF!</v>
      </c>
      <c r="B152" s="14">
        <v>925</v>
      </c>
      <c r="C152" s="26" t="s">
        <v>46</v>
      </c>
      <c r="D152" s="12" t="s">
        <v>429</v>
      </c>
      <c r="E152" s="25" t="s">
        <v>47</v>
      </c>
      <c r="F152" s="13" t="s">
        <v>8</v>
      </c>
      <c r="G152" s="10"/>
      <c r="H152" s="10"/>
      <c r="I152" s="10"/>
      <c r="J152" s="10"/>
      <c r="K152" s="10">
        <v>-612.29999999999995</v>
      </c>
      <c r="L152" s="12" t="s">
        <v>56</v>
      </c>
      <c r="M152" s="350" t="s">
        <v>463</v>
      </c>
    </row>
    <row r="153" spans="1:13" ht="38.25">
      <c r="A153" s="77" t="e">
        <f>VLOOKUP(B153,#REF!,3,FALSE)</f>
        <v>#REF!</v>
      </c>
      <c r="B153" s="14">
        <v>925</v>
      </c>
      <c r="C153" s="26" t="s">
        <v>46</v>
      </c>
      <c r="D153" s="12" t="s">
        <v>429</v>
      </c>
      <c r="E153" s="25" t="s">
        <v>47</v>
      </c>
      <c r="F153" s="13" t="s">
        <v>8</v>
      </c>
      <c r="G153" s="10"/>
      <c r="H153" s="10"/>
      <c r="I153" s="10"/>
      <c r="J153" s="10"/>
      <c r="K153" s="10">
        <v>-83.4</v>
      </c>
      <c r="L153" s="12" t="s">
        <v>293</v>
      </c>
      <c r="M153" s="350" t="s">
        <v>464</v>
      </c>
    </row>
    <row r="154" spans="1:13" ht="38.25">
      <c r="A154" s="77" t="e">
        <f>VLOOKUP(B154,#REF!,3,FALSE)</f>
        <v>#REF!</v>
      </c>
      <c r="B154" s="14">
        <v>925</v>
      </c>
      <c r="C154" s="26" t="s">
        <v>46</v>
      </c>
      <c r="D154" s="12" t="s">
        <v>429</v>
      </c>
      <c r="E154" s="25" t="s">
        <v>47</v>
      </c>
      <c r="F154" s="13" t="s">
        <v>8</v>
      </c>
      <c r="G154" s="10"/>
      <c r="H154" s="10"/>
      <c r="I154" s="10"/>
      <c r="J154" s="10"/>
      <c r="K154" s="10">
        <v>-1.6</v>
      </c>
      <c r="L154" s="12" t="s">
        <v>18</v>
      </c>
      <c r="M154" s="350" t="s">
        <v>465</v>
      </c>
    </row>
    <row r="155" spans="1:13" ht="38.25">
      <c r="A155" s="77" t="e">
        <f>VLOOKUP(B155,#REF!,3,FALSE)</f>
        <v>#REF!</v>
      </c>
      <c r="B155" s="14">
        <v>925</v>
      </c>
      <c r="C155" s="26" t="s">
        <v>46</v>
      </c>
      <c r="D155" s="12" t="s">
        <v>429</v>
      </c>
      <c r="E155" s="25" t="s">
        <v>47</v>
      </c>
      <c r="F155" s="13" t="s">
        <v>8</v>
      </c>
      <c r="G155" s="10"/>
      <c r="H155" s="10"/>
      <c r="I155" s="10"/>
      <c r="J155" s="10"/>
      <c r="K155" s="10">
        <v>-92.1</v>
      </c>
      <c r="L155" s="12" t="s">
        <v>50</v>
      </c>
      <c r="M155" s="350" t="s">
        <v>466</v>
      </c>
    </row>
    <row r="156" spans="1:13" ht="51">
      <c r="A156" s="77" t="e">
        <f>VLOOKUP(B156,#REF!,3,FALSE)</f>
        <v>#REF!</v>
      </c>
      <c r="B156" s="14">
        <v>925</v>
      </c>
      <c r="C156" s="26" t="s">
        <v>46</v>
      </c>
      <c r="D156" s="12" t="s">
        <v>429</v>
      </c>
      <c r="E156" s="25" t="s">
        <v>47</v>
      </c>
      <c r="F156" s="13" t="s">
        <v>8</v>
      </c>
      <c r="G156" s="10"/>
      <c r="H156" s="10"/>
      <c r="I156" s="10"/>
      <c r="J156" s="10"/>
      <c r="K156" s="10">
        <v>-62.3</v>
      </c>
      <c r="L156" s="12" t="s">
        <v>155</v>
      </c>
      <c r="M156" s="350" t="s">
        <v>467</v>
      </c>
    </row>
    <row r="157" spans="1:13" ht="38.25">
      <c r="A157" s="77" t="e">
        <f>VLOOKUP(B157,#REF!,3,FALSE)</f>
        <v>#REF!</v>
      </c>
      <c r="B157" s="14">
        <v>925</v>
      </c>
      <c r="C157" s="26" t="s">
        <v>46</v>
      </c>
      <c r="D157" s="12" t="s">
        <v>429</v>
      </c>
      <c r="E157" s="25" t="s">
        <v>47</v>
      </c>
      <c r="F157" s="13" t="s">
        <v>8</v>
      </c>
      <c r="G157" s="18"/>
      <c r="H157" s="18"/>
      <c r="I157" s="10" t="str">
        <f t="shared" si="7"/>
        <v/>
      </c>
      <c r="J157" s="10"/>
      <c r="K157" s="10">
        <v>-38.700000000000003</v>
      </c>
      <c r="L157" s="12" t="s">
        <v>10</v>
      </c>
      <c r="M157" s="350" t="s">
        <v>468</v>
      </c>
    </row>
    <row r="158" spans="1:13" ht="38.25">
      <c r="A158" s="77" t="e">
        <f>VLOOKUP(B158,#REF!,3,FALSE)</f>
        <v>#REF!</v>
      </c>
      <c r="B158" s="14">
        <v>925</v>
      </c>
      <c r="C158" s="26" t="s">
        <v>46</v>
      </c>
      <c r="D158" s="12" t="s">
        <v>429</v>
      </c>
      <c r="E158" s="25" t="s">
        <v>47</v>
      </c>
      <c r="F158" s="13" t="s">
        <v>8</v>
      </c>
      <c r="G158" s="18"/>
      <c r="H158" s="18"/>
      <c r="I158" s="10" t="str">
        <f t="shared" si="7"/>
        <v/>
      </c>
      <c r="J158" s="10"/>
      <c r="K158" s="10">
        <v>-10.3</v>
      </c>
      <c r="L158" s="12" t="s">
        <v>121</v>
      </c>
      <c r="M158" s="350" t="s">
        <v>469</v>
      </c>
    </row>
    <row r="159" spans="1:13" ht="38.25">
      <c r="A159" s="77" t="e">
        <f>VLOOKUP(B159,#REF!,3,FALSE)</f>
        <v>#REF!</v>
      </c>
      <c r="B159" s="14">
        <v>925</v>
      </c>
      <c r="C159" s="26" t="s">
        <v>46</v>
      </c>
      <c r="D159" s="12" t="s">
        <v>429</v>
      </c>
      <c r="E159" s="25" t="s">
        <v>47</v>
      </c>
      <c r="F159" s="13" t="s">
        <v>8</v>
      </c>
      <c r="G159" s="18"/>
      <c r="H159" s="18"/>
      <c r="I159" s="10" t="str">
        <f t="shared" si="7"/>
        <v/>
      </c>
      <c r="J159" s="10"/>
      <c r="K159" s="10">
        <v>-4</v>
      </c>
      <c r="L159" s="12" t="s">
        <v>9</v>
      </c>
      <c r="M159" s="350" t="s">
        <v>470</v>
      </c>
    </row>
    <row r="160" spans="1:13" ht="38.25">
      <c r="A160" s="77" t="e">
        <f>VLOOKUP(B160,#REF!,3,FALSE)</f>
        <v>#REF!</v>
      </c>
      <c r="B160" s="14">
        <v>925</v>
      </c>
      <c r="C160" s="26" t="s">
        <v>46</v>
      </c>
      <c r="D160" s="12" t="s">
        <v>429</v>
      </c>
      <c r="E160" s="25" t="s">
        <v>47</v>
      </c>
      <c r="F160" s="13" t="s">
        <v>233</v>
      </c>
      <c r="G160" s="10">
        <v>9.6</v>
      </c>
      <c r="H160" s="10">
        <v>9.5</v>
      </c>
      <c r="I160" s="10">
        <f>IF(ISBLANK(H160),"",+H160/G160*100)</f>
        <v>98.958333333333343</v>
      </c>
      <c r="J160" s="10">
        <f>+H160-G160</f>
        <v>-9.9999999999999645E-2</v>
      </c>
      <c r="K160" s="10">
        <v>-0.1</v>
      </c>
      <c r="L160" s="12" t="s">
        <v>9</v>
      </c>
      <c r="M160" s="350" t="s">
        <v>491</v>
      </c>
    </row>
    <row r="161" spans="1:13" ht="38.25">
      <c r="A161" s="77" t="e">
        <f>VLOOKUP(B161,#REF!,3,FALSE)</f>
        <v>#REF!</v>
      </c>
      <c r="B161" s="14">
        <v>925</v>
      </c>
      <c r="C161" s="26" t="s">
        <v>46</v>
      </c>
      <c r="D161" s="12" t="s">
        <v>429</v>
      </c>
      <c r="E161" s="25" t="s">
        <v>47</v>
      </c>
      <c r="F161" s="13" t="s">
        <v>11</v>
      </c>
      <c r="G161" s="10">
        <v>100</v>
      </c>
      <c r="H161" s="10">
        <v>2.4</v>
      </c>
      <c r="I161" s="10">
        <f>IF(ISBLANK(H161),"",+H161/G161*100)</f>
        <v>2.4</v>
      </c>
      <c r="J161" s="10">
        <f>+H161-G161</f>
        <v>-97.6</v>
      </c>
      <c r="K161" s="10">
        <v>-97.6</v>
      </c>
      <c r="L161" s="12" t="s">
        <v>9</v>
      </c>
      <c r="M161" s="350" t="s">
        <v>471</v>
      </c>
    </row>
    <row r="162" spans="1:13" ht="38.25">
      <c r="A162" s="77" t="e">
        <f>VLOOKUP(B162,#REF!,3,FALSE)</f>
        <v>#REF!</v>
      </c>
      <c r="B162" s="105">
        <v>925</v>
      </c>
      <c r="C162" s="64" t="s">
        <v>46</v>
      </c>
      <c r="D162" s="86" t="s">
        <v>429</v>
      </c>
      <c r="E162" s="64" t="s">
        <v>47</v>
      </c>
      <c r="F162" s="51" t="s">
        <v>12</v>
      </c>
      <c r="G162" s="28">
        <f>SUM(G151:G161)</f>
        <v>14928.6</v>
      </c>
      <c r="H162" s="28">
        <f>SUM(H151:H161)</f>
        <v>13904.9</v>
      </c>
      <c r="I162" s="28">
        <f>IF(ISBLANK(H162),"",+H162/G162*100)</f>
        <v>93.142692549870702</v>
      </c>
      <c r="J162" s="28">
        <f>SUM(J151:J161)</f>
        <v>-1023.7</v>
      </c>
      <c r="K162" s="28">
        <f>SUM(K151:K161)</f>
        <v>-1023.6999999999999</v>
      </c>
      <c r="L162" s="186"/>
      <c r="M162" s="350"/>
    </row>
    <row r="163" spans="1:13" ht="38.25">
      <c r="A163" s="77" t="e">
        <f>VLOOKUP(B163,#REF!,3,FALSE)</f>
        <v>#REF!</v>
      </c>
      <c r="B163" s="14">
        <v>925</v>
      </c>
      <c r="C163" s="26" t="s">
        <v>46</v>
      </c>
      <c r="D163" s="12" t="s">
        <v>473</v>
      </c>
      <c r="E163" s="25" t="s">
        <v>472</v>
      </c>
      <c r="F163" s="13" t="s">
        <v>8</v>
      </c>
      <c r="G163" s="10">
        <v>201.2</v>
      </c>
      <c r="H163" s="10">
        <v>133.30000000000001</v>
      </c>
      <c r="I163" s="10">
        <f>IF(ISBLANK(H163),"",+H163/G163*100)</f>
        <v>66.252485089463235</v>
      </c>
      <c r="J163" s="10">
        <f>+H163-G163</f>
        <v>-67.899999999999977</v>
      </c>
      <c r="K163" s="10">
        <v>-1.3</v>
      </c>
      <c r="L163" s="12" t="s">
        <v>27</v>
      </c>
      <c r="M163" s="350" t="s">
        <v>462</v>
      </c>
    </row>
    <row r="164" spans="1:13" ht="38.25">
      <c r="A164" s="77" t="e">
        <f>VLOOKUP(B164,#REF!,3,FALSE)</f>
        <v>#REF!</v>
      </c>
      <c r="B164" s="14">
        <v>925</v>
      </c>
      <c r="C164" s="26" t="s">
        <v>46</v>
      </c>
      <c r="D164" s="12" t="s">
        <v>473</v>
      </c>
      <c r="E164" s="25" t="s">
        <v>472</v>
      </c>
      <c r="F164" s="13" t="s">
        <v>8</v>
      </c>
      <c r="G164" s="18"/>
      <c r="H164" s="18"/>
      <c r="I164" s="10"/>
      <c r="J164" s="10"/>
      <c r="K164" s="10">
        <v>-56.6</v>
      </c>
      <c r="L164" s="12" t="s">
        <v>56</v>
      </c>
      <c r="M164" s="350" t="s">
        <v>463</v>
      </c>
    </row>
    <row r="165" spans="1:13" ht="38.25">
      <c r="A165" s="77" t="e">
        <f>VLOOKUP(B165,#REF!,3,FALSE)</f>
        <v>#REF!</v>
      </c>
      <c r="B165" s="14">
        <v>925</v>
      </c>
      <c r="C165" s="26" t="s">
        <v>46</v>
      </c>
      <c r="D165" s="12" t="s">
        <v>473</v>
      </c>
      <c r="E165" s="25" t="s">
        <v>472</v>
      </c>
      <c r="F165" s="13" t="s">
        <v>8</v>
      </c>
      <c r="G165" s="18"/>
      <c r="H165" s="18"/>
      <c r="I165" s="10"/>
      <c r="J165" s="10"/>
      <c r="K165" s="10">
        <v>-10</v>
      </c>
      <c r="L165" s="12" t="s">
        <v>293</v>
      </c>
      <c r="M165" s="350" t="s">
        <v>464</v>
      </c>
    </row>
    <row r="166" spans="1:13" ht="38.25">
      <c r="A166" s="77" t="e">
        <f>VLOOKUP(B166,#REF!,3,FALSE)</f>
        <v>#REF!</v>
      </c>
      <c r="B166" s="105">
        <v>925</v>
      </c>
      <c r="C166" s="64" t="s">
        <v>46</v>
      </c>
      <c r="D166" s="86" t="s">
        <v>473</v>
      </c>
      <c r="E166" s="64" t="s">
        <v>472</v>
      </c>
      <c r="F166" s="51" t="s">
        <v>12</v>
      </c>
      <c r="G166" s="28">
        <f>SUM(G163:G165)</f>
        <v>201.2</v>
      </c>
      <c r="H166" s="28">
        <f>SUM(H163:H165)</f>
        <v>133.30000000000001</v>
      </c>
      <c r="I166" s="28">
        <f t="shared" si="7"/>
        <v>66.252485089463235</v>
      </c>
      <c r="J166" s="28">
        <f t="shared" si="8"/>
        <v>-67.899999999999977</v>
      </c>
      <c r="K166" s="28">
        <f>SUM(K163:K165)</f>
        <v>-67.900000000000006</v>
      </c>
      <c r="L166" s="186"/>
      <c r="M166" s="350"/>
    </row>
    <row r="167" spans="1:13" ht="38.25">
      <c r="A167" s="77" t="e">
        <f>VLOOKUP(B167,#REF!,3,FALSE)</f>
        <v>#REF!</v>
      </c>
      <c r="B167" s="88">
        <v>925</v>
      </c>
      <c r="C167" s="89" t="s">
        <v>46</v>
      </c>
      <c r="D167" s="90"/>
      <c r="E167" s="91"/>
      <c r="F167" s="92" t="s">
        <v>13</v>
      </c>
      <c r="G167" s="72">
        <f>+G166+G162</f>
        <v>15129.800000000001</v>
      </c>
      <c r="H167" s="72">
        <f>+H166+H162</f>
        <v>14038.199999999999</v>
      </c>
      <c r="I167" s="72">
        <f t="shared" ref="I167:I218" si="19">IF(ISBLANK(H167),"",+H167/G167*100)</f>
        <v>92.785099604753512</v>
      </c>
      <c r="J167" s="72">
        <f>+J166+J162</f>
        <v>-1091.5999999999999</v>
      </c>
      <c r="K167" s="72">
        <f>+K166+K162</f>
        <v>-1091.5999999999999</v>
      </c>
      <c r="L167" s="187"/>
      <c r="M167" s="350"/>
    </row>
    <row r="168" spans="1:13" ht="38.25">
      <c r="A168" s="77" t="e">
        <f>VLOOKUP(B168,#REF!,3,FALSE)</f>
        <v>#REF!</v>
      </c>
      <c r="B168" s="14">
        <v>1902</v>
      </c>
      <c r="C168" s="26" t="s">
        <v>49</v>
      </c>
      <c r="D168" s="12" t="s">
        <v>429</v>
      </c>
      <c r="E168" s="25" t="s">
        <v>622</v>
      </c>
      <c r="F168" s="12" t="s">
        <v>8</v>
      </c>
      <c r="G168" s="10">
        <v>6839.4</v>
      </c>
      <c r="H168" s="10">
        <v>5304</v>
      </c>
      <c r="I168" s="10">
        <f t="shared" si="19"/>
        <v>77.550662338801658</v>
      </c>
      <c r="J168" s="10">
        <f t="shared" ref="J168:J231" si="20">+H168-G168</f>
        <v>-1535.3999999999996</v>
      </c>
      <c r="K168" s="73">
        <v>-118.9</v>
      </c>
      <c r="L168" s="12" t="s">
        <v>27</v>
      </c>
      <c r="M168" s="350" t="s">
        <v>627</v>
      </c>
    </row>
    <row r="169" spans="1:13" ht="38.25">
      <c r="A169" s="77" t="e">
        <f>VLOOKUP(B169,#REF!,3,FALSE)</f>
        <v>#REF!</v>
      </c>
      <c r="B169" s="14">
        <v>1902</v>
      </c>
      <c r="C169" s="26" t="s">
        <v>49</v>
      </c>
      <c r="D169" s="12" t="s">
        <v>429</v>
      </c>
      <c r="E169" s="25" t="s">
        <v>622</v>
      </c>
      <c r="F169" s="12" t="s">
        <v>8</v>
      </c>
      <c r="G169" s="10"/>
      <c r="H169" s="10"/>
      <c r="I169" s="10" t="str">
        <f t="shared" si="19"/>
        <v/>
      </c>
      <c r="J169" s="10"/>
      <c r="K169" s="73">
        <v>-17.899999999999999</v>
      </c>
      <c r="L169" s="12" t="s">
        <v>9</v>
      </c>
      <c r="M169" s="350" t="s">
        <v>625</v>
      </c>
    </row>
    <row r="170" spans="1:13" ht="38.25">
      <c r="A170" s="77" t="e">
        <f>VLOOKUP(B170,#REF!,3,FALSE)</f>
        <v>#REF!</v>
      </c>
      <c r="B170" s="14">
        <v>1902</v>
      </c>
      <c r="C170" s="26" t="s">
        <v>49</v>
      </c>
      <c r="D170" s="12" t="s">
        <v>429</v>
      </c>
      <c r="E170" s="25" t="s">
        <v>622</v>
      </c>
      <c r="F170" s="12" t="s">
        <v>8</v>
      </c>
      <c r="G170" s="10"/>
      <c r="H170" s="10"/>
      <c r="I170" s="10" t="str">
        <f t="shared" si="19"/>
        <v/>
      </c>
      <c r="J170" s="10"/>
      <c r="K170" s="73">
        <v>-232.9</v>
      </c>
      <c r="L170" s="12" t="s">
        <v>122</v>
      </c>
      <c r="M170" s="350" t="s">
        <v>628</v>
      </c>
    </row>
    <row r="171" spans="1:13" ht="38.25">
      <c r="A171" s="77" t="e">
        <f>VLOOKUP(B171,#REF!,3,FALSE)</f>
        <v>#REF!</v>
      </c>
      <c r="B171" s="14">
        <v>1902</v>
      </c>
      <c r="C171" s="26" t="s">
        <v>49</v>
      </c>
      <c r="D171" s="12" t="s">
        <v>429</v>
      </c>
      <c r="E171" s="25" t="s">
        <v>622</v>
      </c>
      <c r="F171" s="12" t="s">
        <v>8</v>
      </c>
      <c r="G171" s="10"/>
      <c r="H171" s="10"/>
      <c r="I171" s="10" t="str">
        <f t="shared" si="19"/>
        <v/>
      </c>
      <c r="J171" s="10"/>
      <c r="K171" s="73">
        <v>-93.7</v>
      </c>
      <c r="L171" s="12" t="s">
        <v>50</v>
      </c>
      <c r="M171" s="350" t="s">
        <v>369</v>
      </c>
    </row>
    <row r="172" spans="1:13" ht="38.25">
      <c r="A172" s="77" t="e">
        <f>VLOOKUP(B172,#REF!,3,FALSE)</f>
        <v>#REF!</v>
      </c>
      <c r="B172" s="14">
        <v>1902</v>
      </c>
      <c r="C172" s="26" t="s">
        <v>49</v>
      </c>
      <c r="D172" s="12" t="s">
        <v>429</v>
      </c>
      <c r="E172" s="25" t="s">
        <v>622</v>
      </c>
      <c r="F172" s="12" t="s">
        <v>8</v>
      </c>
      <c r="G172" s="10"/>
      <c r="H172" s="10"/>
      <c r="I172" s="10" t="str">
        <f t="shared" si="19"/>
        <v/>
      </c>
      <c r="J172" s="10"/>
      <c r="K172" s="73">
        <v>-68.7</v>
      </c>
      <c r="L172" s="12" t="s">
        <v>50</v>
      </c>
      <c r="M172" s="350" t="s">
        <v>626</v>
      </c>
    </row>
    <row r="173" spans="1:13" ht="38.25">
      <c r="A173" s="77" t="e">
        <f>VLOOKUP(B173,#REF!,3,FALSE)</f>
        <v>#REF!</v>
      </c>
      <c r="B173" s="14">
        <v>1902</v>
      </c>
      <c r="C173" s="26" t="s">
        <v>49</v>
      </c>
      <c r="D173" s="12" t="s">
        <v>429</v>
      </c>
      <c r="E173" s="25" t="s">
        <v>622</v>
      </c>
      <c r="F173" s="12" t="s">
        <v>8</v>
      </c>
      <c r="G173" s="10"/>
      <c r="H173" s="10"/>
      <c r="I173" s="10" t="str">
        <f t="shared" si="19"/>
        <v/>
      </c>
      <c r="J173" s="10"/>
      <c r="K173" s="73">
        <v>-45.4</v>
      </c>
      <c r="L173" s="12" t="s">
        <v>18</v>
      </c>
      <c r="M173" s="350" t="s">
        <v>390</v>
      </c>
    </row>
    <row r="174" spans="1:13" ht="38.25">
      <c r="A174" s="77" t="e">
        <f>VLOOKUP(B174,#REF!,3,FALSE)</f>
        <v>#REF!</v>
      </c>
      <c r="B174" s="14">
        <v>1902</v>
      </c>
      <c r="C174" s="26" t="s">
        <v>49</v>
      </c>
      <c r="D174" s="12" t="s">
        <v>429</v>
      </c>
      <c r="E174" s="25" t="s">
        <v>622</v>
      </c>
      <c r="F174" s="12" t="s">
        <v>8</v>
      </c>
      <c r="G174" s="10"/>
      <c r="H174" s="73"/>
      <c r="I174" s="10" t="str">
        <f t="shared" si="19"/>
        <v/>
      </c>
      <c r="J174" s="10"/>
      <c r="K174" s="73">
        <v>-229</v>
      </c>
      <c r="L174" s="12" t="s">
        <v>10</v>
      </c>
      <c r="M174" s="350" t="s">
        <v>633</v>
      </c>
    </row>
    <row r="175" spans="1:13" ht="38.25">
      <c r="A175" s="77" t="e">
        <f>VLOOKUP(B175,#REF!,3,FALSE)</f>
        <v>#REF!</v>
      </c>
      <c r="B175" s="14">
        <v>1902</v>
      </c>
      <c r="C175" s="26" t="s">
        <v>49</v>
      </c>
      <c r="D175" s="12" t="s">
        <v>429</v>
      </c>
      <c r="E175" s="25" t="s">
        <v>622</v>
      </c>
      <c r="F175" s="12" t="s">
        <v>8</v>
      </c>
      <c r="G175" s="10"/>
      <c r="H175" s="10"/>
      <c r="I175" s="10" t="str">
        <f t="shared" si="19"/>
        <v/>
      </c>
      <c r="J175" s="10"/>
      <c r="K175" s="73">
        <v>-728.9</v>
      </c>
      <c r="L175" s="12" t="s">
        <v>155</v>
      </c>
      <c r="M175" s="350" t="s">
        <v>634</v>
      </c>
    </row>
    <row r="176" spans="1:13" ht="38.25">
      <c r="A176" s="77" t="e">
        <f>VLOOKUP(B176,#REF!,3,FALSE)</f>
        <v>#REF!</v>
      </c>
      <c r="B176" s="14">
        <v>1902</v>
      </c>
      <c r="C176" s="26" t="s">
        <v>49</v>
      </c>
      <c r="D176" s="12" t="s">
        <v>429</v>
      </c>
      <c r="E176" s="25" t="s">
        <v>622</v>
      </c>
      <c r="F176" s="12" t="s">
        <v>25</v>
      </c>
      <c r="G176" s="10">
        <v>12</v>
      </c>
      <c r="H176" s="10">
        <v>11.2</v>
      </c>
      <c r="I176" s="10">
        <f>IF(ISBLANK(H176),"",+H176/G176*100)</f>
        <v>93.333333333333329</v>
      </c>
      <c r="J176" s="10">
        <f>+H176-G176</f>
        <v>-0.80000000000000071</v>
      </c>
      <c r="K176" s="73">
        <v>-0.8</v>
      </c>
      <c r="L176" s="12" t="s">
        <v>293</v>
      </c>
      <c r="M176" s="350" t="s">
        <v>740</v>
      </c>
    </row>
    <row r="177" spans="1:13" ht="38.25">
      <c r="A177" s="77" t="e">
        <f>VLOOKUP(B177,#REF!,3,FALSE)</f>
        <v>#REF!</v>
      </c>
      <c r="B177" s="14">
        <v>1902</v>
      </c>
      <c r="C177" s="26" t="s">
        <v>49</v>
      </c>
      <c r="D177" s="12" t="s">
        <v>429</v>
      </c>
      <c r="E177" s="25" t="s">
        <v>622</v>
      </c>
      <c r="F177" s="12" t="s">
        <v>26</v>
      </c>
      <c r="G177" s="10">
        <v>65</v>
      </c>
      <c r="H177" s="10">
        <v>63.6</v>
      </c>
      <c r="I177" s="10">
        <f>IF(ISBLANK(H177),"",+H177/G177*100)</f>
        <v>97.846153846153854</v>
      </c>
      <c r="J177" s="10">
        <f>+H177-G177</f>
        <v>-1.3999999999999986</v>
      </c>
      <c r="K177" s="73">
        <f>+J177</f>
        <v>-1.3999999999999986</v>
      </c>
      <c r="L177" s="12" t="s">
        <v>293</v>
      </c>
      <c r="M177" s="350" t="s">
        <v>740</v>
      </c>
    </row>
    <row r="178" spans="1:13" ht="38.25">
      <c r="A178" s="77" t="e">
        <f>VLOOKUP(B178,#REF!,3,FALSE)</f>
        <v>#REF!</v>
      </c>
      <c r="B178" s="14">
        <v>1902</v>
      </c>
      <c r="C178" s="26" t="s">
        <v>49</v>
      </c>
      <c r="D178" s="12" t="s">
        <v>429</v>
      </c>
      <c r="E178" s="25" t="s">
        <v>622</v>
      </c>
      <c r="F178" s="12" t="s">
        <v>11</v>
      </c>
      <c r="G178" s="10">
        <v>3</v>
      </c>
      <c r="H178" s="10">
        <v>0.6</v>
      </c>
      <c r="I178" s="10">
        <f>IF(ISBLANK(H178),"",+H178/G178*100)</f>
        <v>20</v>
      </c>
      <c r="J178" s="10">
        <f>+H178-G178</f>
        <v>-2.4</v>
      </c>
      <c r="K178" s="73">
        <f>+J178</f>
        <v>-2.4</v>
      </c>
      <c r="L178" s="12" t="s">
        <v>50</v>
      </c>
      <c r="M178" s="350" t="s">
        <v>369</v>
      </c>
    </row>
    <row r="179" spans="1:13" ht="38.25">
      <c r="A179" s="77" t="e">
        <f>VLOOKUP(B179,#REF!,3,FALSE)</f>
        <v>#REF!</v>
      </c>
      <c r="B179" s="105">
        <v>1902</v>
      </c>
      <c r="C179" s="328" t="s">
        <v>49</v>
      </c>
      <c r="D179" s="329" t="s">
        <v>429</v>
      </c>
      <c r="E179" s="333" t="s">
        <v>622</v>
      </c>
      <c r="F179" s="330" t="s">
        <v>12</v>
      </c>
      <c r="G179" s="331">
        <f>SUM(G168:G178)</f>
        <v>6919.4</v>
      </c>
      <c r="H179" s="331">
        <f>SUM(H168:H178)</f>
        <v>5379.4000000000005</v>
      </c>
      <c r="I179" s="331">
        <f>IF(ISBLANK(H179),"",+H179/G179*100)</f>
        <v>77.743735005925387</v>
      </c>
      <c r="J179" s="331">
        <f>+H179-G179</f>
        <v>-1539.9999999999991</v>
      </c>
      <c r="K179" s="331">
        <f>SUM(K168:K178)</f>
        <v>-1540.0000000000002</v>
      </c>
      <c r="L179" s="332"/>
      <c r="M179" s="350"/>
    </row>
    <row r="180" spans="1:13" ht="38.25">
      <c r="A180" s="77" t="e">
        <f>VLOOKUP(B180,#REF!,3,FALSE)</f>
        <v>#REF!</v>
      </c>
      <c r="B180" s="14">
        <v>1902</v>
      </c>
      <c r="C180" s="26" t="s">
        <v>49</v>
      </c>
      <c r="D180" s="12" t="s">
        <v>473</v>
      </c>
      <c r="E180" s="16" t="s">
        <v>623</v>
      </c>
      <c r="F180" s="12" t="s">
        <v>8</v>
      </c>
      <c r="G180" s="10">
        <v>212</v>
      </c>
      <c r="H180" s="10">
        <v>154.19999999999999</v>
      </c>
      <c r="I180" s="10">
        <f>IF(ISBLANK(H180),"",+H180/G180*100)</f>
        <v>72.735849056603769</v>
      </c>
      <c r="J180" s="10">
        <f>+H180-G180</f>
        <v>-57.800000000000011</v>
      </c>
      <c r="K180" s="73">
        <v>-43.7</v>
      </c>
      <c r="L180" s="12" t="s">
        <v>56</v>
      </c>
      <c r="M180" s="350" t="s">
        <v>624</v>
      </c>
    </row>
    <row r="181" spans="1:13" ht="38.25">
      <c r="A181" s="77" t="e">
        <f>VLOOKUP(B181,#REF!,3,FALSE)</f>
        <v>#REF!</v>
      </c>
      <c r="B181" s="14">
        <v>1902</v>
      </c>
      <c r="C181" s="26" t="s">
        <v>49</v>
      </c>
      <c r="D181" s="12" t="s">
        <v>473</v>
      </c>
      <c r="E181" s="16" t="s">
        <v>623</v>
      </c>
      <c r="F181" s="12" t="s">
        <v>8</v>
      </c>
      <c r="G181" s="10"/>
      <c r="H181" s="10"/>
      <c r="I181" s="10"/>
      <c r="J181" s="10"/>
      <c r="K181" s="73">
        <v>-8.6</v>
      </c>
      <c r="L181" s="12" t="s">
        <v>9</v>
      </c>
      <c r="M181" s="350" t="s">
        <v>625</v>
      </c>
    </row>
    <row r="182" spans="1:13" ht="38.25">
      <c r="A182" s="77" t="e">
        <f>VLOOKUP(B182,#REF!,3,FALSE)</f>
        <v>#REF!</v>
      </c>
      <c r="B182" s="14">
        <v>1902</v>
      </c>
      <c r="C182" s="26" t="s">
        <v>49</v>
      </c>
      <c r="D182" s="12" t="s">
        <v>473</v>
      </c>
      <c r="E182" s="16" t="s">
        <v>623</v>
      </c>
      <c r="F182" s="12" t="s">
        <v>8</v>
      </c>
      <c r="G182" s="10"/>
      <c r="H182" s="10"/>
      <c r="I182" s="10" t="str">
        <f t="shared" si="19"/>
        <v/>
      </c>
      <c r="J182" s="10"/>
      <c r="K182" s="73">
        <v>-5.5</v>
      </c>
      <c r="L182" s="12" t="s">
        <v>50</v>
      </c>
      <c r="M182" s="350" t="s">
        <v>369</v>
      </c>
    </row>
    <row r="183" spans="1:13" ht="38.25">
      <c r="A183" s="77" t="e">
        <f>VLOOKUP(B183,#REF!,3,FALSE)</f>
        <v>#REF!</v>
      </c>
      <c r="B183" s="105">
        <v>1902</v>
      </c>
      <c r="C183" s="64" t="s">
        <v>49</v>
      </c>
      <c r="D183" s="86" t="s">
        <v>473</v>
      </c>
      <c r="E183" s="96" t="s">
        <v>623</v>
      </c>
      <c r="F183" s="51" t="s">
        <v>12</v>
      </c>
      <c r="G183" s="28">
        <f>SUM(G180:G182)</f>
        <v>212</v>
      </c>
      <c r="H183" s="28">
        <f>SUM(H180:H182)</f>
        <v>154.19999999999999</v>
      </c>
      <c r="I183" s="28">
        <f t="shared" si="19"/>
        <v>72.735849056603769</v>
      </c>
      <c r="J183" s="28">
        <f>SUM(J180:J182)</f>
        <v>-57.800000000000011</v>
      </c>
      <c r="K183" s="28">
        <f>SUM(K180:K182)</f>
        <v>-57.800000000000004</v>
      </c>
      <c r="L183" s="186"/>
      <c r="M183" s="350"/>
    </row>
    <row r="184" spans="1:13" ht="38.25">
      <c r="A184" s="77" t="e">
        <f>VLOOKUP(B184,#REF!,3,FALSE)</f>
        <v>#REF!</v>
      </c>
      <c r="B184" s="88">
        <v>1902</v>
      </c>
      <c r="C184" s="89" t="s">
        <v>49</v>
      </c>
      <c r="D184" s="90"/>
      <c r="E184" s="91"/>
      <c r="F184" s="92" t="s">
        <v>13</v>
      </c>
      <c r="G184" s="72">
        <f>+G183+G179</f>
        <v>7131.4</v>
      </c>
      <c r="H184" s="72">
        <f>+H183+H179</f>
        <v>5533.6</v>
      </c>
      <c r="I184" s="72">
        <f t="shared" si="19"/>
        <v>77.594862158902885</v>
      </c>
      <c r="J184" s="72">
        <f t="shared" si="20"/>
        <v>-1597.7999999999993</v>
      </c>
      <c r="K184" s="72">
        <f>+K183+K179</f>
        <v>-1597.8000000000002</v>
      </c>
      <c r="L184" s="187"/>
      <c r="M184" s="350"/>
    </row>
    <row r="185" spans="1:13" ht="38.25">
      <c r="A185" s="77" t="e">
        <f>VLOOKUP(B185,#REF!,3,FALSE)</f>
        <v>#REF!</v>
      </c>
      <c r="B185" s="14">
        <v>3052</v>
      </c>
      <c r="C185" s="26" t="s">
        <v>321</v>
      </c>
      <c r="D185" s="12" t="s">
        <v>429</v>
      </c>
      <c r="E185" s="25" t="s">
        <v>322</v>
      </c>
      <c r="F185" s="12" t="s">
        <v>8</v>
      </c>
      <c r="G185" s="10">
        <v>10000</v>
      </c>
      <c r="H185" s="10">
        <v>8912.4</v>
      </c>
      <c r="I185" s="10">
        <f t="shared" si="19"/>
        <v>89.123999999999995</v>
      </c>
      <c r="J185" s="10">
        <f t="shared" si="20"/>
        <v>-1087.6000000000004</v>
      </c>
      <c r="K185" s="63">
        <v>-429.2</v>
      </c>
      <c r="L185" s="12" t="s">
        <v>27</v>
      </c>
      <c r="M185" s="350" t="s">
        <v>434</v>
      </c>
    </row>
    <row r="186" spans="1:13" ht="38.25">
      <c r="A186" s="77" t="e">
        <f>VLOOKUP(B186,#REF!,3,FALSE)</f>
        <v>#REF!</v>
      </c>
      <c r="B186" s="14">
        <v>3052</v>
      </c>
      <c r="C186" s="26" t="s">
        <v>321</v>
      </c>
      <c r="D186" s="12" t="s">
        <v>429</v>
      </c>
      <c r="E186" s="25" t="s">
        <v>322</v>
      </c>
      <c r="F186" s="12" t="s">
        <v>8</v>
      </c>
      <c r="G186" s="10"/>
      <c r="H186" s="10"/>
      <c r="I186" s="10"/>
      <c r="J186" s="10"/>
      <c r="K186" s="63">
        <v>-9</v>
      </c>
      <c r="L186" s="12" t="s">
        <v>18</v>
      </c>
      <c r="M186" s="350" t="s">
        <v>433</v>
      </c>
    </row>
    <row r="187" spans="1:13" ht="38.25">
      <c r="A187" s="77" t="e">
        <f>VLOOKUP(B187,#REF!,3,FALSE)</f>
        <v>#REF!</v>
      </c>
      <c r="B187" s="14">
        <v>3052</v>
      </c>
      <c r="C187" s="26" t="s">
        <v>321</v>
      </c>
      <c r="D187" s="12" t="s">
        <v>429</v>
      </c>
      <c r="E187" s="25" t="s">
        <v>322</v>
      </c>
      <c r="F187" s="12" t="s">
        <v>8</v>
      </c>
      <c r="G187" s="10"/>
      <c r="H187" s="10"/>
      <c r="I187" s="10"/>
      <c r="J187" s="10"/>
      <c r="K187" s="63">
        <v>-342.2</v>
      </c>
      <c r="L187" s="12" t="s">
        <v>50</v>
      </c>
      <c r="M187" s="350" t="s">
        <v>741</v>
      </c>
    </row>
    <row r="188" spans="1:13" ht="38.25">
      <c r="A188" s="77" t="e">
        <f>VLOOKUP(B188,#REF!,3,FALSE)</f>
        <v>#REF!</v>
      </c>
      <c r="B188" s="14">
        <v>3052</v>
      </c>
      <c r="C188" s="26" t="s">
        <v>321</v>
      </c>
      <c r="D188" s="12" t="s">
        <v>429</v>
      </c>
      <c r="E188" s="25" t="s">
        <v>322</v>
      </c>
      <c r="F188" s="12" t="s">
        <v>8</v>
      </c>
      <c r="G188" s="10"/>
      <c r="H188" s="10"/>
      <c r="I188" s="10"/>
      <c r="J188" s="10"/>
      <c r="K188" s="63">
        <v>-7.8</v>
      </c>
      <c r="L188" s="12" t="s">
        <v>9</v>
      </c>
      <c r="M188" s="350" t="s">
        <v>435</v>
      </c>
    </row>
    <row r="189" spans="1:13" ht="38.25">
      <c r="A189" s="77" t="e">
        <f>VLOOKUP(B189,#REF!,3,FALSE)</f>
        <v>#REF!</v>
      </c>
      <c r="B189" s="14">
        <v>3052</v>
      </c>
      <c r="C189" s="26" t="s">
        <v>321</v>
      </c>
      <c r="D189" s="12" t="s">
        <v>429</v>
      </c>
      <c r="E189" s="25" t="s">
        <v>322</v>
      </c>
      <c r="F189" s="12" t="s">
        <v>8</v>
      </c>
      <c r="G189" s="10"/>
      <c r="H189" s="10"/>
      <c r="I189" s="10"/>
      <c r="J189" s="10"/>
      <c r="K189" s="63">
        <v>-34.700000000000003</v>
      </c>
      <c r="L189" s="12" t="s">
        <v>121</v>
      </c>
      <c r="M189" s="350" t="s">
        <v>432</v>
      </c>
    </row>
    <row r="190" spans="1:13" ht="38.25">
      <c r="A190" s="77" t="e">
        <f>VLOOKUP(B190,#REF!,3,FALSE)</f>
        <v>#REF!</v>
      </c>
      <c r="B190" s="14">
        <v>3052</v>
      </c>
      <c r="C190" s="26" t="s">
        <v>321</v>
      </c>
      <c r="D190" s="12" t="s">
        <v>429</v>
      </c>
      <c r="E190" s="25" t="s">
        <v>322</v>
      </c>
      <c r="F190" s="12" t="s">
        <v>8</v>
      </c>
      <c r="G190" s="10"/>
      <c r="H190" s="10"/>
      <c r="I190" s="10"/>
      <c r="J190" s="10"/>
      <c r="K190" s="63">
        <v>-95.2</v>
      </c>
      <c r="L190" s="12" t="s">
        <v>155</v>
      </c>
      <c r="M190" s="350" t="s">
        <v>431</v>
      </c>
    </row>
    <row r="191" spans="1:13" ht="38.25">
      <c r="A191" s="77" t="e">
        <f>VLOOKUP(B191,#REF!,3,FALSE)</f>
        <v>#REF!</v>
      </c>
      <c r="B191" s="14">
        <v>3052</v>
      </c>
      <c r="C191" s="26" t="s">
        <v>321</v>
      </c>
      <c r="D191" s="12" t="s">
        <v>429</v>
      </c>
      <c r="E191" s="25" t="s">
        <v>322</v>
      </c>
      <c r="F191" s="12" t="s">
        <v>8</v>
      </c>
      <c r="G191" s="10"/>
      <c r="H191" s="10"/>
      <c r="I191" s="10" t="str">
        <f t="shared" si="19"/>
        <v/>
      </c>
      <c r="J191" s="10"/>
      <c r="K191" s="180">
        <v>-169.5</v>
      </c>
      <c r="L191" s="12" t="s">
        <v>10</v>
      </c>
      <c r="M191" s="350" t="s">
        <v>430</v>
      </c>
    </row>
    <row r="192" spans="1:13" ht="38.25">
      <c r="A192" s="77" t="e">
        <f>VLOOKUP(B192,#REF!,3,FALSE)</f>
        <v>#REF!</v>
      </c>
      <c r="B192" s="105">
        <v>3052</v>
      </c>
      <c r="C192" s="64" t="s">
        <v>321</v>
      </c>
      <c r="D192" s="329" t="s">
        <v>429</v>
      </c>
      <c r="E192" s="114" t="s">
        <v>322</v>
      </c>
      <c r="F192" s="51" t="s">
        <v>12</v>
      </c>
      <c r="G192" s="28">
        <f>SUM(G185:G191)</f>
        <v>10000</v>
      </c>
      <c r="H192" s="28">
        <f>SUM(H185:H191)</f>
        <v>8912.4</v>
      </c>
      <c r="I192" s="28">
        <f t="shared" si="19"/>
        <v>89.123999999999995</v>
      </c>
      <c r="J192" s="28">
        <f t="shared" si="20"/>
        <v>-1087.6000000000004</v>
      </c>
      <c r="K192" s="28">
        <f>SUM(K185:K191)</f>
        <v>-1087.5999999999999</v>
      </c>
      <c r="L192" s="186"/>
      <c r="M192" s="350"/>
    </row>
    <row r="193" spans="1:13" ht="38.25">
      <c r="A193" s="77" t="e">
        <f>VLOOKUP(B193,#REF!,3,FALSE)</f>
        <v>#REF!</v>
      </c>
      <c r="B193" s="88">
        <v>3052</v>
      </c>
      <c r="C193" s="89" t="s">
        <v>321</v>
      </c>
      <c r="D193" s="90"/>
      <c r="E193" s="91"/>
      <c r="F193" s="92" t="s">
        <v>13</v>
      </c>
      <c r="G193" s="72">
        <f>+G192</f>
        <v>10000</v>
      </c>
      <c r="H193" s="72">
        <f t="shared" ref="H193:K193" si="21">+H192</f>
        <v>8912.4</v>
      </c>
      <c r="I193" s="72">
        <f t="shared" si="19"/>
        <v>89.123999999999995</v>
      </c>
      <c r="J193" s="72">
        <f t="shared" si="20"/>
        <v>-1087.6000000000004</v>
      </c>
      <c r="K193" s="72">
        <f t="shared" si="21"/>
        <v>-1087.5999999999999</v>
      </c>
      <c r="L193" s="187"/>
      <c r="M193" s="350"/>
    </row>
    <row r="194" spans="1:13" ht="25.5">
      <c r="A194" s="77" t="e">
        <f>VLOOKUP(B194,#REF!,3,FALSE)</f>
        <v>#REF!</v>
      </c>
      <c r="B194" s="14">
        <v>9</v>
      </c>
      <c r="C194" s="26" t="s">
        <v>53</v>
      </c>
      <c r="D194" s="36" t="s">
        <v>22</v>
      </c>
      <c r="E194" s="49" t="s">
        <v>764</v>
      </c>
      <c r="F194" s="41" t="s">
        <v>8</v>
      </c>
      <c r="G194" s="10">
        <v>71730</v>
      </c>
      <c r="H194" s="10">
        <v>57584.800000000003</v>
      </c>
      <c r="I194" s="10">
        <f t="shared" si="19"/>
        <v>80.279938658859621</v>
      </c>
      <c r="J194" s="10">
        <f t="shared" si="20"/>
        <v>-14145.199999999997</v>
      </c>
      <c r="K194" s="10">
        <v>-593.6</v>
      </c>
      <c r="L194" s="12" t="s">
        <v>1313</v>
      </c>
      <c r="M194" s="15" t="s">
        <v>1063</v>
      </c>
    </row>
    <row r="195" spans="1:13" ht="25.5">
      <c r="A195" s="77" t="s">
        <v>340</v>
      </c>
      <c r="B195" s="14">
        <v>9</v>
      </c>
      <c r="C195" s="26" t="s">
        <v>53</v>
      </c>
      <c r="D195" s="36" t="s">
        <v>22</v>
      </c>
      <c r="E195" s="49" t="s">
        <v>764</v>
      </c>
      <c r="F195" s="41" t="s">
        <v>8</v>
      </c>
      <c r="G195" s="10"/>
      <c r="H195" s="10"/>
      <c r="I195" s="10"/>
      <c r="J195" s="10">
        <f t="shared" si="20"/>
        <v>0</v>
      </c>
      <c r="K195" s="10">
        <v>-2911.6</v>
      </c>
      <c r="L195" s="12" t="s">
        <v>1312</v>
      </c>
      <c r="M195" s="350" t="s">
        <v>907</v>
      </c>
    </row>
    <row r="196" spans="1:13">
      <c r="A196" s="77" t="s">
        <v>340</v>
      </c>
      <c r="B196" s="14">
        <v>9</v>
      </c>
      <c r="C196" s="26" t="s">
        <v>53</v>
      </c>
      <c r="D196" s="36" t="s">
        <v>22</v>
      </c>
      <c r="E196" s="49" t="s">
        <v>764</v>
      </c>
      <c r="F196" s="41" t="s">
        <v>8</v>
      </c>
      <c r="G196" s="10"/>
      <c r="H196" s="10"/>
      <c r="I196" s="10"/>
      <c r="J196" s="10">
        <f t="shared" si="20"/>
        <v>0</v>
      </c>
      <c r="K196" s="10">
        <v>-35.6</v>
      </c>
      <c r="L196" s="12" t="s">
        <v>1366</v>
      </c>
      <c r="M196" s="350" t="s">
        <v>1064</v>
      </c>
    </row>
    <row r="197" spans="1:13">
      <c r="A197" s="77" t="s">
        <v>340</v>
      </c>
      <c r="B197" s="14">
        <v>9</v>
      </c>
      <c r="C197" s="26" t="s">
        <v>53</v>
      </c>
      <c r="D197" s="36" t="s">
        <v>22</v>
      </c>
      <c r="E197" s="49" t="s">
        <v>764</v>
      </c>
      <c r="F197" s="41" t="s">
        <v>8</v>
      </c>
      <c r="G197" s="10"/>
      <c r="H197" s="10"/>
      <c r="I197" s="10"/>
      <c r="J197" s="10">
        <f t="shared" si="20"/>
        <v>0</v>
      </c>
      <c r="K197" s="10">
        <v>-323.2</v>
      </c>
      <c r="L197" s="12" t="s">
        <v>1307</v>
      </c>
      <c r="M197" s="350" t="s">
        <v>369</v>
      </c>
    </row>
    <row r="198" spans="1:13" ht="76.5">
      <c r="A198" s="77" t="s">
        <v>340</v>
      </c>
      <c r="B198" s="14">
        <v>9</v>
      </c>
      <c r="C198" s="26" t="s">
        <v>53</v>
      </c>
      <c r="D198" s="36" t="s">
        <v>22</v>
      </c>
      <c r="E198" s="49" t="s">
        <v>764</v>
      </c>
      <c r="F198" s="41" t="s">
        <v>8</v>
      </c>
      <c r="G198" s="10"/>
      <c r="H198" s="10"/>
      <c r="I198" s="10"/>
      <c r="J198" s="10">
        <f t="shared" si="20"/>
        <v>0</v>
      </c>
      <c r="K198" s="10">
        <v>-2160.9</v>
      </c>
      <c r="L198" s="12" t="s">
        <v>1314</v>
      </c>
      <c r="M198" s="350" t="s">
        <v>1065</v>
      </c>
    </row>
    <row r="199" spans="1:13" ht="76.5">
      <c r="A199" s="77" t="s">
        <v>340</v>
      </c>
      <c r="B199" s="14">
        <v>9</v>
      </c>
      <c r="C199" s="26" t="s">
        <v>53</v>
      </c>
      <c r="D199" s="36" t="s">
        <v>22</v>
      </c>
      <c r="E199" s="49" t="s">
        <v>764</v>
      </c>
      <c r="F199" s="41" t="s">
        <v>8</v>
      </c>
      <c r="G199" s="10"/>
      <c r="H199" s="10"/>
      <c r="I199" s="10"/>
      <c r="J199" s="10">
        <f t="shared" si="20"/>
        <v>0</v>
      </c>
      <c r="K199" s="10">
        <v>-1832.5</v>
      </c>
      <c r="L199" s="12" t="s">
        <v>1310</v>
      </c>
      <c r="M199" s="350" t="s">
        <v>1066</v>
      </c>
    </row>
    <row r="200" spans="1:13" ht="25.5">
      <c r="A200" s="77" t="s">
        <v>340</v>
      </c>
      <c r="B200" s="14">
        <v>9</v>
      </c>
      <c r="C200" s="26" t="s">
        <v>53</v>
      </c>
      <c r="D200" s="36" t="s">
        <v>22</v>
      </c>
      <c r="E200" s="49" t="s">
        <v>764</v>
      </c>
      <c r="F200" s="41" t="s">
        <v>8</v>
      </c>
      <c r="G200" s="10"/>
      <c r="H200" s="10"/>
      <c r="I200" s="10"/>
      <c r="J200" s="10">
        <f t="shared" si="20"/>
        <v>0</v>
      </c>
      <c r="K200" s="10">
        <v>-717.9</v>
      </c>
      <c r="L200" s="12" t="s">
        <v>1311</v>
      </c>
      <c r="M200" s="350" t="s">
        <v>1067</v>
      </c>
    </row>
    <row r="201" spans="1:13">
      <c r="A201" s="77" t="s">
        <v>340</v>
      </c>
      <c r="B201" s="14">
        <v>9</v>
      </c>
      <c r="C201" s="26" t="s">
        <v>53</v>
      </c>
      <c r="D201" s="36" t="s">
        <v>22</v>
      </c>
      <c r="E201" s="49" t="s">
        <v>764</v>
      </c>
      <c r="F201" s="41" t="s">
        <v>8</v>
      </c>
      <c r="G201" s="10"/>
      <c r="H201" s="10"/>
      <c r="I201" s="10"/>
      <c r="J201" s="10">
        <f t="shared" si="20"/>
        <v>0</v>
      </c>
      <c r="K201" s="10">
        <v>-14.9</v>
      </c>
      <c r="L201" s="12" t="s">
        <v>1390</v>
      </c>
      <c r="M201" s="350" t="s">
        <v>1068</v>
      </c>
    </row>
    <row r="202" spans="1:13" ht="127.5">
      <c r="A202" s="77" t="s">
        <v>340</v>
      </c>
      <c r="B202" s="14">
        <v>9</v>
      </c>
      <c r="C202" s="26" t="s">
        <v>53</v>
      </c>
      <c r="D202" s="36" t="s">
        <v>22</v>
      </c>
      <c r="E202" s="49" t="s">
        <v>764</v>
      </c>
      <c r="F202" s="41" t="s">
        <v>8</v>
      </c>
      <c r="G202" s="10"/>
      <c r="H202" s="10"/>
      <c r="I202" s="10"/>
      <c r="J202" s="10">
        <f t="shared" si="20"/>
        <v>0</v>
      </c>
      <c r="K202" s="10">
        <v>-5552.2</v>
      </c>
      <c r="L202" s="12" t="s">
        <v>1305</v>
      </c>
      <c r="M202" s="350" t="s">
        <v>1182</v>
      </c>
    </row>
    <row r="203" spans="1:13" ht="38.25">
      <c r="A203" s="77" t="e">
        <f>VLOOKUP(B203,#REF!,3,FALSE)</f>
        <v>#REF!</v>
      </c>
      <c r="B203" s="14">
        <v>9</v>
      </c>
      <c r="C203" s="26" t="s">
        <v>53</v>
      </c>
      <c r="D203" s="36" t="s">
        <v>22</v>
      </c>
      <c r="E203" s="49" t="s">
        <v>764</v>
      </c>
      <c r="F203" s="41" t="s">
        <v>61</v>
      </c>
      <c r="G203" s="10">
        <v>5</v>
      </c>
      <c r="H203" s="10">
        <v>4.0999999999999996</v>
      </c>
      <c r="I203" s="10">
        <f t="shared" si="19"/>
        <v>82</v>
      </c>
      <c r="J203" s="10">
        <f t="shared" si="20"/>
        <v>-0.90000000000000036</v>
      </c>
      <c r="K203" s="10">
        <v>-3.7</v>
      </c>
      <c r="L203" s="12" t="s">
        <v>1314</v>
      </c>
      <c r="M203" s="350" t="s">
        <v>1181</v>
      </c>
    </row>
    <row r="204" spans="1:13">
      <c r="A204" s="77" t="e">
        <f>VLOOKUP(B204,#REF!,3,FALSE)</f>
        <v>#REF!</v>
      </c>
      <c r="B204" s="14">
        <v>9</v>
      </c>
      <c r="C204" s="26" t="s">
        <v>53</v>
      </c>
      <c r="D204" s="36" t="s">
        <v>22</v>
      </c>
      <c r="E204" s="49" t="s">
        <v>764</v>
      </c>
      <c r="F204" s="41" t="s">
        <v>31</v>
      </c>
      <c r="G204" s="10">
        <v>1539</v>
      </c>
      <c r="H204" s="10">
        <v>912.5</v>
      </c>
      <c r="I204" s="10">
        <f t="shared" si="19"/>
        <v>59.291747888239122</v>
      </c>
      <c r="J204" s="10">
        <f t="shared" si="20"/>
        <v>-626.5</v>
      </c>
      <c r="K204" s="10">
        <v>-626.5</v>
      </c>
      <c r="L204" s="12" t="s">
        <v>1311</v>
      </c>
      <c r="M204" s="350" t="s">
        <v>1069</v>
      </c>
    </row>
    <row r="205" spans="1:13" ht="25.5">
      <c r="A205" s="77" t="e">
        <f>VLOOKUP(B205,#REF!,3,FALSE)</f>
        <v>#REF!</v>
      </c>
      <c r="B205" s="14">
        <v>9</v>
      </c>
      <c r="C205" s="26" t="s">
        <v>53</v>
      </c>
      <c r="D205" s="36" t="s">
        <v>22</v>
      </c>
      <c r="E205" s="49" t="s">
        <v>764</v>
      </c>
      <c r="F205" s="41" t="s">
        <v>25</v>
      </c>
      <c r="G205" s="19">
        <v>117.4</v>
      </c>
      <c r="H205" s="19">
        <v>101.7</v>
      </c>
      <c r="I205" s="10">
        <f t="shared" si="19"/>
        <v>86.626916524701869</v>
      </c>
      <c r="J205" s="10">
        <f t="shared" si="20"/>
        <v>-15.700000000000003</v>
      </c>
      <c r="K205" s="10">
        <v>-15.7</v>
      </c>
      <c r="L205" s="12" t="s">
        <v>1313</v>
      </c>
      <c r="M205" s="350" t="s">
        <v>1070</v>
      </c>
    </row>
    <row r="206" spans="1:13" ht="25.5">
      <c r="A206" s="77" t="s">
        <v>340</v>
      </c>
      <c r="B206" s="14">
        <v>9</v>
      </c>
      <c r="C206" s="26" t="s">
        <v>53</v>
      </c>
      <c r="D206" s="36" t="s">
        <v>22</v>
      </c>
      <c r="E206" s="49" t="s">
        <v>764</v>
      </c>
      <c r="F206" s="41" t="s">
        <v>290</v>
      </c>
      <c r="G206" s="19">
        <v>53</v>
      </c>
      <c r="H206" s="19">
        <v>22.3</v>
      </c>
      <c r="I206" s="10">
        <f t="shared" si="19"/>
        <v>42.075471698113212</v>
      </c>
      <c r="J206" s="10">
        <f t="shared" si="20"/>
        <v>-30.7</v>
      </c>
      <c r="K206" s="10">
        <v>-30.7</v>
      </c>
      <c r="L206" s="12" t="s">
        <v>1310</v>
      </c>
      <c r="M206" s="350" t="s">
        <v>1071</v>
      </c>
    </row>
    <row r="207" spans="1:13">
      <c r="A207" s="77" t="e">
        <f>VLOOKUP(B207,#REF!,3,FALSE)</f>
        <v>#REF!</v>
      </c>
      <c r="B207" s="14">
        <v>9</v>
      </c>
      <c r="C207" s="26" t="s">
        <v>53</v>
      </c>
      <c r="D207" s="36" t="s">
        <v>22</v>
      </c>
      <c r="E207" s="49" t="s">
        <v>764</v>
      </c>
      <c r="F207" s="41" t="s">
        <v>62</v>
      </c>
      <c r="G207" s="19">
        <v>918</v>
      </c>
      <c r="H207" s="19">
        <v>582.4</v>
      </c>
      <c r="I207" s="10">
        <f t="shared" si="19"/>
        <v>63.442265795206964</v>
      </c>
      <c r="J207" s="10">
        <f t="shared" si="20"/>
        <v>-335.6</v>
      </c>
      <c r="K207" s="10">
        <v>-19</v>
      </c>
      <c r="L207" s="12" t="s">
        <v>1307</v>
      </c>
      <c r="M207" s="350" t="s">
        <v>1072</v>
      </c>
    </row>
    <row r="208" spans="1:13" ht="38.25">
      <c r="A208" s="77" t="e">
        <f>VLOOKUP(B208,#REF!,3,FALSE)</f>
        <v>#REF!</v>
      </c>
      <c r="B208" s="14">
        <v>9</v>
      </c>
      <c r="C208" s="26" t="s">
        <v>53</v>
      </c>
      <c r="D208" s="36" t="s">
        <v>22</v>
      </c>
      <c r="E208" s="49" t="s">
        <v>764</v>
      </c>
      <c r="F208" s="41" t="s">
        <v>62</v>
      </c>
      <c r="G208" s="19"/>
      <c r="H208" s="19"/>
      <c r="I208" s="10" t="str">
        <f t="shared" si="19"/>
        <v/>
      </c>
      <c r="J208" s="10">
        <f t="shared" si="20"/>
        <v>0</v>
      </c>
      <c r="K208" s="10">
        <v>-316.60000000000002</v>
      </c>
      <c r="L208" s="12" t="s">
        <v>1305</v>
      </c>
      <c r="M208" s="350" t="s">
        <v>1073</v>
      </c>
    </row>
    <row r="209" spans="1:13" ht="25.5">
      <c r="A209" s="77" t="e">
        <f>VLOOKUP(B209,#REF!,3,FALSE)</f>
        <v>#REF!</v>
      </c>
      <c r="B209" s="14">
        <v>9</v>
      </c>
      <c r="C209" s="26" t="s">
        <v>53</v>
      </c>
      <c r="D209" s="36" t="s">
        <v>22</v>
      </c>
      <c r="E209" s="49" t="s">
        <v>764</v>
      </c>
      <c r="F209" s="41" t="s">
        <v>55</v>
      </c>
      <c r="G209" s="19">
        <v>57688</v>
      </c>
      <c r="H209" s="19">
        <v>41724</v>
      </c>
      <c r="I209" s="10">
        <f t="shared" si="19"/>
        <v>72.327000416031069</v>
      </c>
      <c r="J209" s="10">
        <f t="shared" si="20"/>
        <v>-15964</v>
      </c>
      <c r="K209" s="10">
        <v>-1568.4</v>
      </c>
      <c r="L209" s="12" t="s">
        <v>1314</v>
      </c>
      <c r="M209" s="350" t="s">
        <v>1074</v>
      </c>
    </row>
    <row r="210" spans="1:13" ht="25.5">
      <c r="A210" s="77" t="e">
        <f>VLOOKUP(B210,#REF!,3,FALSE)</f>
        <v>#REF!</v>
      </c>
      <c r="B210" s="14">
        <v>9</v>
      </c>
      <c r="C210" s="26" t="s">
        <v>53</v>
      </c>
      <c r="D210" s="36" t="s">
        <v>22</v>
      </c>
      <c r="E210" s="49" t="s">
        <v>764</v>
      </c>
      <c r="F210" s="41" t="s">
        <v>55</v>
      </c>
      <c r="G210" s="18"/>
      <c r="H210" s="18"/>
      <c r="I210" s="10"/>
      <c r="J210" s="10">
        <f t="shared" si="20"/>
        <v>0</v>
      </c>
      <c r="K210" s="10">
        <v>-3199.9</v>
      </c>
      <c r="L210" s="12" t="s">
        <v>1310</v>
      </c>
      <c r="M210" s="350" t="s">
        <v>1075</v>
      </c>
    </row>
    <row r="211" spans="1:13" ht="51">
      <c r="A211" s="77" t="s">
        <v>340</v>
      </c>
      <c r="B211" s="14">
        <v>9</v>
      </c>
      <c r="C211" s="26" t="s">
        <v>53</v>
      </c>
      <c r="D211" s="36" t="s">
        <v>22</v>
      </c>
      <c r="E211" s="49" t="s">
        <v>764</v>
      </c>
      <c r="F211" s="41" t="s">
        <v>55</v>
      </c>
      <c r="G211" s="18"/>
      <c r="H211" s="18"/>
      <c r="I211" s="10"/>
      <c r="J211" s="10">
        <f t="shared" si="20"/>
        <v>0</v>
      </c>
      <c r="K211" s="10">
        <v>-7300.7</v>
      </c>
      <c r="L211" s="12" t="s">
        <v>1311</v>
      </c>
      <c r="M211" s="350" t="s">
        <v>1076</v>
      </c>
    </row>
    <row r="212" spans="1:13" ht="38.25">
      <c r="A212" s="77" t="s">
        <v>340</v>
      </c>
      <c r="B212" s="14">
        <v>9</v>
      </c>
      <c r="C212" s="26" t="s">
        <v>53</v>
      </c>
      <c r="D212" s="36" t="s">
        <v>22</v>
      </c>
      <c r="E212" s="49" t="s">
        <v>764</v>
      </c>
      <c r="F212" s="41" t="s">
        <v>55</v>
      </c>
      <c r="G212" s="18"/>
      <c r="H212" s="18"/>
      <c r="I212" s="10"/>
      <c r="J212" s="10">
        <f t="shared" si="20"/>
        <v>0</v>
      </c>
      <c r="K212" s="10">
        <v>-3895</v>
      </c>
      <c r="L212" s="12" t="s">
        <v>1310</v>
      </c>
      <c r="M212" s="350" t="s">
        <v>1077</v>
      </c>
    </row>
    <row r="213" spans="1:13" ht="25.5">
      <c r="A213" s="77" t="s">
        <v>340</v>
      </c>
      <c r="B213" s="14">
        <v>9</v>
      </c>
      <c r="C213" s="26" t="s">
        <v>53</v>
      </c>
      <c r="D213" s="36" t="s">
        <v>22</v>
      </c>
      <c r="E213" s="49" t="s">
        <v>764</v>
      </c>
      <c r="F213" s="41" t="s">
        <v>26</v>
      </c>
      <c r="G213" s="10">
        <v>666</v>
      </c>
      <c r="H213" s="10">
        <v>575.5</v>
      </c>
      <c r="I213" s="10">
        <f t="shared" si="19"/>
        <v>86.411411411411407</v>
      </c>
      <c r="J213" s="10">
        <f t="shared" si="20"/>
        <v>-90.5</v>
      </c>
      <c r="K213" s="10">
        <v>-90.5</v>
      </c>
      <c r="L213" s="12" t="s">
        <v>1313</v>
      </c>
      <c r="M213" s="350" t="s">
        <v>1070</v>
      </c>
    </row>
    <row r="214" spans="1:13" ht="38.25">
      <c r="A214" s="77" t="e">
        <f>VLOOKUP(B214,#REF!,3,FALSE)</f>
        <v>#REF!</v>
      </c>
      <c r="B214" s="14">
        <v>9</v>
      </c>
      <c r="C214" s="26" t="s">
        <v>53</v>
      </c>
      <c r="D214" s="36" t="s">
        <v>22</v>
      </c>
      <c r="E214" s="49" t="s">
        <v>764</v>
      </c>
      <c r="F214" s="41" t="s">
        <v>73</v>
      </c>
      <c r="G214" s="19">
        <v>237</v>
      </c>
      <c r="H214" s="19">
        <v>0</v>
      </c>
      <c r="I214" s="10">
        <f t="shared" si="19"/>
        <v>0</v>
      </c>
      <c r="J214" s="10">
        <f t="shared" si="20"/>
        <v>-237</v>
      </c>
      <c r="K214" s="10">
        <v>-237</v>
      </c>
      <c r="L214" s="12" t="s">
        <v>1305</v>
      </c>
      <c r="M214" s="350" t="s">
        <v>1078</v>
      </c>
    </row>
    <row r="215" spans="1:13" ht="25.5">
      <c r="A215" s="77" t="e">
        <f>VLOOKUP(B215,#REF!,3,FALSE)</f>
        <v>#REF!</v>
      </c>
      <c r="B215" s="14">
        <v>9</v>
      </c>
      <c r="C215" s="26" t="s">
        <v>53</v>
      </c>
      <c r="D215" s="36" t="s">
        <v>22</v>
      </c>
      <c r="E215" s="49" t="s">
        <v>764</v>
      </c>
      <c r="F215" s="41" t="s">
        <v>692</v>
      </c>
      <c r="G215" s="19">
        <v>144.1</v>
      </c>
      <c r="H215" s="19">
        <v>35</v>
      </c>
      <c r="I215" s="10">
        <f t="shared" si="19"/>
        <v>24.288688410825817</v>
      </c>
      <c r="J215" s="10">
        <f t="shared" si="20"/>
        <v>-109.1</v>
      </c>
      <c r="K215" s="10">
        <v>-109.1</v>
      </c>
      <c r="L215" s="12" t="s">
        <v>1305</v>
      </c>
      <c r="M215" s="350" t="s">
        <v>1079</v>
      </c>
    </row>
    <row r="216" spans="1:13" ht="38.25">
      <c r="A216" s="77" t="e">
        <f>VLOOKUP(B216,#REF!,3,FALSE)</f>
        <v>#REF!</v>
      </c>
      <c r="B216" s="14">
        <v>9</v>
      </c>
      <c r="C216" s="26" t="s">
        <v>53</v>
      </c>
      <c r="D216" s="36" t="s">
        <v>22</v>
      </c>
      <c r="E216" s="49" t="s">
        <v>764</v>
      </c>
      <c r="F216" s="41" t="s">
        <v>721</v>
      </c>
      <c r="G216" s="19">
        <v>297</v>
      </c>
      <c r="H216" s="19">
        <v>126.5</v>
      </c>
      <c r="I216" s="10">
        <f t="shared" si="19"/>
        <v>42.592592592592595</v>
      </c>
      <c r="J216" s="10">
        <f t="shared" si="20"/>
        <v>-170.5</v>
      </c>
      <c r="K216" s="10">
        <v>-170.5</v>
      </c>
      <c r="L216" s="12" t="s">
        <v>1310</v>
      </c>
      <c r="M216" s="350" t="s">
        <v>1080</v>
      </c>
    </row>
    <row r="217" spans="1:13">
      <c r="A217" s="77" t="e">
        <f>VLOOKUP(B217,#REF!,3,FALSE)</f>
        <v>#REF!</v>
      </c>
      <c r="B217" s="14">
        <v>9</v>
      </c>
      <c r="C217" s="26" t="s">
        <v>53</v>
      </c>
      <c r="D217" s="36" t="s">
        <v>22</v>
      </c>
      <c r="E217" s="49" t="s">
        <v>764</v>
      </c>
      <c r="F217" s="13" t="s">
        <v>11</v>
      </c>
      <c r="G217" s="10">
        <v>1528.2</v>
      </c>
      <c r="H217" s="10">
        <v>819.4</v>
      </c>
      <c r="I217" s="10">
        <f t="shared" si="19"/>
        <v>53.618636304148673</v>
      </c>
      <c r="J217" s="10">
        <f t="shared" si="20"/>
        <v>-708.80000000000007</v>
      </c>
      <c r="K217" s="10">
        <v>-1</v>
      </c>
      <c r="L217" s="12" t="s">
        <v>1313</v>
      </c>
      <c r="M217" s="350" t="s">
        <v>506</v>
      </c>
    </row>
    <row r="218" spans="1:13" ht="25.5">
      <c r="A218" s="77" t="e">
        <f>VLOOKUP(B218,#REF!,3,FALSE)</f>
        <v>#REF!</v>
      </c>
      <c r="B218" s="14">
        <v>9</v>
      </c>
      <c r="C218" s="26" t="s">
        <v>53</v>
      </c>
      <c r="D218" s="36" t="s">
        <v>22</v>
      </c>
      <c r="E218" s="49" t="s">
        <v>764</v>
      </c>
      <c r="F218" s="13" t="s">
        <v>11</v>
      </c>
      <c r="G218" s="18"/>
      <c r="H218" s="18"/>
      <c r="I218" s="10" t="str">
        <f t="shared" si="19"/>
        <v/>
      </c>
      <c r="J218" s="10">
        <f t="shared" si="20"/>
        <v>0</v>
      </c>
      <c r="K218" s="10">
        <v>-170.7</v>
      </c>
      <c r="L218" s="12" t="s">
        <v>1312</v>
      </c>
      <c r="M218" s="350" t="s">
        <v>1081</v>
      </c>
    </row>
    <row r="219" spans="1:13" ht="25.5">
      <c r="A219" s="77" t="s">
        <v>340</v>
      </c>
      <c r="B219" s="14">
        <v>9</v>
      </c>
      <c r="C219" s="26" t="s">
        <v>53</v>
      </c>
      <c r="D219" s="36" t="s">
        <v>22</v>
      </c>
      <c r="E219" s="49" t="s">
        <v>764</v>
      </c>
      <c r="F219" s="13" t="s">
        <v>11</v>
      </c>
      <c r="G219" s="18"/>
      <c r="H219" s="18"/>
      <c r="I219" s="10"/>
      <c r="J219" s="10">
        <f t="shared" si="20"/>
        <v>0</v>
      </c>
      <c r="K219" s="10">
        <v>-33.1</v>
      </c>
      <c r="L219" s="12" t="s">
        <v>1308</v>
      </c>
      <c r="M219" s="350" t="s">
        <v>1082</v>
      </c>
    </row>
    <row r="220" spans="1:13">
      <c r="A220" s="77" t="s">
        <v>340</v>
      </c>
      <c r="B220" s="14">
        <v>9</v>
      </c>
      <c r="C220" s="26" t="s">
        <v>53</v>
      </c>
      <c r="D220" s="36" t="s">
        <v>22</v>
      </c>
      <c r="E220" s="49" t="s">
        <v>764</v>
      </c>
      <c r="F220" s="13" t="s">
        <v>11</v>
      </c>
      <c r="G220" s="18"/>
      <c r="H220" s="18"/>
      <c r="I220" s="10"/>
      <c r="J220" s="10">
        <f t="shared" si="20"/>
        <v>0</v>
      </c>
      <c r="K220" s="10">
        <v>-0.1</v>
      </c>
      <c r="L220" s="12" t="s">
        <v>1366</v>
      </c>
      <c r="M220" s="350" t="s">
        <v>1064</v>
      </c>
    </row>
    <row r="221" spans="1:13">
      <c r="A221" s="77" t="s">
        <v>340</v>
      </c>
      <c r="B221" s="14">
        <v>9</v>
      </c>
      <c r="C221" s="26" t="s">
        <v>53</v>
      </c>
      <c r="D221" s="36" t="s">
        <v>22</v>
      </c>
      <c r="E221" s="49" t="s">
        <v>764</v>
      </c>
      <c r="F221" s="13" t="s">
        <v>11</v>
      </c>
      <c r="G221" s="18"/>
      <c r="H221" s="18"/>
      <c r="I221" s="10"/>
      <c r="J221" s="10">
        <f t="shared" si="20"/>
        <v>0</v>
      </c>
      <c r="K221" s="10">
        <v>-279.10000000000002</v>
      </c>
      <c r="L221" s="12" t="s">
        <v>1307</v>
      </c>
      <c r="M221" s="350" t="s">
        <v>357</v>
      </c>
    </row>
    <row r="222" spans="1:13" ht="25.5">
      <c r="A222" s="77" t="s">
        <v>340</v>
      </c>
      <c r="B222" s="14">
        <v>9</v>
      </c>
      <c r="C222" s="26" t="s">
        <v>53</v>
      </c>
      <c r="D222" s="36" t="s">
        <v>22</v>
      </c>
      <c r="E222" s="49" t="s">
        <v>764</v>
      </c>
      <c r="F222" s="13" t="s">
        <v>11</v>
      </c>
      <c r="G222" s="18"/>
      <c r="H222" s="18"/>
      <c r="I222" s="10"/>
      <c r="J222" s="10">
        <f t="shared" si="20"/>
        <v>0</v>
      </c>
      <c r="K222" s="10">
        <v>-158.1</v>
      </c>
      <c r="L222" s="12" t="s">
        <v>1314</v>
      </c>
      <c r="M222" s="350" t="s">
        <v>1083</v>
      </c>
    </row>
    <row r="223" spans="1:13">
      <c r="A223" s="77" t="s">
        <v>340</v>
      </c>
      <c r="B223" s="14">
        <v>9</v>
      </c>
      <c r="C223" s="26" t="s">
        <v>53</v>
      </c>
      <c r="D223" s="36" t="s">
        <v>22</v>
      </c>
      <c r="E223" s="49" t="s">
        <v>764</v>
      </c>
      <c r="F223" s="13" t="s">
        <v>11</v>
      </c>
      <c r="G223" s="18"/>
      <c r="H223" s="18"/>
      <c r="I223" s="10"/>
      <c r="J223" s="10">
        <f t="shared" si="20"/>
        <v>0</v>
      </c>
      <c r="K223" s="10">
        <v>-5.5</v>
      </c>
      <c r="L223" s="12" t="s">
        <v>1310</v>
      </c>
      <c r="M223" s="350" t="s">
        <v>400</v>
      </c>
    </row>
    <row r="224" spans="1:13">
      <c r="A224" s="77" t="s">
        <v>340</v>
      </c>
      <c r="B224" s="14">
        <v>9</v>
      </c>
      <c r="C224" s="26" t="s">
        <v>53</v>
      </c>
      <c r="D224" s="36" t="s">
        <v>22</v>
      </c>
      <c r="E224" s="49" t="s">
        <v>764</v>
      </c>
      <c r="F224" s="13" t="s">
        <v>11</v>
      </c>
      <c r="G224" s="18"/>
      <c r="H224" s="18"/>
      <c r="I224" s="10"/>
      <c r="J224" s="10">
        <f t="shared" si="20"/>
        <v>0</v>
      </c>
      <c r="K224" s="10">
        <v>-4.8</v>
      </c>
      <c r="L224" s="12" t="s">
        <v>1311</v>
      </c>
      <c r="M224" s="350" t="s">
        <v>441</v>
      </c>
    </row>
    <row r="225" spans="1:13">
      <c r="A225" s="77" t="s">
        <v>340</v>
      </c>
      <c r="B225" s="14">
        <v>9</v>
      </c>
      <c r="C225" s="26" t="s">
        <v>53</v>
      </c>
      <c r="D225" s="36" t="s">
        <v>22</v>
      </c>
      <c r="E225" s="49" t="s">
        <v>764</v>
      </c>
      <c r="F225" s="13" t="s">
        <v>11</v>
      </c>
      <c r="G225" s="18"/>
      <c r="H225" s="18"/>
      <c r="I225" s="10"/>
      <c r="J225" s="10">
        <f t="shared" si="20"/>
        <v>0</v>
      </c>
      <c r="K225" s="10">
        <v>-42.7</v>
      </c>
      <c r="L225" s="12" t="s">
        <v>1390</v>
      </c>
      <c r="M225" s="350" t="s">
        <v>1084</v>
      </c>
    </row>
    <row r="226" spans="1:13">
      <c r="A226" s="77" t="s">
        <v>340</v>
      </c>
      <c r="B226" s="14">
        <v>9</v>
      </c>
      <c r="C226" s="26" t="s">
        <v>53</v>
      </c>
      <c r="D226" s="36" t="s">
        <v>22</v>
      </c>
      <c r="E226" s="49" t="s">
        <v>764</v>
      </c>
      <c r="F226" s="13" t="s">
        <v>11</v>
      </c>
      <c r="G226" s="18"/>
      <c r="H226" s="18"/>
      <c r="I226" s="10"/>
      <c r="J226" s="10">
        <f t="shared" si="20"/>
        <v>0</v>
      </c>
      <c r="K226" s="10">
        <v>-13.7</v>
      </c>
      <c r="L226" s="12" t="s">
        <v>1305</v>
      </c>
      <c r="M226" s="350" t="s">
        <v>1085</v>
      </c>
    </row>
    <row r="227" spans="1:13" ht="25.5">
      <c r="A227" s="77" t="e">
        <f>VLOOKUP(B227,#REF!,3,FALSE)</f>
        <v>#REF!</v>
      </c>
      <c r="B227" s="14">
        <v>9</v>
      </c>
      <c r="C227" s="26" t="s">
        <v>53</v>
      </c>
      <c r="D227" s="36" t="s">
        <v>22</v>
      </c>
      <c r="E227" s="49" t="s">
        <v>764</v>
      </c>
      <c r="F227" s="13" t="s">
        <v>379</v>
      </c>
      <c r="G227" s="10">
        <v>571.6</v>
      </c>
      <c r="H227" s="10">
        <v>566.6</v>
      </c>
      <c r="I227" s="10">
        <f t="shared" ref="I227:I288" si="22">IF(ISBLANK(H227),"",+H227/G227*100)</f>
        <v>99.125262421273618</v>
      </c>
      <c r="J227" s="10">
        <f t="shared" si="20"/>
        <v>-5</v>
      </c>
      <c r="K227" s="10">
        <v>-5</v>
      </c>
      <c r="L227" s="12" t="s">
        <v>1305</v>
      </c>
      <c r="M227" s="350" t="s">
        <v>1086</v>
      </c>
    </row>
    <row r="228" spans="1:13">
      <c r="A228" s="77" t="e">
        <f>VLOOKUP(B228,#REF!,3,FALSE)</f>
        <v>#REF!</v>
      </c>
      <c r="B228" s="14">
        <v>9</v>
      </c>
      <c r="C228" s="26" t="s">
        <v>53</v>
      </c>
      <c r="D228" s="36" t="s">
        <v>22</v>
      </c>
      <c r="E228" s="49" t="s">
        <v>764</v>
      </c>
      <c r="F228" s="13" t="s">
        <v>765</v>
      </c>
      <c r="G228" s="10">
        <v>58744.4</v>
      </c>
      <c r="H228" s="10">
        <v>24804.9</v>
      </c>
      <c r="I228" s="10">
        <f t="shared" si="22"/>
        <v>42.225131246552863</v>
      </c>
      <c r="J228" s="10">
        <f t="shared" si="20"/>
        <v>-33939.5</v>
      </c>
      <c r="K228" s="10">
        <v>-122.4</v>
      </c>
      <c r="L228" s="12" t="s">
        <v>1313</v>
      </c>
      <c r="M228" s="350" t="s">
        <v>506</v>
      </c>
    </row>
    <row r="229" spans="1:13" ht="25.5">
      <c r="A229" s="77" t="s">
        <v>340</v>
      </c>
      <c r="B229" s="14">
        <v>9</v>
      </c>
      <c r="C229" s="26" t="s">
        <v>53</v>
      </c>
      <c r="D229" s="36" t="s">
        <v>22</v>
      </c>
      <c r="E229" s="49" t="s">
        <v>764</v>
      </c>
      <c r="F229" s="13" t="s">
        <v>765</v>
      </c>
      <c r="G229" s="18"/>
      <c r="H229" s="18"/>
      <c r="I229" s="10"/>
      <c r="J229" s="10">
        <f t="shared" si="20"/>
        <v>0</v>
      </c>
      <c r="K229" s="10">
        <v>-93.6</v>
      </c>
      <c r="L229" s="12" t="s">
        <v>1312</v>
      </c>
      <c r="M229" s="350" t="s">
        <v>1081</v>
      </c>
    </row>
    <row r="230" spans="1:13">
      <c r="A230" s="77" t="s">
        <v>340</v>
      </c>
      <c r="B230" s="14">
        <v>9</v>
      </c>
      <c r="C230" s="26" t="s">
        <v>53</v>
      </c>
      <c r="D230" s="36" t="s">
        <v>22</v>
      </c>
      <c r="E230" s="49" t="s">
        <v>764</v>
      </c>
      <c r="F230" s="13" t="s">
        <v>765</v>
      </c>
      <c r="G230" s="18"/>
      <c r="H230" s="18"/>
      <c r="I230" s="10"/>
      <c r="J230" s="10">
        <f t="shared" si="20"/>
        <v>0</v>
      </c>
      <c r="K230" s="10">
        <v>-20.8</v>
      </c>
      <c r="L230" s="12" t="s">
        <v>1307</v>
      </c>
      <c r="M230" s="350" t="s">
        <v>357</v>
      </c>
    </row>
    <row r="231" spans="1:13">
      <c r="A231" s="77" t="s">
        <v>340</v>
      </c>
      <c r="B231" s="14">
        <v>9</v>
      </c>
      <c r="C231" s="26" t="s">
        <v>53</v>
      </c>
      <c r="D231" s="36" t="s">
        <v>22</v>
      </c>
      <c r="E231" s="49" t="s">
        <v>764</v>
      </c>
      <c r="F231" s="13" t="s">
        <v>765</v>
      </c>
      <c r="G231" s="18"/>
      <c r="H231" s="18"/>
      <c r="I231" s="10"/>
      <c r="J231" s="10">
        <f t="shared" si="20"/>
        <v>0</v>
      </c>
      <c r="K231" s="10">
        <v>-8.1999999999999993</v>
      </c>
      <c r="L231" s="12" t="s">
        <v>1314</v>
      </c>
      <c r="M231" s="350" t="s">
        <v>1087</v>
      </c>
    </row>
    <row r="232" spans="1:13" ht="63.75">
      <c r="A232" s="77" t="s">
        <v>340</v>
      </c>
      <c r="B232" s="14">
        <v>9</v>
      </c>
      <c r="C232" s="26" t="s">
        <v>53</v>
      </c>
      <c r="D232" s="36" t="s">
        <v>22</v>
      </c>
      <c r="E232" s="49" t="s">
        <v>764</v>
      </c>
      <c r="F232" s="13" t="s">
        <v>765</v>
      </c>
      <c r="G232" s="18"/>
      <c r="H232" s="18"/>
      <c r="I232" s="10"/>
      <c r="J232" s="10">
        <f t="shared" ref="J232:J294" si="23">+H232-G232</f>
        <v>0</v>
      </c>
      <c r="K232" s="10">
        <v>-7783.4</v>
      </c>
      <c r="L232" s="12" t="s">
        <v>1310</v>
      </c>
      <c r="M232" s="350" t="s">
        <v>1089</v>
      </c>
    </row>
    <row r="233" spans="1:13" ht="25.5">
      <c r="A233" s="77" t="s">
        <v>340</v>
      </c>
      <c r="B233" s="14">
        <v>9</v>
      </c>
      <c r="C233" s="26" t="s">
        <v>53</v>
      </c>
      <c r="D233" s="36" t="s">
        <v>22</v>
      </c>
      <c r="E233" s="49" t="s">
        <v>764</v>
      </c>
      <c r="F233" s="13" t="s">
        <v>765</v>
      </c>
      <c r="G233" s="18"/>
      <c r="H233" s="18"/>
      <c r="I233" s="10"/>
      <c r="J233" s="10">
        <f>+H233-G233</f>
        <v>0</v>
      </c>
      <c r="K233" s="10">
        <v>-4982</v>
      </c>
      <c r="L233" s="12" t="s">
        <v>1366</v>
      </c>
      <c r="M233" s="350" t="s">
        <v>1090</v>
      </c>
    </row>
    <row r="234" spans="1:13" ht="76.5">
      <c r="A234" s="77" t="e">
        <f>VLOOKUP(B234,#REF!,3,FALSE)</f>
        <v>#REF!</v>
      </c>
      <c r="B234" s="14">
        <v>9</v>
      </c>
      <c r="C234" s="26" t="s">
        <v>53</v>
      </c>
      <c r="D234" s="36" t="s">
        <v>22</v>
      </c>
      <c r="E234" s="49" t="s">
        <v>764</v>
      </c>
      <c r="F234" s="13" t="s">
        <v>765</v>
      </c>
      <c r="G234" s="18"/>
      <c r="H234" s="18"/>
      <c r="I234" s="10" t="str">
        <f t="shared" si="22"/>
        <v/>
      </c>
      <c r="J234" s="10">
        <f t="shared" si="23"/>
        <v>0</v>
      </c>
      <c r="K234" s="10">
        <v>-20929.099999999999</v>
      </c>
      <c r="L234" s="12" t="s">
        <v>1305</v>
      </c>
      <c r="M234" s="350" t="s">
        <v>1088</v>
      </c>
    </row>
    <row r="235" spans="1:13" ht="25.5">
      <c r="A235" s="77" t="e">
        <f>VLOOKUP(B235,#REF!,3,FALSE)</f>
        <v>#REF!</v>
      </c>
      <c r="B235" s="105">
        <v>9</v>
      </c>
      <c r="C235" s="64" t="s">
        <v>53</v>
      </c>
      <c r="D235" s="50" t="s">
        <v>22</v>
      </c>
      <c r="E235" s="93" t="s">
        <v>764</v>
      </c>
      <c r="F235" s="51" t="s">
        <v>12</v>
      </c>
      <c r="G235" s="28">
        <f>SUM(G194:G228)</f>
        <v>194238.7</v>
      </c>
      <c r="H235" s="28">
        <f>SUM(H194:H228)</f>
        <v>127859.70000000001</v>
      </c>
      <c r="I235" s="28">
        <f t="shared" si="22"/>
        <v>65.826068646464378</v>
      </c>
      <c r="J235" s="28">
        <f t="shared" si="23"/>
        <v>-66379</v>
      </c>
      <c r="K235" s="28">
        <f>SUM(K194:K234)</f>
        <v>-66379</v>
      </c>
      <c r="L235" s="115"/>
      <c r="M235" s="350"/>
    </row>
    <row r="236" spans="1:13" ht="25.5">
      <c r="A236" s="77" t="e">
        <f>VLOOKUP(B236,#REF!,3,FALSE)</f>
        <v>#REF!</v>
      </c>
      <c r="B236" s="14">
        <v>9</v>
      </c>
      <c r="C236" s="26" t="s">
        <v>53</v>
      </c>
      <c r="D236" s="36" t="s">
        <v>85</v>
      </c>
      <c r="E236" s="49" t="s">
        <v>781</v>
      </c>
      <c r="F236" s="41" t="s">
        <v>8</v>
      </c>
      <c r="G236" s="19">
        <v>6366.9</v>
      </c>
      <c r="H236" s="19">
        <v>3831</v>
      </c>
      <c r="I236" s="10">
        <f t="shared" si="22"/>
        <v>60.170569664986104</v>
      </c>
      <c r="J236" s="10">
        <f t="shared" si="23"/>
        <v>-2535.8999999999996</v>
      </c>
      <c r="K236" s="10">
        <v>-188.2</v>
      </c>
      <c r="L236" s="12" t="s">
        <v>1313</v>
      </c>
      <c r="M236" s="350" t="s">
        <v>1166</v>
      </c>
    </row>
    <row r="237" spans="1:13" ht="25.5">
      <c r="A237" s="77" t="e">
        <f>VLOOKUP(B237,#REF!,3,FALSE)</f>
        <v>#REF!</v>
      </c>
      <c r="B237" s="14">
        <v>9</v>
      </c>
      <c r="C237" s="26" t="s">
        <v>53</v>
      </c>
      <c r="D237" s="36" t="s">
        <v>85</v>
      </c>
      <c r="E237" s="49" t="s">
        <v>781</v>
      </c>
      <c r="F237" s="41" t="s">
        <v>8</v>
      </c>
      <c r="G237" s="19"/>
      <c r="H237" s="19"/>
      <c r="I237" s="10" t="str">
        <f t="shared" si="22"/>
        <v/>
      </c>
      <c r="J237" s="10">
        <f t="shared" si="23"/>
        <v>0</v>
      </c>
      <c r="K237" s="10">
        <v>-539</v>
      </c>
      <c r="L237" s="12" t="s">
        <v>1312</v>
      </c>
      <c r="M237" s="350" t="s">
        <v>1081</v>
      </c>
    </row>
    <row r="238" spans="1:13">
      <c r="A238" s="77" t="s">
        <v>340</v>
      </c>
      <c r="B238" s="14">
        <v>9</v>
      </c>
      <c r="C238" s="26" t="s">
        <v>53</v>
      </c>
      <c r="D238" s="36" t="s">
        <v>85</v>
      </c>
      <c r="E238" s="49" t="s">
        <v>781</v>
      </c>
      <c r="F238" s="41" t="s">
        <v>8</v>
      </c>
      <c r="G238" s="19"/>
      <c r="H238" s="19"/>
      <c r="I238" s="10"/>
      <c r="J238" s="10">
        <f t="shared" si="23"/>
        <v>0</v>
      </c>
      <c r="K238" s="10">
        <v>-1078.8</v>
      </c>
      <c r="L238" s="12" t="s">
        <v>1308</v>
      </c>
      <c r="M238" s="350" t="s">
        <v>1167</v>
      </c>
    </row>
    <row r="239" spans="1:13">
      <c r="A239" s="77" t="s">
        <v>340</v>
      </c>
      <c r="B239" s="14">
        <v>9</v>
      </c>
      <c r="C239" s="26" t="s">
        <v>53</v>
      </c>
      <c r="D239" s="36" t="s">
        <v>85</v>
      </c>
      <c r="E239" s="49" t="s">
        <v>781</v>
      </c>
      <c r="F239" s="41" t="s">
        <v>8</v>
      </c>
      <c r="G239" s="19"/>
      <c r="H239" s="19"/>
      <c r="I239" s="10"/>
      <c r="J239" s="10">
        <f t="shared" si="23"/>
        <v>0</v>
      </c>
      <c r="K239" s="10">
        <v>-85.5</v>
      </c>
      <c r="L239" s="12" t="s">
        <v>1307</v>
      </c>
      <c r="M239" s="350" t="s">
        <v>1168</v>
      </c>
    </row>
    <row r="240" spans="1:13" ht="38.25">
      <c r="A240" s="77" t="s">
        <v>340</v>
      </c>
      <c r="B240" s="14">
        <v>9</v>
      </c>
      <c r="C240" s="26" t="s">
        <v>53</v>
      </c>
      <c r="D240" s="36" t="s">
        <v>85</v>
      </c>
      <c r="E240" s="49" t="s">
        <v>781</v>
      </c>
      <c r="F240" s="41" t="s">
        <v>8</v>
      </c>
      <c r="G240" s="19"/>
      <c r="H240" s="19"/>
      <c r="I240" s="10"/>
      <c r="J240" s="10">
        <f t="shared" si="23"/>
        <v>0</v>
      </c>
      <c r="K240" s="10">
        <v>-415</v>
      </c>
      <c r="L240" s="12" t="s">
        <v>1314</v>
      </c>
      <c r="M240" s="350" t="s">
        <v>1169</v>
      </c>
    </row>
    <row r="241" spans="1:13">
      <c r="A241" s="77" t="s">
        <v>340</v>
      </c>
      <c r="B241" s="14">
        <v>9</v>
      </c>
      <c r="C241" s="26" t="s">
        <v>53</v>
      </c>
      <c r="D241" s="36" t="s">
        <v>85</v>
      </c>
      <c r="E241" s="49" t="s">
        <v>781</v>
      </c>
      <c r="F241" s="41" t="s">
        <v>8</v>
      </c>
      <c r="G241" s="19"/>
      <c r="H241" s="19"/>
      <c r="I241" s="10"/>
      <c r="J241" s="10">
        <f t="shared" si="23"/>
        <v>0</v>
      </c>
      <c r="K241" s="10">
        <v>-89.7</v>
      </c>
      <c r="L241" s="12" t="s">
        <v>1310</v>
      </c>
      <c r="M241" s="350" t="s">
        <v>1170</v>
      </c>
    </row>
    <row r="242" spans="1:13">
      <c r="A242" s="77" t="s">
        <v>340</v>
      </c>
      <c r="B242" s="14">
        <v>9</v>
      </c>
      <c r="C242" s="26" t="s">
        <v>53</v>
      </c>
      <c r="D242" s="36" t="s">
        <v>85</v>
      </c>
      <c r="E242" s="49" t="s">
        <v>781</v>
      </c>
      <c r="F242" s="41" t="s">
        <v>8</v>
      </c>
      <c r="G242" s="19"/>
      <c r="H242" s="19"/>
      <c r="I242" s="10"/>
      <c r="J242" s="10">
        <f t="shared" si="23"/>
        <v>0</v>
      </c>
      <c r="K242" s="10">
        <v>-139.69999999999999</v>
      </c>
      <c r="L242" s="12" t="s">
        <v>1305</v>
      </c>
      <c r="M242" s="350" t="s">
        <v>1171</v>
      </c>
    </row>
    <row r="243" spans="1:13" ht="25.5">
      <c r="A243" s="77" t="e">
        <f>VLOOKUP(B243,#REF!,3,FALSE)</f>
        <v>#REF!</v>
      </c>
      <c r="B243" s="14">
        <v>9</v>
      </c>
      <c r="C243" s="26" t="s">
        <v>53</v>
      </c>
      <c r="D243" s="36" t="s">
        <v>85</v>
      </c>
      <c r="E243" s="49" t="s">
        <v>781</v>
      </c>
      <c r="F243" s="41" t="s">
        <v>25</v>
      </c>
      <c r="G243" s="19">
        <v>37</v>
      </c>
      <c r="H243" s="19">
        <v>14.6</v>
      </c>
      <c r="I243" s="10">
        <f t="shared" si="22"/>
        <v>39.459459459459453</v>
      </c>
      <c r="J243" s="10">
        <f t="shared" si="23"/>
        <v>-22.4</v>
      </c>
      <c r="K243" s="10">
        <v>-6</v>
      </c>
      <c r="L243" s="12" t="s">
        <v>1313</v>
      </c>
      <c r="M243" s="350" t="s">
        <v>1172</v>
      </c>
    </row>
    <row r="244" spans="1:13" ht="25.5">
      <c r="A244" s="77" t="e">
        <f>VLOOKUP(B244,#REF!,3,FALSE)</f>
        <v>#REF!</v>
      </c>
      <c r="B244" s="14">
        <v>9</v>
      </c>
      <c r="C244" s="26" t="s">
        <v>53</v>
      </c>
      <c r="D244" s="36" t="s">
        <v>85</v>
      </c>
      <c r="E244" s="49" t="s">
        <v>781</v>
      </c>
      <c r="F244" s="41" t="s">
        <v>25</v>
      </c>
      <c r="G244" s="18"/>
      <c r="H244" s="18"/>
      <c r="I244" s="10" t="str">
        <f t="shared" si="22"/>
        <v/>
      </c>
      <c r="J244" s="10">
        <f t="shared" si="23"/>
        <v>0</v>
      </c>
      <c r="K244" s="10">
        <v>-16.399999999999999</v>
      </c>
      <c r="L244" s="12" t="s">
        <v>1310</v>
      </c>
      <c r="M244" s="350" t="s">
        <v>1173</v>
      </c>
    </row>
    <row r="245" spans="1:13" ht="25.5">
      <c r="A245" s="77" t="e">
        <f>VLOOKUP(B245,#REF!,3,FALSE)</f>
        <v>#REF!</v>
      </c>
      <c r="B245" s="14">
        <v>9</v>
      </c>
      <c r="C245" s="26" t="s">
        <v>53</v>
      </c>
      <c r="D245" s="36" t="s">
        <v>85</v>
      </c>
      <c r="E245" s="49" t="s">
        <v>781</v>
      </c>
      <c r="F245" s="41" t="s">
        <v>71</v>
      </c>
      <c r="G245" s="19">
        <v>3</v>
      </c>
      <c r="H245" s="19">
        <v>0.6</v>
      </c>
      <c r="I245" s="10">
        <f t="shared" si="22"/>
        <v>20</v>
      </c>
      <c r="J245" s="10">
        <f t="shared" si="23"/>
        <v>-2.4</v>
      </c>
      <c r="K245" s="10">
        <v>-0.7</v>
      </c>
      <c r="L245" s="12" t="s">
        <v>1313</v>
      </c>
      <c r="M245" s="350" t="s">
        <v>1174</v>
      </c>
    </row>
    <row r="246" spans="1:13" ht="25.5">
      <c r="A246" s="77" t="e">
        <f>VLOOKUP(B246,#REF!,3,FALSE)</f>
        <v>#REF!</v>
      </c>
      <c r="B246" s="14">
        <v>9</v>
      </c>
      <c r="C246" s="26" t="s">
        <v>53</v>
      </c>
      <c r="D246" s="36" t="s">
        <v>85</v>
      </c>
      <c r="E246" s="49" t="s">
        <v>781</v>
      </c>
      <c r="F246" s="41" t="s">
        <v>71</v>
      </c>
      <c r="G246" s="18"/>
      <c r="H246" s="18"/>
      <c r="I246" s="10" t="str">
        <f t="shared" si="22"/>
        <v/>
      </c>
      <c r="J246" s="10">
        <f t="shared" si="23"/>
        <v>0</v>
      </c>
      <c r="K246" s="10">
        <v>-1.7</v>
      </c>
      <c r="L246" s="12" t="s">
        <v>1305</v>
      </c>
      <c r="M246" s="350" t="s">
        <v>1175</v>
      </c>
    </row>
    <row r="247" spans="1:13" ht="25.5">
      <c r="A247" s="77" t="e">
        <f>VLOOKUP(B247,#REF!,3,FALSE)</f>
        <v>#REF!</v>
      </c>
      <c r="B247" s="14">
        <v>9</v>
      </c>
      <c r="C247" s="26" t="s">
        <v>53</v>
      </c>
      <c r="D247" s="36" t="s">
        <v>85</v>
      </c>
      <c r="E247" s="49" t="s">
        <v>781</v>
      </c>
      <c r="F247" s="41" t="s">
        <v>26</v>
      </c>
      <c r="G247" s="19">
        <v>206.5</v>
      </c>
      <c r="H247" s="19">
        <v>85</v>
      </c>
      <c r="I247" s="10">
        <f t="shared" si="22"/>
        <v>41.162227602905574</v>
      </c>
      <c r="J247" s="10">
        <f t="shared" si="23"/>
        <v>-121.5</v>
      </c>
      <c r="K247" s="10">
        <v>-27.1</v>
      </c>
      <c r="L247" s="12" t="s">
        <v>1313</v>
      </c>
      <c r="M247" s="350" t="s">
        <v>1172</v>
      </c>
    </row>
    <row r="248" spans="1:13" ht="25.5">
      <c r="A248" s="77" t="e">
        <f>VLOOKUP(B248,#REF!,3,FALSE)</f>
        <v>#REF!</v>
      </c>
      <c r="B248" s="14">
        <v>9</v>
      </c>
      <c r="C248" s="26" t="s">
        <v>53</v>
      </c>
      <c r="D248" s="36" t="s">
        <v>85</v>
      </c>
      <c r="E248" s="49" t="s">
        <v>781</v>
      </c>
      <c r="F248" s="41" t="s">
        <v>26</v>
      </c>
      <c r="G248" s="18"/>
      <c r="H248" s="18"/>
      <c r="I248" s="10" t="str">
        <f t="shared" si="22"/>
        <v/>
      </c>
      <c r="J248" s="10">
        <f t="shared" si="23"/>
        <v>0</v>
      </c>
      <c r="K248" s="10">
        <v>-94.4</v>
      </c>
      <c r="L248" s="12" t="s">
        <v>1310</v>
      </c>
      <c r="M248" s="350" t="s">
        <v>1173</v>
      </c>
    </row>
    <row r="249" spans="1:13" ht="25.5">
      <c r="A249" s="77" t="e">
        <f>VLOOKUP(B249,#REF!,3,FALSE)</f>
        <v>#REF!</v>
      </c>
      <c r="B249" s="14">
        <v>9</v>
      </c>
      <c r="C249" s="26" t="s">
        <v>53</v>
      </c>
      <c r="D249" s="36" t="s">
        <v>85</v>
      </c>
      <c r="E249" s="49" t="s">
        <v>781</v>
      </c>
      <c r="F249" s="41" t="s">
        <v>606</v>
      </c>
      <c r="G249" s="10">
        <v>109.1</v>
      </c>
      <c r="H249" s="10">
        <v>56.5</v>
      </c>
      <c r="I249" s="10">
        <f t="shared" si="22"/>
        <v>51.787351054078833</v>
      </c>
      <c r="J249" s="10">
        <f t="shared" si="23"/>
        <v>-52.599999999999994</v>
      </c>
      <c r="K249" s="10">
        <v>-52.6</v>
      </c>
      <c r="L249" s="12" t="s">
        <v>1313</v>
      </c>
      <c r="M249" s="350" t="s">
        <v>1176</v>
      </c>
    </row>
    <row r="250" spans="1:13" ht="25.5">
      <c r="A250" s="77" t="e">
        <f>VLOOKUP(B250,#REF!,3,FALSE)</f>
        <v>#REF!</v>
      </c>
      <c r="B250" s="14">
        <v>9</v>
      </c>
      <c r="C250" s="26" t="s">
        <v>53</v>
      </c>
      <c r="D250" s="36" t="s">
        <v>85</v>
      </c>
      <c r="E250" s="49" t="s">
        <v>781</v>
      </c>
      <c r="F250" s="41" t="s">
        <v>72</v>
      </c>
      <c r="G250" s="19">
        <v>8.1</v>
      </c>
      <c r="H250" s="19">
        <v>3.3</v>
      </c>
      <c r="I250" s="10">
        <f t="shared" si="22"/>
        <v>40.74074074074074</v>
      </c>
      <c r="J250" s="10">
        <f t="shared" si="23"/>
        <v>-4.8</v>
      </c>
      <c r="K250" s="10">
        <v>-1</v>
      </c>
      <c r="L250" s="12" t="s">
        <v>1313</v>
      </c>
      <c r="M250" s="350" t="s">
        <v>1174</v>
      </c>
    </row>
    <row r="251" spans="1:13" ht="25.5">
      <c r="A251" s="77" t="e">
        <f>VLOOKUP(B251,#REF!,3,FALSE)</f>
        <v>#REF!</v>
      </c>
      <c r="B251" s="14">
        <v>9</v>
      </c>
      <c r="C251" s="26" t="s">
        <v>53</v>
      </c>
      <c r="D251" s="36" t="s">
        <v>85</v>
      </c>
      <c r="E251" s="49" t="s">
        <v>781</v>
      </c>
      <c r="F251" s="41" t="s">
        <v>72</v>
      </c>
      <c r="G251" s="18"/>
      <c r="H251" s="18"/>
      <c r="I251" s="10" t="str">
        <f t="shared" si="22"/>
        <v/>
      </c>
      <c r="J251" s="10">
        <f t="shared" si="23"/>
        <v>0</v>
      </c>
      <c r="K251" s="10">
        <v>-3.8</v>
      </c>
      <c r="L251" s="12" t="s">
        <v>1305</v>
      </c>
      <c r="M251" s="350" t="s">
        <v>1175</v>
      </c>
    </row>
    <row r="252" spans="1:13" ht="38.25">
      <c r="A252" s="77" t="e">
        <f>VLOOKUP(B252,#REF!,3,FALSE)</f>
        <v>#REF!</v>
      </c>
      <c r="B252" s="14">
        <v>9</v>
      </c>
      <c r="C252" s="26" t="s">
        <v>53</v>
      </c>
      <c r="D252" s="36" t="s">
        <v>85</v>
      </c>
      <c r="E252" s="49" t="s">
        <v>781</v>
      </c>
      <c r="F252" s="41" t="s">
        <v>765</v>
      </c>
      <c r="G252" s="10">
        <v>572</v>
      </c>
      <c r="H252" s="10">
        <v>225.9</v>
      </c>
      <c r="I252" s="10">
        <f t="shared" si="22"/>
        <v>39.493006993006993</v>
      </c>
      <c r="J252" s="10">
        <f t="shared" si="23"/>
        <v>-346.1</v>
      </c>
      <c r="K252" s="10">
        <v>-6.1</v>
      </c>
      <c r="L252" s="12" t="s">
        <v>1313</v>
      </c>
      <c r="M252" s="350" t="s">
        <v>1177</v>
      </c>
    </row>
    <row r="253" spans="1:13" ht="25.5">
      <c r="A253" s="77" t="e">
        <f>VLOOKUP(B253,#REF!,3,FALSE)</f>
        <v>#REF!</v>
      </c>
      <c r="B253" s="14">
        <v>9</v>
      </c>
      <c r="C253" s="26" t="s">
        <v>53</v>
      </c>
      <c r="D253" s="36" t="s">
        <v>85</v>
      </c>
      <c r="E253" s="49" t="s">
        <v>781</v>
      </c>
      <c r="F253" s="41" t="s">
        <v>765</v>
      </c>
      <c r="G253" s="10"/>
      <c r="H253" s="10"/>
      <c r="I253" s="10" t="str">
        <f t="shared" si="22"/>
        <v/>
      </c>
      <c r="J253" s="10">
        <f t="shared" si="23"/>
        <v>0</v>
      </c>
      <c r="K253" s="10">
        <v>-133.80000000000001</v>
      </c>
      <c r="L253" s="12" t="s">
        <v>1312</v>
      </c>
      <c r="M253" s="350" t="s">
        <v>1081</v>
      </c>
    </row>
    <row r="254" spans="1:13" ht="25.5">
      <c r="A254" s="77" t="s">
        <v>340</v>
      </c>
      <c r="B254" s="14">
        <v>9</v>
      </c>
      <c r="C254" s="26" t="s">
        <v>53</v>
      </c>
      <c r="D254" s="36" t="s">
        <v>85</v>
      </c>
      <c r="E254" s="49" t="s">
        <v>781</v>
      </c>
      <c r="F254" s="41" t="s">
        <v>765</v>
      </c>
      <c r="G254" s="10"/>
      <c r="H254" s="10"/>
      <c r="I254" s="10"/>
      <c r="J254" s="10">
        <f t="shared" si="23"/>
        <v>0</v>
      </c>
      <c r="K254" s="10">
        <v>-6.2</v>
      </c>
      <c r="L254" s="12" t="s">
        <v>1314</v>
      </c>
      <c r="M254" s="350" t="s">
        <v>1178</v>
      </c>
    </row>
    <row r="255" spans="1:13">
      <c r="A255" s="77" t="s">
        <v>340</v>
      </c>
      <c r="B255" s="14">
        <v>9</v>
      </c>
      <c r="C255" s="26" t="s">
        <v>53</v>
      </c>
      <c r="D255" s="36" t="s">
        <v>85</v>
      </c>
      <c r="E255" s="49" t="s">
        <v>781</v>
      </c>
      <c r="F255" s="41" t="s">
        <v>765</v>
      </c>
      <c r="G255" s="10"/>
      <c r="H255" s="10"/>
      <c r="I255" s="10"/>
      <c r="J255" s="10">
        <f t="shared" si="23"/>
        <v>0</v>
      </c>
      <c r="K255" s="10">
        <v>-50</v>
      </c>
      <c r="L255" s="12" t="s">
        <v>1311</v>
      </c>
      <c r="M255" s="350" t="s">
        <v>1179</v>
      </c>
    </row>
    <row r="256" spans="1:13">
      <c r="A256" s="77" t="e">
        <f>VLOOKUP(B256,#REF!,3,FALSE)</f>
        <v>#REF!</v>
      </c>
      <c r="B256" s="14">
        <v>9</v>
      </c>
      <c r="C256" s="26" t="s">
        <v>53</v>
      </c>
      <c r="D256" s="36" t="s">
        <v>85</v>
      </c>
      <c r="E256" s="49" t="s">
        <v>781</v>
      </c>
      <c r="F256" s="41" t="s">
        <v>765</v>
      </c>
      <c r="G256" s="19"/>
      <c r="H256" s="19"/>
      <c r="I256" s="10" t="str">
        <f t="shared" si="22"/>
        <v/>
      </c>
      <c r="J256" s="10">
        <f t="shared" si="23"/>
        <v>0</v>
      </c>
      <c r="K256" s="10">
        <v>-150</v>
      </c>
      <c r="L256" s="12" t="s">
        <v>1305</v>
      </c>
      <c r="M256" s="350" t="s">
        <v>1180</v>
      </c>
    </row>
    <row r="257" spans="1:13" ht="25.5">
      <c r="A257" s="77" t="e">
        <f>VLOOKUP(B257,#REF!,3,FALSE)</f>
        <v>#REF!</v>
      </c>
      <c r="B257" s="105">
        <v>9</v>
      </c>
      <c r="C257" s="64" t="s">
        <v>53</v>
      </c>
      <c r="D257" s="50" t="s">
        <v>85</v>
      </c>
      <c r="E257" s="93" t="s">
        <v>781</v>
      </c>
      <c r="F257" s="51" t="s">
        <v>12</v>
      </c>
      <c r="G257" s="28">
        <f>SUM(G236:G256)</f>
        <v>7302.6</v>
      </c>
      <c r="H257" s="28">
        <f>SUM(H236:H256)</f>
        <v>4216.8999999999996</v>
      </c>
      <c r="I257" s="28">
        <f t="shared" si="22"/>
        <v>57.745186645852151</v>
      </c>
      <c r="J257" s="28">
        <f t="shared" si="23"/>
        <v>-3085.7000000000007</v>
      </c>
      <c r="K257" s="28">
        <f>SUM(K236:K256)</f>
        <v>-3085.6999999999994</v>
      </c>
      <c r="L257" s="115"/>
      <c r="M257" s="350"/>
    </row>
    <row r="258" spans="1:13" ht="25.5">
      <c r="A258" s="77" t="e">
        <f>VLOOKUP(B258,#REF!,3,FALSE)</f>
        <v>#REF!</v>
      </c>
      <c r="B258" s="88">
        <v>9</v>
      </c>
      <c r="C258" s="89" t="s">
        <v>53</v>
      </c>
      <c r="D258" s="167"/>
      <c r="E258" s="116"/>
      <c r="F258" s="92" t="s">
        <v>13</v>
      </c>
      <c r="G258" s="72">
        <f>+G257+G235</f>
        <v>201541.30000000002</v>
      </c>
      <c r="H258" s="72">
        <f>+H257+H235</f>
        <v>132076.6</v>
      </c>
      <c r="I258" s="72">
        <f t="shared" si="22"/>
        <v>65.533267871150969</v>
      </c>
      <c r="J258" s="72">
        <f t="shared" si="23"/>
        <v>-69464.700000000012</v>
      </c>
      <c r="K258" s="72">
        <f>+K257+K235</f>
        <v>-69464.7</v>
      </c>
      <c r="L258" s="187"/>
      <c r="M258" s="350"/>
    </row>
    <row r="259" spans="1:13" ht="25.5">
      <c r="A259" s="77" t="e">
        <f>VLOOKUP(B259,#REF!,3,FALSE)</f>
        <v>#REF!</v>
      </c>
      <c r="B259" s="14">
        <v>1811</v>
      </c>
      <c r="C259" s="26" t="s">
        <v>119</v>
      </c>
      <c r="D259" s="442" t="s">
        <v>475</v>
      </c>
      <c r="E259" s="49" t="s">
        <v>611</v>
      </c>
      <c r="F259" s="41" t="s">
        <v>8</v>
      </c>
      <c r="G259" s="19">
        <v>62258.6</v>
      </c>
      <c r="H259" s="19">
        <v>24227.4</v>
      </c>
      <c r="I259" s="10">
        <f t="shared" si="22"/>
        <v>38.914141981991243</v>
      </c>
      <c r="J259" s="10">
        <f t="shared" si="23"/>
        <v>-38031.199999999997</v>
      </c>
      <c r="K259" s="383">
        <v>-63.1</v>
      </c>
      <c r="L259" s="395" t="s">
        <v>27</v>
      </c>
      <c r="M259" s="350" t="s">
        <v>506</v>
      </c>
    </row>
    <row r="260" spans="1:13" ht="25.5">
      <c r="A260" s="77" t="e">
        <f>VLOOKUP(B260,#REF!,3,FALSE)</f>
        <v>#REF!</v>
      </c>
      <c r="B260" s="14">
        <v>1811</v>
      </c>
      <c r="C260" s="26" t="s">
        <v>119</v>
      </c>
      <c r="D260" s="442" t="s">
        <v>475</v>
      </c>
      <c r="E260" s="49" t="s">
        <v>611</v>
      </c>
      <c r="F260" s="41" t="s">
        <v>8</v>
      </c>
      <c r="G260" s="19"/>
      <c r="H260" s="19"/>
      <c r="I260" s="10" t="str">
        <f t="shared" si="22"/>
        <v/>
      </c>
      <c r="J260" s="10">
        <f t="shared" si="23"/>
        <v>0</v>
      </c>
      <c r="K260" s="383">
        <v>-223.4</v>
      </c>
      <c r="L260" s="395" t="s">
        <v>56</v>
      </c>
      <c r="M260" s="350" t="s">
        <v>889</v>
      </c>
    </row>
    <row r="261" spans="1:13" ht="25.5">
      <c r="A261" s="77" t="e">
        <f>VLOOKUP(B261,#REF!,3,FALSE)</f>
        <v>#REF!</v>
      </c>
      <c r="B261" s="14">
        <v>1811</v>
      </c>
      <c r="C261" s="26" t="s">
        <v>119</v>
      </c>
      <c r="D261" s="442" t="s">
        <v>475</v>
      </c>
      <c r="E261" s="49" t="s">
        <v>611</v>
      </c>
      <c r="F261" s="41" t="s">
        <v>8</v>
      </c>
      <c r="G261" s="19"/>
      <c r="H261" s="19"/>
      <c r="I261" s="10"/>
      <c r="J261" s="10"/>
      <c r="K261" s="383">
        <v>-66.5</v>
      </c>
      <c r="L261" s="395" t="s">
        <v>50</v>
      </c>
      <c r="M261" s="350" t="s">
        <v>369</v>
      </c>
    </row>
    <row r="262" spans="1:13" ht="25.5">
      <c r="A262" s="77" t="e">
        <f>VLOOKUP(B262,#REF!,3,FALSE)</f>
        <v>#REF!</v>
      </c>
      <c r="B262" s="14">
        <v>1811</v>
      </c>
      <c r="C262" s="26" t="s">
        <v>119</v>
      </c>
      <c r="D262" s="442" t="s">
        <v>475</v>
      </c>
      <c r="E262" s="49" t="s">
        <v>611</v>
      </c>
      <c r="F262" s="41" t="s">
        <v>8</v>
      </c>
      <c r="G262" s="19"/>
      <c r="H262" s="19"/>
      <c r="I262" s="10"/>
      <c r="J262" s="10"/>
      <c r="K262" s="383">
        <v>-439.6</v>
      </c>
      <c r="L262" s="395" t="s">
        <v>155</v>
      </c>
      <c r="M262" s="350" t="s">
        <v>355</v>
      </c>
    </row>
    <row r="263" spans="1:13" ht="25.5">
      <c r="A263" s="77" t="e">
        <f>VLOOKUP(B263,#REF!,3,FALSE)</f>
        <v>#REF!</v>
      </c>
      <c r="B263" s="14">
        <v>1811</v>
      </c>
      <c r="C263" s="26" t="s">
        <v>119</v>
      </c>
      <c r="D263" s="442" t="s">
        <v>475</v>
      </c>
      <c r="E263" s="49" t="s">
        <v>611</v>
      </c>
      <c r="F263" s="41" t="s">
        <v>8</v>
      </c>
      <c r="G263" s="19"/>
      <c r="H263" s="19"/>
      <c r="I263" s="10"/>
      <c r="J263" s="10"/>
      <c r="K263" s="383">
        <v>-351.3</v>
      </c>
      <c r="L263" s="395" t="s">
        <v>10</v>
      </c>
      <c r="M263" s="350" t="s">
        <v>448</v>
      </c>
    </row>
    <row r="264" spans="1:13" ht="89.25">
      <c r="A264" s="77" t="e">
        <f>VLOOKUP(B264,#REF!,3,FALSE)</f>
        <v>#REF!</v>
      </c>
      <c r="B264" s="14">
        <v>1811</v>
      </c>
      <c r="C264" s="26" t="s">
        <v>119</v>
      </c>
      <c r="D264" s="442" t="s">
        <v>475</v>
      </c>
      <c r="E264" s="49" t="s">
        <v>611</v>
      </c>
      <c r="F264" s="41" t="s">
        <v>8</v>
      </c>
      <c r="G264" s="19"/>
      <c r="H264" s="19"/>
      <c r="I264" s="10"/>
      <c r="J264" s="10"/>
      <c r="K264" s="383">
        <f>-6056.2-366.5</f>
        <v>-6422.7</v>
      </c>
      <c r="L264" s="395" t="s">
        <v>122</v>
      </c>
      <c r="M264" s="350" t="s">
        <v>890</v>
      </c>
    </row>
    <row r="265" spans="1:13" ht="63.75">
      <c r="A265" s="77" t="e">
        <f>VLOOKUP(B265,#REF!,3,FALSE)</f>
        <v>#REF!</v>
      </c>
      <c r="B265" s="14">
        <v>1811</v>
      </c>
      <c r="C265" s="26" t="s">
        <v>119</v>
      </c>
      <c r="D265" s="442" t="s">
        <v>475</v>
      </c>
      <c r="E265" s="49" t="s">
        <v>611</v>
      </c>
      <c r="F265" s="41" t="s">
        <v>8</v>
      </c>
      <c r="G265" s="19"/>
      <c r="H265" s="19"/>
      <c r="I265" s="10"/>
      <c r="J265" s="10"/>
      <c r="K265" s="383">
        <f>-838.1-106-17433.5-11077</f>
        <v>-29454.6</v>
      </c>
      <c r="L265" s="395" t="s">
        <v>121</v>
      </c>
      <c r="M265" s="350" t="s">
        <v>891</v>
      </c>
    </row>
    <row r="266" spans="1:13" ht="25.5">
      <c r="A266" s="77" t="e">
        <f>VLOOKUP(B266,#REF!,3,FALSE)</f>
        <v>#REF!</v>
      </c>
      <c r="B266" s="14">
        <v>1811</v>
      </c>
      <c r="C266" s="26" t="s">
        <v>119</v>
      </c>
      <c r="D266" s="442" t="s">
        <v>475</v>
      </c>
      <c r="E266" s="49" t="s">
        <v>611</v>
      </c>
      <c r="F266" s="41" t="s">
        <v>8</v>
      </c>
      <c r="G266" s="19"/>
      <c r="H266" s="19"/>
      <c r="I266" s="10"/>
      <c r="J266" s="10"/>
      <c r="K266" s="383">
        <f>-228.6+152.8-10-60-7.5</f>
        <v>-153.29999999999998</v>
      </c>
      <c r="L266" s="395" t="s">
        <v>171</v>
      </c>
      <c r="M266" s="350" t="s">
        <v>892</v>
      </c>
    </row>
    <row r="267" spans="1:13" ht="51">
      <c r="A267" s="77" t="e">
        <f>VLOOKUP(B267,#REF!,3,FALSE)</f>
        <v>#REF!</v>
      </c>
      <c r="B267" s="14">
        <v>1811</v>
      </c>
      <c r="C267" s="26" t="s">
        <v>119</v>
      </c>
      <c r="D267" s="442" t="s">
        <v>475</v>
      </c>
      <c r="E267" s="49" t="s">
        <v>611</v>
      </c>
      <c r="F267" s="41" t="s">
        <v>8</v>
      </c>
      <c r="G267" s="19"/>
      <c r="H267" s="19"/>
      <c r="I267" s="10"/>
      <c r="J267" s="10"/>
      <c r="K267" s="383">
        <v>-17</v>
      </c>
      <c r="L267" s="395" t="s">
        <v>9</v>
      </c>
      <c r="M267" s="350" t="s">
        <v>893</v>
      </c>
    </row>
    <row r="268" spans="1:13" ht="38.25">
      <c r="A268" s="77" t="e">
        <f>VLOOKUP(B268,#REF!,3,FALSE)</f>
        <v>#REF!</v>
      </c>
      <c r="B268" s="14">
        <v>1811</v>
      </c>
      <c r="C268" s="26" t="s">
        <v>119</v>
      </c>
      <c r="D268" s="442" t="s">
        <v>475</v>
      </c>
      <c r="E268" s="49" t="s">
        <v>611</v>
      </c>
      <c r="F268" s="41" t="s">
        <v>8</v>
      </c>
      <c r="G268" s="19"/>
      <c r="H268" s="19"/>
      <c r="I268" s="10"/>
      <c r="J268" s="10"/>
      <c r="K268" s="383">
        <v>-839.7</v>
      </c>
      <c r="L268" s="395" t="s">
        <v>9</v>
      </c>
      <c r="M268" s="350" t="s">
        <v>894</v>
      </c>
    </row>
    <row r="269" spans="1:13" ht="89.25">
      <c r="A269" s="77" t="e">
        <f>VLOOKUP(B269,#REF!,3,FALSE)</f>
        <v>#REF!</v>
      </c>
      <c r="B269" s="14">
        <v>1811</v>
      </c>
      <c r="C269" s="26" t="s">
        <v>119</v>
      </c>
      <c r="D269" s="40" t="s">
        <v>475</v>
      </c>
      <c r="E269" s="49" t="s">
        <v>611</v>
      </c>
      <c r="F269" s="41" t="s">
        <v>326</v>
      </c>
      <c r="G269" s="19">
        <v>1643.4</v>
      </c>
      <c r="H269" s="19">
        <v>388.7</v>
      </c>
      <c r="I269" s="10">
        <f t="shared" si="22"/>
        <v>23.652184495557986</v>
      </c>
      <c r="J269" s="10">
        <f t="shared" si="23"/>
        <v>-1254.7</v>
      </c>
      <c r="K269" s="383">
        <v>-1130</v>
      </c>
      <c r="L269" s="395" t="s">
        <v>122</v>
      </c>
      <c r="M269" s="350" t="s">
        <v>869</v>
      </c>
    </row>
    <row r="270" spans="1:13" ht="25.5">
      <c r="A270" s="77" t="e">
        <f>VLOOKUP(B270,#REF!,3,FALSE)</f>
        <v>#REF!</v>
      </c>
      <c r="B270" s="14">
        <v>1811</v>
      </c>
      <c r="C270" s="26" t="s">
        <v>119</v>
      </c>
      <c r="D270" s="40" t="s">
        <v>475</v>
      </c>
      <c r="E270" s="49" t="s">
        <v>611</v>
      </c>
      <c r="F270" s="41"/>
      <c r="G270" s="19"/>
      <c r="H270" s="19"/>
      <c r="I270" s="10"/>
      <c r="J270" s="10"/>
      <c r="K270" s="383">
        <v>-124.7</v>
      </c>
      <c r="L270" s="395" t="s">
        <v>9</v>
      </c>
      <c r="M270" s="350" t="s">
        <v>895</v>
      </c>
    </row>
    <row r="271" spans="1:13" ht="25.5">
      <c r="A271" s="77" t="e">
        <f>VLOOKUP(B271,#REF!,3,FALSE)</f>
        <v>#REF!</v>
      </c>
      <c r="B271" s="14">
        <v>1811</v>
      </c>
      <c r="C271" s="26" t="s">
        <v>119</v>
      </c>
      <c r="D271" s="40" t="s">
        <v>475</v>
      </c>
      <c r="E271" s="49" t="s">
        <v>611</v>
      </c>
      <c r="F271" s="37" t="s">
        <v>31</v>
      </c>
      <c r="G271" s="19">
        <v>3009</v>
      </c>
      <c r="H271" s="19">
        <v>2345.5</v>
      </c>
      <c r="I271" s="10">
        <f t="shared" si="22"/>
        <v>77.949484878697234</v>
      </c>
      <c r="J271" s="10">
        <f t="shared" si="23"/>
        <v>-663.5</v>
      </c>
      <c r="K271" s="383">
        <v>-185.7</v>
      </c>
      <c r="L271" s="395" t="s">
        <v>122</v>
      </c>
      <c r="M271" s="350" t="s">
        <v>896</v>
      </c>
    </row>
    <row r="272" spans="1:13" ht="63.75">
      <c r="A272" s="77" t="e">
        <f>VLOOKUP(B272,#REF!,3,FALSE)</f>
        <v>#REF!</v>
      </c>
      <c r="B272" s="14">
        <v>1811</v>
      </c>
      <c r="C272" s="26" t="s">
        <v>119</v>
      </c>
      <c r="D272" s="40" t="s">
        <v>475</v>
      </c>
      <c r="E272" s="49" t="s">
        <v>611</v>
      </c>
      <c r="F272" s="37"/>
      <c r="G272" s="19"/>
      <c r="H272" s="19"/>
      <c r="I272" s="10"/>
      <c r="J272" s="10"/>
      <c r="K272" s="383">
        <v>-477.8</v>
      </c>
      <c r="L272" s="395" t="s">
        <v>121</v>
      </c>
      <c r="M272" s="350" t="s">
        <v>897</v>
      </c>
    </row>
    <row r="273" spans="1:13" ht="25.5">
      <c r="A273" s="77" t="e">
        <f>VLOOKUP(B273,#REF!,3,FALSE)</f>
        <v>#REF!</v>
      </c>
      <c r="B273" s="14">
        <v>1811</v>
      </c>
      <c r="C273" s="26" t="s">
        <v>119</v>
      </c>
      <c r="D273" s="40" t="s">
        <v>475</v>
      </c>
      <c r="E273" s="49" t="s">
        <v>611</v>
      </c>
      <c r="F273" s="37" t="s">
        <v>25</v>
      </c>
      <c r="G273" s="19">
        <v>664.2</v>
      </c>
      <c r="H273" s="19">
        <v>580.1</v>
      </c>
      <c r="I273" s="10">
        <f t="shared" si="22"/>
        <v>87.338151159289367</v>
      </c>
      <c r="J273" s="10">
        <f t="shared" si="23"/>
        <v>-84.100000000000023</v>
      </c>
      <c r="K273" s="383">
        <v>-36.1</v>
      </c>
      <c r="L273" s="395" t="s">
        <v>27</v>
      </c>
      <c r="M273" s="350" t="s">
        <v>506</v>
      </c>
    </row>
    <row r="274" spans="1:13" ht="25.5">
      <c r="A274" s="77" t="e">
        <f>VLOOKUP(B274,#REF!,3,FALSE)</f>
        <v>#REF!</v>
      </c>
      <c r="B274" s="14">
        <v>1811</v>
      </c>
      <c r="C274" s="26" t="s">
        <v>119</v>
      </c>
      <c r="D274" s="40" t="s">
        <v>475</v>
      </c>
      <c r="E274" s="49" t="s">
        <v>611</v>
      </c>
      <c r="F274" s="37"/>
      <c r="G274" s="19"/>
      <c r="H274" s="19"/>
      <c r="I274" s="10"/>
      <c r="J274" s="10"/>
      <c r="K274" s="383">
        <f>-40.6+31.5-4.8</f>
        <v>-13.900000000000002</v>
      </c>
      <c r="L274" s="395" t="s">
        <v>50</v>
      </c>
      <c r="M274" s="350" t="s">
        <v>898</v>
      </c>
    </row>
    <row r="275" spans="1:13" ht="25.5">
      <c r="A275" s="77" t="e">
        <f>VLOOKUP(B275,#REF!,3,FALSE)</f>
        <v>#REF!</v>
      </c>
      <c r="B275" s="14">
        <v>1811</v>
      </c>
      <c r="C275" s="26" t="s">
        <v>119</v>
      </c>
      <c r="D275" s="40" t="s">
        <v>475</v>
      </c>
      <c r="E275" s="49" t="s">
        <v>611</v>
      </c>
      <c r="F275" s="37"/>
      <c r="G275" s="19"/>
      <c r="H275" s="19"/>
      <c r="I275" s="10"/>
      <c r="J275" s="10"/>
      <c r="K275" s="383">
        <f>-23.3-3.5</f>
        <v>-26.8</v>
      </c>
      <c r="L275" s="395" t="s">
        <v>155</v>
      </c>
      <c r="M275" s="350" t="s">
        <v>900</v>
      </c>
    </row>
    <row r="276" spans="1:13" ht="25.5">
      <c r="A276" s="77" t="e">
        <f>VLOOKUP(B276,#REF!,3,FALSE)</f>
        <v>#REF!</v>
      </c>
      <c r="B276" s="14">
        <v>1811</v>
      </c>
      <c r="C276" s="26" t="s">
        <v>119</v>
      </c>
      <c r="D276" s="40" t="s">
        <v>475</v>
      </c>
      <c r="E276" s="49" t="s">
        <v>611</v>
      </c>
      <c r="F276" s="37"/>
      <c r="G276" s="19"/>
      <c r="H276" s="19"/>
      <c r="I276" s="10"/>
      <c r="J276" s="10"/>
      <c r="K276" s="383">
        <f>-4.3-3</f>
        <v>-7.3</v>
      </c>
      <c r="L276" s="395" t="s">
        <v>122</v>
      </c>
      <c r="M276" s="350" t="s">
        <v>901</v>
      </c>
    </row>
    <row r="277" spans="1:13" ht="38.25">
      <c r="A277" s="77" t="e">
        <f>VLOOKUP(B277,#REF!,3,FALSE)</f>
        <v>#REF!</v>
      </c>
      <c r="B277" s="14">
        <v>1811</v>
      </c>
      <c r="C277" s="26" t="s">
        <v>119</v>
      </c>
      <c r="D277" s="40" t="s">
        <v>475</v>
      </c>
      <c r="E277" s="49" t="s">
        <v>611</v>
      </c>
      <c r="F277" s="37" t="s">
        <v>290</v>
      </c>
      <c r="G277" s="19">
        <v>344</v>
      </c>
      <c r="H277" s="19">
        <v>218.6</v>
      </c>
      <c r="I277" s="10">
        <f t="shared" si="22"/>
        <v>63.546511627906973</v>
      </c>
      <c r="J277" s="10">
        <f t="shared" si="23"/>
        <v>-125.4</v>
      </c>
      <c r="K277" s="383">
        <v>-125.4</v>
      </c>
      <c r="L277" s="395" t="s">
        <v>121</v>
      </c>
      <c r="M277" s="350" t="s">
        <v>902</v>
      </c>
    </row>
    <row r="278" spans="1:13" ht="25.5">
      <c r="A278" s="77" t="e">
        <f>VLOOKUP(B278,#REF!,3,FALSE)</f>
        <v>#REF!</v>
      </c>
      <c r="B278" s="14">
        <v>1811</v>
      </c>
      <c r="C278" s="26" t="s">
        <v>119</v>
      </c>
      <c r="D278" s="40" t="s">
        <v>475</v>
      </c>
      <c r="E278" s="49" t="s">
        <v>611</v>
      </c>
      <c r="F278" s="37" t="s">
        <v>71</v>
      </c>
      <c r="G278" s="19">
        <v>18.3</v>
      </c>
      <c r="H278" s="19">
        <v>15.5</v>
      </c>
      <c r="I278" s="10">
        <f t="shared" si="22"/>
        <v>84.699453551912569</v>
      </c>
      <c r="J278" s="10">
        <f t="shared" si="23"/>
        <v>-2.8000000000000007</v>
      </c>
      <c r="K278" s="383">
        <v>-2.8</v>
      </c>
      <c r="L278" s="395" t="s">
        <v>10</v>
      </c>
      <c r="M278" s="350" t="s">
        <v>903</v>
      </c>
    </row>
    <row r="279" spans="1:13" ht="25.5">
      <c r="A279" s="77" t="e">
        <f>VLOOKUP(B279,#REF!,3,FALSE)</f>
        <v>#REF!</v>
      </c>
      <c r="B279" s="14">
        <v>1811</v>
      </c>
      <c r="C279" s="26" t="s">
        <v>119</v>
      </c>
      <c r="D279" s="40" t="s">
        <v>475</v>
      </c>
      <c r="E279" s="49" t="s">
        <v>611</v>
      </c>
      <c r="F279" s="41" t="s">
        <v>55</v>
      </c>
      <c r="G279" s="19">
        <v>141476</v>
      </c>
      <c r="H279" s="19">
        <v>109441</v>
      </c>
      <c r="I279" s="10">
        <f t="shared" si="22"/>
        <v>77.356583448782828</v>
      </c>
      <c r="J279" s="10">
        <f t="shared" si="23"/>
        <v>-32035</v>
      </c>
      <c r="K279" s="383">
        <f>-238.9-3781.8-6071.1</f>
        <v>-10091.800000000001</v>
      </c>
      <c r="L279" s="395" t="s">
        <v>50</v>
      </c>
      <c r="M279" s="350" t="s">
        <v>904</v>
      </c>
    </row>
    <row r="280" spans="1:13" ht="51">
      <c r="A280" s="77" t="e">
        <f>VLOOKUP(B280,#REF!,3,FALSE)</f>
        <v>#REF!</v>
      </c>
      <c r="B280" s="14">
        <v>1811</v>
      </c>
      <c r="C280" s="26" t="s">
        <v>119</v>
      </c>
      <c r="D280" s="40" t="s">
        <v>475</v>
      </c>
      <c r="E280" s="49" t="s">
        <v>611</v>
      </c>
      <c r="F280" s="41"/>
      <c r="G280" s="19"/>
      <c r="H280" s="19"/>
      <c r="I280" s="10"/>
      <c r="J280" s="10"/>
      <c r="K280" s="383">
        <v>-21943.200000000001</v>
      </c>
      <c r="L280" s="395" t="s">
        <v>121</v>
      </c>
      <c r="M280" s="350" t="s">
        <v>905</v>
      </c>
    </row>
    <row r="281" spans="1:13" ht="25.5">
      <c r="A281" s="77" t="e">
        <f>VLOOKUP(B281,#REF!,3,FALSE)</f>
        <v>#REF!</v>
      </c>
      <c r="B281" s="14">
        <v>1811</v>
      </c>
      <c r="C281" s="26" t="s">
        <v>119</v>
      </c>
      <c r="D281" s="40" t="s">
        <v>475</v>
      </c>
      <c r="E281" s="49" t="s">
        <v>611</v>
      </c>
      <c r="F281" s="41" t="s">
        <v>26</v>
      </c>
      <c r="G281" s="19">
        <v>3758</v>
      </c>
      <c r="H281" s="19">
        <v>3287.1</v>
      </c>
      <c r="I281" s="10">
        <f t="shared" si="22"/>
        <v>87.469398616285261</v>
      </c>
      <c r="J281" s="10">
        <f t="shared" si="23"/>
        <v>-470.90000000000009</v>
      </c>
      <c r="K281" s="383">
        <v>-203.5</v>
      </c>
      <c r="L281" s="395" t="s">
        <v>27</v>
      </c>
      <c r="M281" s="350" t="s">
        <v>506</v>
      </c>
    </row>
    <row r="282" spans="1:13" ht="25.5">
      <c r="A282" s="77" t="e">
        <f>VLOOKUP(B282,#REF!,3,FALSE)</f>
        <v>#REF!</v>
      </c>
      <c r="B282" s="14">
        <v>1811</v>
      </c>
      <c r="C282" s="26" t="s">
        <v>119</v>
      </c>
      <c r="D282" s="40" t="s">
        <v>475</v>
      </c>
      <c r="E282" s="49" t="s">
        <v>611</v>
      </c>
      <c r="F282" s="41"/>
      <c r="G282" s="19"/>
      <c r="H282" s="19"/>
      <c r="I282" s="10"/>
      <c r="J282" s="10"/>
      <c r="K282" s="383">
        <f>-227.9+177.5-26.8</f>
        <v>-77.2</v>
      </c>
      <c r="L282" s="395" t="s">
        <v>50</v>
      </c>
      <c r="M282" s="350" t="s">
        <v>898</v>
      </c>
    </row>
    <row r="283" spans="1:13" ht="38.25">
      <c r="A283" s="77" t="e">
        <f>VLOOKUP(B283,#REF!,3,FALSE)</f>
        <v>#REF!</v>
      </c>
      <c r="B283" s="14">
        <v>1811</v>
      </c>
      <c r="C283" s="26" t="s">
        <v>119</v>
      </c>
      <c r="D283" s="40" t="s">
        <v>475</v>
      </c>
      <c r="E283" s="49" t="s">
        <v>611</v>
      </c>
      <c r="F283" s="41"/>
      <c r="G283" s="19"/>
      <c r="H283" s="19"/>
      <c r="I283" s="10"/>
      <c r="J283" s="10"/>
      <c r="K283" s="383">
        <f>-130.2-20.5</f>
        <v>-150.69999999999999</v>
      </c>
      <c r="L283" s="395" t="s">
        <v>155</v>
      </c>
      <c r="M283" s="350" t="s">
        <v>899</v>
      </c>
    </row>
    <row r="284" spans="1:13" ht="25.5">
      <c r="A284" s="77" t="e">
        <f>VLOOKUP(B284,#REF!,3,FALSE)</f>
        <v>#REF!</v>
      </c>
      <c r="B284" s="14">
        <v>1811</v>
      </c>
      <c r="C284" s="26" t="s">
        <v>119</v>
      </c>
      <c r="D284" s="40" t="s">
        <v>475</v>
      </c>
      <c r="E284" s="49" t="s">
        <v>611</v>
      </c>
      <c r="F284" s="41"/>
      <c r="G284" s="19"/>
      <c r="H284" s="19"/>
      <c r="I284" s="10"/>
      <c r="J284" s="10"/>
      <c r="K284" s="383">
        <f>-48.5+26-17</f>
        <v>-39.5</v>
      </c>
      <c r="L284" s="395" t="s">
        <v>122</v>
      </c>
      <c r="M284" s="350" t="s">
        <v>901</v>
      </c>
    </row>
    <row r="285" spans="1:13" ht="38.25">
      <c r="A285" s="77" t="e">
        <f>VLOOKUP(B285,#REF!,3,FALSE)</f>
        <v>#REF!</v>
      </c>
      <c r="B285" s="14">
        <v>1811</v>
      </c>
      <c r="C285" s="26" t="s">
        <v>119</v>
      </c>
      <c r="D285" s="40" t="s">
        <v>475</v>
      </c>
      <c r="E285" s="49" t="s">
        <v>611</v>
      </c>
      <c r="F285" s="37" t="s">
        <v>721</v>
      </c>
      <c r="G285" s="19">
        <v>1949</v>
      </c>
      <c r="H285" s="19">
        <v>1238.7</v>
      </c>
      <c r="I285" s="10">
        <f t="shared" si="22"/>
        <v>63.55566957414058</v>
      </c>
      <c r="J285" s="10">
        <f t="shared" si="23"/>
        <v>-710.3</v>
      </c>
      <c r="K285" s="383">
        <v>-710.3</v>
      </c>
      <c r="L285" s="395" t="s">
        <v>121</v>
      </c>
      <c r="M285" s="350" t="s">
        <v>902</v>
      </c>
    </row>
    <row r="286" spans="1:13" ht="25.5">
      <c r="A286" s="77" t="e">
        <f>VLOOKUP(B286,#REF!,3,FALSE)</f>
        <v>#REF!</v>
      </c>
      <c r="B286" s="14">
        <v>1811</v>
      </c>
      <c r="C286" s="26" t="s">
        <v>119</v>
      </c>
      <c r="D286" s="40" t="s">
        <v>475</v>
      </c>
      <c r="E286" s="49" t="s">
        <v>611</v>
      </c>
      <c r="F286" s="37" t="s">
        <v>72</v>
      </c>
      <c r="G286" s="19">
        <v>102.6</v>
      </c>
      <c r="H286" s="19">
        <v>87.8</v>
      </c>
      <c r="I286" s="10">
        <f t="shared" si="22"/>
        <v>85.575048732943472</v>
      </c>
      <c r="J286" s="10">
        <f t="shared" si="23"/>
        <v>-14.799999999999997</v>
      </c>
      <c r="K286" s="383">
        <v>-2.6</v>
      </c>
      <c r="L286" s="395" t="s">
        <v>27</v>
      </c>
      <c r="M286" s="350" t="s">
        <v>506</v>
      </c>
    </row>
    <row r="287" spans="1:13" ht="25.5">
      <c r="A287" s="77" t="e">
        <f>VLOOKUP(B287,#REF!,3,FALSE)</f>
        <v>#REF!</v>
      </c>
      <c r="B287" s="14">
        <v>1811</v>
      </c>
      <c r="C287" s="26" t="s">
        <v>119</v>
      </c>
      <c r="D287" s="40" t="s">
        <v>475</v>
      </c>
      <c r="E287" s="49" t="s">
        <v>611</v>
      </c>
      <c r="F287" s="37"/>
      <c r="G287" s="19"/>
      <c r="H287" s="19"/>
      <c r="I287" s="10"/>
      <c r="J287" s="10"/>
      <c r="K287" s="383">
        <v>-12.2</v>
      </c>
      <c r="L287" s="395" t="s">
        <v>10</v>
      </c>
      <c r="M287" s="350" t="s">
        <v>906</v>
      </c>
    </row>
    <row r="288" spans="1:13" ht="25.5">
      <c r="A288" s="77" t="e">
        <f>VLOOKUP(B288,#REF!,3,FALSE)</f>
        <v>#REF!</v>
      </c>
      <c r="B288" s="14">
        <v>1811</v>
      </c>
      <c r="C288" s="26" t="s">
        <v>119</v>
      </c>
      <c r="D288" s="40" t="s">
        <v>475</v>
      </c>
      <c r="E288" s="49" t="s">
        <v>611</v>
      </c>
      <c r="F288" s="13" t="s">
        <v>11</v>
      </c>
      <c r="G288" s="19">
        <v>252.3</v>
      </c>
      <c r="H288" s="19">
        <v>193.1</v>
      </c>
      <c r="I288" s="10">
        <f t="shared" si="22"/>
        <v>76.535869996036453</v>
      </c>
      <c r="J288" s="10">
        <f t="shared" si="23"/>
        <v>-59.200000000000017</v>
      </c>
      <c r="K288" s="383">
        <v>-7.9</v>
      </c>
      <c r="L288" s="395" t="s">
        <v>27</v>
      </c>
      <c r="M288" s="350" t="s">
        <v>506</v>
      </c>
    </row>
    <row r="289" spans="1:13" ht="25.5">
      <c r="A289" s="77" t="e">
        <f>VLOOKUP(B289,#REF!,3,FALSE)</f>
        <v>#REF!</v>
      </c>
      <c r="B289" s="14">
        <v>1811</v>
      </c>
      <c r="C289" s="26" t="s">
        <v>119</v>
      </c>
      <c r="D289" s="40" t="s">
        <v>475</v>
      </c>
      <c r="E289" s="49" t="s">
        <v>611</v>
      </c>
      <c r="F289" s="13"/>
      <c r="G289" s="19"/>
      <c r="H289" s="19"/>
      <c r="I289" s="10"/>
      <c r="J289" s="10"/>
      <c r="K289" s="383">
        <v>-1.7</v>
      </c>
      <c r="L289" s="395" t="s">
        <v>1312</v>
      </c>
      <c r="M289" s="350" t="s">
        <v>907</v>
      </c>
    </row>
    <row r="290" spans="1:13" ht="25.5">
      <c r="A290" s="77" t="e">
        <f>VLOOKUP(B290,#REF!,3,FALSE)</f>
        <v>#REF!</v>
      </c>
      <c r="B290" s="14">
        <v>1811</v>
      </c>
      <c r="C290" s="26" t="s">
        <v>119</v>
      </c>
      <c r="D290" s="40" t="s">
        <v>475</v>
      </c>
      <c r="E290" s="49" t="s">
        <v>611</v>
      </c>
      <c r="F290" s="13"/>
      <c r="G290" s="19"/>
      <c r="H290" s="19"/>
      <c r="I290" s="10"/>
      <c r="J290" s="10"/>
      <c r="K290" s="383">
        <v>-19.2</v>
      </c>
      <c r="L290" s="395" t="s">
        <v>50</v>
      </c>
      <c r="M290" s="350" t="s">
        <v>369</v>
      </c>
    </row>
    <row r="291" spans="1:13" ht="25.5">
      <c r="A291" s="77" t="e">
        <f>VLOOKUP(B291,#REF!,3,FALSE)</f>
        <v>#REF!</v>
      </c>
      <c r="B291" s="14">
        <v>1811</v>
      </c>
      <c r="C291" s="26" t="s">
        <v>119</v>
      </c>
      <c r="D291" s="40" t="s">
        <v>475</v>
      </c>
      <c r="E291" s="49" t="s">
        <v>611</v>
      </c>
      <c r="F291" s="13"/>
      <c r="G291" s="19"/>
      <c r="H291" s="19"/>
      <c r="I291" s="10"/>
      <c r="J291" s="10"/>
      <c r="K291" s="383">
        <v>-30.4</v>
      </c>
      <c r="L291" s="395" t="s">
        <v>155</v>
      </c>
      <c r="M291" s="350" t="s">
        <v>355</v>
      </c>
    </row>
    <row r="292" spans="1:13" ht="51">
      <c r="A292" s="77" t="e">
        <f>VLOOKUP(B292,#REF!,3,FALSE)</f>
        <v>#REF!</v>
      </c>
      <c r="B292" s="14">
        <v>1811</v>
      </c>
      <c r="C292" s="26" t="s">
        <v>119</v>
      </c>
      <c r="D292" s="40" t="s">
        <v>475</v>
      </c>
      <c r="E292" s="49" t="s">
        <v>611</v>
      </c>
      <c r="F292" s="41" t="s">
        <v>379</v>
      </c>
      <c r="G292" s="19">
        <v>4040.2</v>
      </c>
      <c r="H292" s="19">
        <v>2637.5</v>
      </c>
      <c r="I292" s="10">
        <f t="shared" ref="I292:I365" si="24">IF(ISBLANK(H292),"",+H292/G292*100)</f>
        <v>65.281421711796455</v>
      </c>
      <c r="J292" s="10">
        <f t="shared" si="23"/>
        <v>-1402.6999999999998</v>
      </c>
      <c r="K292" s="383">
        <v>-1294.5999999999999</v>
      </c>
      <c r="L292" s="395" t="s">
        <v>121</v>
      </c>
      <c r="M292" s="350" t="s">
        <v>908</v>
      </c>
    </row>
    <row r="293" spans="1:13" ht="51">
      <c r="A293" s="77" t="e">
        <f>VLOOKUP(B293,#REF!,3,FALSE)</f>
        <v>#REF!</v>
      </c>
      <c r="B293" s="14">
        <v>1811</v>
      </c>
      <c r="C293" s="26" t="s">
        <v>119</v>
      </c>
      <c r="D293" s="40" t="s">
        <v>475</v>
      </c>
      <c r="E293" s="49" t="s">
        <v>611</v>
      </c>
      <c r="F293" s="41"/>
      <c r="G293" s="19"/>
      <c r="H293" s="19"/>
      <c r="I293" s="10"/>
      <c r="J293" s="10"/>
      <c r="K293" s="383">
        <v>-108.1</v>
      </c>
      <c r="L293" s="395" t="s">
        <v>155</v>
      </c>
      <c r="M293" s="350" t="s">
        <v>909</v>
      </c>
    </row>
    <row r="294" spans="1:13" ht="102">
      <c r="A294" s="77" t="e">
        <f>VLOOKUP(B294,#REF!,3,FALSE)</f>
        <v>#REF!</v>
      </c>
      <c r="B294" s="14">
        <v>1811</v>
      </c>
      <c r="C294" s="26" t="s">
        <v>119</v>
      </c>
      <c r="D294" s="40" t="s">
        <v>475</v>
      </c>
      <c r="E294" s="49" t="s">
        <v>611</v>
      </c>
      <c r="F294" s="41" t="s">
        <v>595</v>
      </c>
      <c r="G294" s="19">
        <v>565.29999999999995</v>
      </c>
      <c r="H294" s="19">
        <v>320.60000000000002</v>
      </c>
      <c r="I294" s="10">
        <f t="shared" si="24"/>
        <v>56.713249601981254</v>
      </c>
      <c r="J294" s="10">
        <f t="shared" si="23"/>
        <v>-244.69999999999993</v>
      </c>
      <c r="K294" s="383">
        <v>-244.7</v>
      </c>
      <c r="L294" s="395" t="s">
        <v>122</v>
      </c>
      <c r="M294" s="350" t="s">
        <v>910</v>
      </c>
    </row>
    <row r="295" spans="1:13" ht="25.5">
      <c r="A295" s="77" t="e">
        <f>VLOOKUP(B295,#REF!,3,FALSE)</f>
        <v>#REF!</v>
      </c>
      <c r="B295" s="105">
        <v>1811</v>
      </c>
      <c r="C295" s="64" t="s">
        <v>119</v>
      </c>
      <c r="D295" s="150" t="s">
        <v>475</v>
      </c>
      <c r="E295" s="93" t="s">
        <v>611</v>
      </c>
      <c r="F295" s="152" t="s">
        <v>12</v>
      </c>
      <c r="G295" s="281">
        <f>SUM(G259:G294)</f>
        <v>220080.9</v>
      </c>
      <c r="H295" s="281">
        <f>SUM(H259:H294)</f>
        <v>144981.6</v>
      </c>
      <c r="I295" s="28">
        <f>IF(ISBLANK(H295),"",+H295/G295*100)</f>
        <v>65.876502686057719</v>
      </c>
      <c r="J295" s="28">
        <f>+H295-G295</f>
        <v>-75099.299999999988</v>
      </c>
      <c r="K295" s="384">
        <f>SUM(K259:K294)</f>
        <v>-75099.3</v>
      </c>
      <c r="L295" s="429"/>
      <c r="M295" s="350"/>
    </row>
    <row r="296" spans="1:13" ht="25.5">
      <c r="A296" s="77" t="e">
        <f>VLOOKUP(B296,#REF!,3,FALSE)</f>
        <v>#REF!</v>
      </c>
      <c r="B296" s="14">
        <v>1811</v>
      </c>
      <c r="C296" s="26" t="s">
        <v>119</v>
      </c>
      <c r="D296" s="381" t="s">
        <v>612</v>
      </c>
      <c r="E296" s="49" t="s">
        <v>613</v>
      </c>
      <c r="F296" s="41" t="s">
        <v>8</v>
      </c>
      <c r="G296" s="19">
        <v>1614.1</v>
      </c>
      <c r="H296" s="19">
        <v>972.9</v>
      </c>
      <c r="I296" s="10">
        <f t="shared" si="24"/>
        <v>60.275075893686889</v>
      </c>
      <c r="J296" s="10">
        <f t="shared" ref="J296:J339" si="25">+H296-G296</f>
        <v>-641.19999999999993</v>
      </c>
      <c r="K296" s="383">
        <v>-410.8</v>
      </c>
      <c r="L296" s="395" t="s">
        <v>27</v>
      </c>
      <c r="M296" s="350" t="s">
        <v>506</v>
      </c>
    </row>
    <row r="297" spans="1:13" ht="25.5">
      <c r="A297" s="77" t="e">
        <f>VLOOKUP(B297,#REF!,3,FALSE)</f>
        <v>#REF!</v>
      </c>
      <c r="B297" s="14">
        <v>1811</v>
      </c>
      <c r="C297" s="26" t="s">
        <v>119</v>
      </c>
      <c r="D297" s="381" t="s">
        <v>612</v>
      </c>
      <c r="E297" s="49" t="s">
        <v>613</v>
      </c>
      <c r="F297" s="41"/>
      <c r="G297" s="19"/>
      <c r="H297" s="19"/>
      <c r="I297" s="10"/>
      <c r="J297" s="10"/>
      <c r="K297" s="383">
        <v>-230.4</v>
      </c>
      <c r="L297" s="395" t="s">
        <v>10</v>
      </c>
      <c r="M297" s="350" t="s">
        <v>448</v>
      </c>
    </row>
    <row r="298" spans="1:13" ht="25.5">
      <c r="A298" s="77" t="e">
        <f>VLOOKUP(B298,#REF!,3,FALSE)</f>
        <v>#REF!</v>
      </c>
      <c r="B298" s="105">
        <v>1811</v>
      </c>
      <c r="C298" s="64" t="s">
        <v>119</v>
      </c>
      <c r="D298" s="150" t="s">
        <v>612</v>
      </c>
      <c r="E298" s="93" t="s">
        <v>613</v>
      </c>
      <c r="F298" s="152" t="s">
        <v>12</v>
      </c>
      <c r="G298" s="281">
        <f>SUM(G296:G296)</f>
        <v>1614.1</v>
      </c>
      <c r="H298" s="281">
        <f>SUM(H296:H296)</f>
        <v>972.9</v>
      </c>
      <c r="I298" s="28">
        <f>IF(ISBLANK(H298),"",+H298/G298*100)</f>
        <v>60.275075893686889</v>
      </c>
      <c r="J298" s="28">
        <f>+H298-G298</f>
        <v>-641.19999999999993</v>
      </c>
      <c r="K298" s="384">
        <f>SUM(K296:K297)</f>
        <v>-641.20000000000005</v>
      </c>
      <c r="L298" s="429"/>
      <c r="M298" s="350"/>
    </row>
    <row r="299" spans="1:13" ht="25.5">
      <c r="A299" s="77" t="e">
        <f>VLOOKUP(B299,#REF!,3,FALSE)</f>
        <v>#REF!</v>
      </c>
      <c r="B299" s="14">
        <v>1811</v>
      </c>
      <c r="C299" s="26" t="s">
        <v>119</v>
      </c>
      <c r="D299" s="443" t="s">
        <v>614</v>
      </c>
      <c r="E299" s="49" t="s">
        <v>615</v>
      </c>
      <c r="F299" s="41" t="s">
        <v>8</v>
      </c>
      <c r="G299" s="19">
        <v>5992</v>
      </c>
      <c r="H299" s="19">
        <v>4244.5</v>
      </c>
      <c r="I299" s="10">
        <f t="shared" si="24"/>
        <v>70.836114819759672</v>
      </c>
      <c r="J299" s="10">
        <f t="shared" si="25"/>
        <v>-1747.5</v>
      </c>
      <c r="K299" s="392">
        <f>-468.6-10+457.9</f>
        <v>-20.700000000000045</v>
      </c>
      <c r="L299" s="394" t="s">
        <v>27</v>
      </c>
      <c r="M299" s="350" t="s">
        <v>506</v>
      </c>
    </row>
    <row r="300" spans="1:13" ht="76.5">
      <c r="A300" s="77" t="e">
        <f>VLOOKUP(B300,#REF!,3,FALSE)</f>
        <v>#REF!</v>
      </c>
      <c r="B300" s="14">
        <v>1811</v>
      </c>
      <c r="C300" s="26" t="s">
        <v>119</v>
      </c>
      <c r="D300" s="444" t="s">
        <v>614</v>
      </c>
      <c r="E300" s="49" t="s">
        <v>615</v>
      </c>
      <c r="F300" s="41"/>
      <c r="G300" s="19"/>
      <c r="H300" s="19"/>
      <c r="I300" s="10"/>
      <c r="J300" s="10"/>
      <c r="K300" s="392">
        <v>-105</v>
      </c>
      <c r="L300" s="394" t="s">
        <v>56</v>
      </c>
      <c r="M300" s="350" t="s">
        <v>920</v>
      </c>
    </row>
    <row r="301" spans="1:13" ht="38.25">
      <c r="A301" s="77" t="e">
        <f>VLOOKUP(B301,#REF!,3,FALSE)</f>
        <v>#REF!</v>
      </c>
      <c r="B301" s="14">
        <v>1811</v>
      </c>
      <c r="C301" s="26" t="s">
        <v>119</v>
      </c>
      <c r="D301" s="444" t="s">
        <v>614</v>
      </c>
      <c r="E301" s="49" t="s">
        <v>615</v>
      </c>
      <c r="F301" s="41"/>
      <c r="G301" s="19"/>
      <c r="H301" s="19"/>
      <c r="I301" s="10"/>
      <c r="J301" s="10"/>
      <c r="K301" s="392">
        <v>-457.9</v>
      </c>
      <c r="L301" s="394" t="s">
        <v>293</v>
      </c>
      <c r="M301" s="350" t="s">
        <v>911</v>
      </c>
    </row>
    <row r="302" spans="1:13" ht="140.25">
      <c r="A302" s="77" t="e">
        <f>VLOOKUP(B302,#REF!,3,FALSE)</f>
        <v>#REF!</v>
      </c>
      <c r="B302" s="14">
        <v>1811</v>
      </c>
      <c r="C302" s="26" t="s">
        <v>119</v>
      </c>
      <c r="D302" s="445" t="s">
        <v>614</v>
      </c>
      <c r="E302" s="49" t="s">
        <v>615</v>
      </c>
      <c r="F302" s="41"/>
      <c r="G302" s="19"/>
      <c r="H302" s="19"/>
      <c r="I302" s="10"/>
      <c r="J302" s="10"/>
      <c r="K302" s="392">
        <v>-1135.7</v>
      </c>
      <c r="L302" s="394" t="s">
        <v>155</v>
      </c>
      <c r="M302" s="350" t="s">
        <v>921</v>
      </c>
    </row>
    <row r="303" spans="1:13" ht="25.5">
      <c r="A303" s="77" t="e">
        <f>VLOOKUP(B303,#REF!,3,FALSE)</f>
        <v>#REF!</v>
      </c>
      <c r="B303" s="14">
        <v>1811</v>
      </c>
      <c r="C303" s="26" t="s">
        <v>119</v>
      </c>
      <c r="D303" s="40" t="s">
        <v>614</v>
      </c>
      <c r="E303" s="49" t="s">
        <v>615</v>
      </c>
      <c r="F303" s="41"/>
      <c r="G303" s="19"/>
      <c r="H303" s="19"/>
      <c r="I303" s="10" t="str">
        <f t="shared" si="24"/>
        <v/>
      </c>
      <c r="J303" s="10">
        <f t="shared" si="25"/>
        <v>0</v>
      </c>
      <c r="K303" s="392">
        <v>-28.2</v>
      </c>
      <c r="L303" s="394" t="s">
        <v>18</v>
      </c>
      <c r="M303" s="350" t="s">
        <v>912</v>
      </c>
    </row>
    <row r="304" spans="1:13" ht="25.5">
      <c r="A304" s="77" t="e">
        <f>VLOOKUP(B304,#REF!,3,FALSE)</f>
        <v>#REF!</v>
      </c>
      <c r="B304" s="14">
        <v>1811</v>
      </c>
      <c r="C304" s="26" t="s">
        <v>119</v>
      </c>
      <c r="D304" s="40" t="s">
        <v>614</v>
      </c>
      <c r="E304" s="49" t="s">
        <v>615</v>
      </c>
      <c r="F304" s="37" t="s">
        <v>25</v>
      </c>
      <c r="G304" s="19">
        <v>39.200000000000003</v>
      </c>
      <c r="H304" s="19">
        <v>34.9</v>
      </c>
      <c r="I304" s="10">
        <f t="shared" si="24"/>
        <v>89.030612244897938</v>
      </c>
      <c r="J304" s="10">
        <f t="shared" si="25"/>
        <v>-4.3000000000000043</v>
      </c>
      <c r="K304" s="392">
        <f>-0.5-3-0.8</f>
        <v>-4.3</v>
      </c>
      <c r="L304" s="394" t="s">
        <v>155</v>
      </c>
      <c r="M304" s="350" t="s">
        <v>913</v>
      </c>
    </row>
    <row r="305" spans="1:13" ht="25.5">
      <c r="A305" s="77" t="e">
        <f>VLOOKUP(B305,#REF!,3,FALSE)</f>
        <v>#REF!</v>
      </c>
      <c r="B305" s="14">
        <v>1811</v>
      </c>
      <c r="C305" s="26" t="s">
        <v>119</v>
      </c>
      <c r="D305" s="40" t="s">
        <v>614</v>
      </c>
      <c r="E305" s="49" t="s">
        <v>615</v>
      </c>
      <c r="F305" s="41" t="s">
        <v>71</v>
      </c>
      <c r="G305" s="19">
        <v>2.2999999999999998</v>
      </c>
      <c r="H305" s="19">
        <v>1.6</v>
      </c>
      <c r="I305" s="10">
        <f t="shared" si="24"/>
        <v>69.565217391304358</v>
      </c>
      <c r="J305" s="10">
        <f t="shared" si="25"/>
        <v>-0.69999999999999973</v>
      </c>
      <c r="K305" s="392">
        <v>-0.2</v>
      </c>
      <c r="L305" s="317" t="s">
        <v>27</v>
      </c>
      <c r="M305" s="350" t="s">
        <v>506</v>
      </c>
    </row>
    <row r="306" spans="1:13" ht="38.25">
      <c r="A306" s="77" t="e">
        <f>VLOOKUP(B306,#REF!,3,FALSE)</f>
        <v>#REF!</v>
      </c>
      <c r="B306" s="14">
        <v>1811</v>
      </c>
      <c r="C306" s="26" t="s">
        <v>119</v>
      </c>
      <c r="D306" s="40" t="s">
        <v>614</v>
      </c>
      <c r="E306" s="49" t="s">
        <v>615</v>
      </c>
      <c r="F306" s="41"/>
      <c r="G306" s="19"/>
      <c r="H306" s="19"/>
      <c r="I306" s="10"/>
      <c r="J306" s="10"/>
      <c r="K306" s="392">
        <v>-0.5</v>
      </c>
      <c r="L306" s="317" t="s">
        <v>10</v>
      </c>
      <c r="M306" s="350" t="s">
        <v>914</v>
      </c>
    </row>
    <row r="307" spans="1:13" ht="25.5">
      <c r="A307" s="77" t="e">
        <f>VLOOKUP(B307,#REF!,3,FALSE)</f>
        <v>#REF!</v>
      </c>
      <c r="B307" s="14">
        <v>1811</v>
      </c>
      <c r="C307" s="26" t="s">
        <v>119</v>
      </c>
      <c r="D307" s="40" t="s">
        <v>614</v>
      </c>
      <c r="E307" s="49" t="s">
        <v>615</v>
      </c>
      <c r="F307" s="41" t="s">
        <v>26</v>
      </c>
      <c r="G307" s="19">
        <v>220.6</v>
      </c>
      <c r="H307" s="19">
        <v>199.5</v>
      </c>
      <c r="I307" s="10">
        <f t="shared" si="24"/>
        <v>90.435176790571177</v>
      </c>
      <c r="J307" s="10">
        <f t="shared" si="25"/>
        <v>-21.099999999999994</v>
      </c>
      <c r="K307" s="393">
        <f>-0.6-16.4-4.1</f>
        <v>-21.1</v>
      </c>
      <c r="L307" s="317" t="s">
        <v>155</v>
      </c>
      <c r="M307" s="350" t="s">
        <v>913</v>
      </c>
    </row>
    <row r="308" spans="1:13" ht="25.5">
      <c r="A308" s="77" t="e">
        <f>VLOOKUP(B308,#REF!,3,FALSE)</f>
        <v>#REF!</v>
      </c>
      <c r="B308" s="14">
        <v>1811</v>
      </c>
      <c r="C308" s="26" t="s">
        <v>119</v>
      </c>
      <c r="D308" s="40" t="s">
        <v>614</v>
      </c>
      <c r="E308" s="49" t="s">
        <v>615</v>
      </c>
      <c r="F308" s="41" t="s">
        <v>606</v>
      </c>
      <c r="G308" s="19">
        <v>155.80000000000001</v>
      </c>
      <c r="H308" s="19">
        <v>125.3</v>
      </c>
      <c r="I308" s="10">
        <f t="shared" si="24"/>
        <v>80.423620025673941</v>
      </c>
      <c r="J308" s="10">
        <f t="shared" si="25"/>
        <v>-30.500000000000014</v>
      </c>
      <c r="K308" s="392">
        <f>-18.5-1</f>
        <v>-19.5</v>
      </c>
      <c r="L308" s="317" t="s">
        <v>1312</v>
      </c>
      <c r="M308" s="350" t="s">
        <v>907</v>
      </c>
    </row>
    <row r="309" spans="1:13" ht="51">
      <c r="A309" s="77" t="e">
        <f>VLOOKUP(B309,#REF!,3,FALSE)</f>
        <v>#REF!</v>
      </c>
      <c r="B309" s="14">
        <v>1811</v>
      </c>
      <c r="C309" s="26" t="s">
        <v>119</v>
      </c>
      <c r="D309" s="40" t="s">
        <v>614</v>
      </c>
      <c r="E309" s="49" t="s">
        <v>615</v>
      </c>
      <c r="F309" s="41"/>
      <c r="G309" s="19"/>
      <c r="H309" s="19"/>
      <c r="I309" s="10"/>
      <c r="J309" s="10"/>
      <c r="K309" s="392">
        <f>-29.5-1+19.5</f>
        <v>-11</v>
      </c>
      <c r="L309" s="395" t="s">
        <v>155</v>
      </c>
      <c r="M309" s="350" t="s">
        <v>915</v>
      </c>
    </row>
    <row r="310" spans="1:13" ht="25.5">
      <c r="A310" s="77" t="e">
        <f>VLOOKUP(B310,#REF!,3,FALSE)</f>
        <v>#REF!</v>
      </c>
      <c r="B310" s="14">
        <v>1811</v>
      </c>
      <c r="C310" s="26" t="s">
        <v>119</v>
      </c>
      <c r="D310" s="40" t="s">
        <v>614</v>
      </c>
      <c r="E310" s="49" t="s">
        <v>615</v>
      </c>
      <c r="F310" s="41" t="s">
        <v>72</v>
      </c>
      <c r="G310" s="19">
        <v>14</v>
      </c>
      <c r="H310" s="19">
        <v>9.3000000000000007</v>
      </c>
      <c r="I310" s="10">
        <f t="shared" si="24"/>
        <v>66.428571428571431</v>
      </c>
      <c r="J310" s="10">
        <f t="shared" si="25"/>
        <v>-4.6999999999999993</v>
      </c>
      <c r="K310" s="392">
        <v>-1.7</v>
      </c>
      <c r="L310" s="317" t="s">
        <v>27</v>
      </c>
      <c r="M310" s="350" t="s">
        <v>506</v>
      </c>
    </row>
    <row r="311" spans="1:13" ht="25.5">
      <c r="A311" s="77" t="e">
        <f>VLOOKUP(B311,#REF!,3,FALSE)</f>
        <v>#REF!</v>
      </c>
      <c r="B311" s="14">
        <v>1811</v>
      </c>
      <c r="C311" s="26" t="s">
        <v>119</v>
      </c>
      <c r="D311" s="40" t="s">
        <v>614</v>
      </c>
      <c r="E311" s="49" t="s">
        <v>615</v>
      </c>
      <c r="F311" s="41"/>
      <c r="G311" s="19"/>
      <c r="H311" s="19"/>
      <c r="I311" s="10"/>
      <c r="J311" s="10"/>
      <c r="K311" s="392">
        <v>-3</v>
      </c>
      <c r="L311" s="317" t="s">
        <v>10</v>
      </c>
      <c r="M311" s="350" t="s">
        <v>916</v>
      </c>
    </row>
    <row r="312" spans="1:13" ht="25.5">
      <c r="A312" s="77" t="e">
        <f>VLOOKUP(B312,#REF!,3,FALSE)</f>
        <v>#REF!</v>
      </c>
      <c r="B312" s="105">
        <v>1811</v>
      </c>
      <c r="C312" s="64" t="s">
        <v>119</v>
      </c>
      <c r="D312" s="327" t="s">
        <v>614</v>
      </c>
      <c r="E312" s="93" t="s">
        <v>120</v>
      </c>
      <c r="F312" s="51" t="s">
        <v>12</v>
      </c>
      <c r="G312" s="28">
        <f>SUM(G299:G310)</f>
        <v>6423.9000000000005</v>
      </c>
      <c r="H312" s="28">
        <f>SUM(H299:H310)</f>
        <v>4615.1000000000004</v>
      </c>
      <c r="I312" s="28">
        <f t="shared" si="24"/>
        <v>71.842650103519674</v>
      </c>
      <c r="J312" s="28">
        <f t="shared" si="25"/>
        <v>-1808.8000000000002</v>
      </c>
      <c r="K312" s="384">
        <f>SUM(K299:K311)</f>
        <v>-1808.8000000000002</v>
      </c>
      <c r="L312" s="186"/>
      <c r="M312" s="350"/>
    </row>
    <row r="313" spans="1:13" ht="25.5">
      <c r="A313" s="77" t="e">
        <f>VLOOKUP(B313,#REF!,3,FALSE)</f>
        <v>#REF!</v>
      </c>
      <c r="B313" s="88">
        <v>1811</v>
      </c>
      <c r="C313" s="89" t="s">
        <v>119</v>
      </c>
      <c r="D313" s="90"/>
      <c r="E313" s="104"/>
      <c r="F313" s="92" t="s">
        <v>13</v>
      </c>
      <c r="G313" s="72">
        <f>+G312+G295+G298</f>
        <v>228118.9</v>
      </c>
      <c r="H313" s="72">
        <f>+H312+H295+H298</f>
        <v>150569.60000000001</v>
      </c>
      <c r="I313" s="72">
        <f t="shared" si="24"/>
        <v>66.004877281102097</v>
      </c>
      <c r="J313" s="72">
        <f t="shared" si="25"/>
        <v>-77549.299999999988</v>
      </c>
      <c r="K313" s="385">
        <f>+K312+K295+K298</f>
        <v>-77549.3</v>
      </c>
      <c r="L313" s="187"/>
      <c r="M313" s="350"/>
    </row>
    <row r="314" spans="1:13" ht="25.5">
      <c r="A314" s="77" t="e">
        <f>VLOOKUP(B314,#REF!,3,FALSE)</f>
        <v>#REF!</v>
      </c>
      <c r="B314" s="14">
        <v>2763</v>
      </c>
      <c r="C314" s="26" t="s">
        <v>261</v>
      </c>
      <c r="D314" s="23" t="s">
        <v>87</v>
      </c>
      <c r="E314" s="16" t="s">
        <v>670</v>
      </c>
      <c r="F314" s="13" t="s">
        <v>8</v>
      </c>
      <c r="G314" s="10">
        <v>7998.4</v>
      </c>
      <c r="H314" s="10">
        <v>5233.3</v>
      </c>
      <c r="I314" s="22">
        <f t="shared" si="24"/>
        <v>65.42933586717345</v>
      </c>
      <c r="J314" s="10">
        <f t="shared" si="25"/>
        <v>-2765.0999999999995</v>
      </c>
      <c r="K314" s="10">
        <v>-2750</v>
      </c>
      <c r="L314" s="12" t="s">
        <v>122</v>
      </c>
      <c r="M314" s="350" t="s">
        <v>1351</v>
      </c>
    </row>
    <row r="315" spans="1:13" ht="38.25">
      <c r="A315" s="77" t="e">
        <f>VLOOKUP(B315,#REF!,3,FALSE)</f>
        <v>#REF!</v>
      </c>
      <c r="B315" s="14">
        <v>2763</v>
      </c>
      <c r="C315" s="26" t="s">
        <v>261</v>
      </c>
      <c r="D315" s="23" t="s">
        <v>87</v>
      </c>
      <c r="E315" s="16" t="s">
        <v>670</v>
      </c>
      <c r="F315" s="13" t="s">
        <v>8</v>
      </c>
      <c r="G315" s="22"/>
      <c r="H315" s="22"/>
      <c r="I315" s="22" t="str">
        <f t="shared" si="24"/>
        <v/>
      </c>
      <c r="J315" s="10"/>
      <c r="K315" s="10">
        <v>-15.1</v>
      </c>
      <c r="L315" s="12" t="s">
        <v>27</v>
      </c>
      <c r="M315" s="350" t="s">
        <v>1352</v>
      </c>
    </row>
    <row r="316" spans="1:13" ht="25.5">
      <c r="A316" s="77" t="e">
        <f>VLOOKUP(B316,#REF!,3,FALSE)</f>
        <v>#REF!</v>
      </c>
      <c r="B316" s="14">
        <v>2763</v>
      </c>
      <c r="C316" s="26" t="s">
        <v>261</v>
      </c>
      <c r="D316" s="23" t="s">
        <v>87</v>
      </c>
      <c r="E316" s="16" t="s">
        <v>670</v>
      </c>
      <c r="F316" s="13" t="s">
        <v>671</v>
      </c>
      <c r="G316" s="22">
        <v>587.20000000000005</v>
      </c>
      <c r="H316" s="22">
        <v>355.5</v>
      </c>
      <c r="I316" s="22">
        <f t="shared" si="24"/>
        <v>60.541553133514981</v>
      </c>
      <c r="J316" s="10">
        <f t="shared" si="25"/>
        <v>-231.70000000000005</v>
      </c>
      <c r="K316" s="10">
        <v>-231.70000000000005</v>
      </c>
      <c r="L316" s="12" t="s">
        <v>122</v>
      </c>
      <c r="M316" s="15" t="s">
        <v>1355</v>
      </c>
    </row>
    <row r="317" spans="1:13" ht="25.5">
      <c r="A317" s="77" t="e">
        <f>VLOOKUP(B317,#REF!,3,FALSE)</f>
        <v>#REF!</v>
      </c>
      <c r="B317" s="14">
        <v>2763</v>
      </c>
      <c r="C317" s="26" t="s">
        <v>261</v>
      </c>
      <c r="D317" s="23" t="s">
        <v>87</v>
      </c>
      <c r="E317" s="16" t="s">
        <v>670</v>
      </c>
      <c r="F317" s="13" t="s">
        <v>290</v>
      </c>
      <c r="G317" s="22">
        <v>45</v>
      </c>
      <c r="H317" s="22">
        <v>5.3</v>
      </c>
      <c r="I317" s="22">
        <f t="shared" si="24"/>
        <v>11.777777777777777</v>
      </c>
      <c r="J317" s="10">
        <f t="shared" si="25"/>
        <v>-39.700000000000003</v>
      </c>
      <c r="K317" s="10">
        <v>-39.700000000000003</v>
      </c>
      <c r="L317" s="12" t="s">
        <v>10</v>
      </c>
      <c r="M317" s="350" t="s">
        <v>1353</v>
      </c>
    </row>
    <row r="318" spans="1:13" ht="102">
      <c r="A318" s="77" t="e">
        <f>VLOOKUP(B318,#REF!,3,FALSE)</f>
        <v>#REF!</v>
      </c>
      <c r="B318" s="14">
        <v>2763</v>
      </c>
      <c r="C318" s="26" t="s">
        <v>261</v>
      </c>
      <c r="D318" s="23" t="s">
        <v>87</v>
      </c>
      <c r="E318" s="16" t="s">
        <v>670</v>
      </c>
      <c r="F318" s="13" t="s">
        <v>55</v>
      </c>
      <c r="G318" s="22">
        <v>78418</v>
      </c>
      <c r="H318" s="22">
        <v>30280.7</v>
      </c>
      <c r="I318" s="22">
        <f t="shared" si="24"/>
        <v>38.614476268203731</v>
      </c>
      <c r="J318" s="10">
        <f t="shared" si="25"/>
        <v>-48137.3</v>
      </c>
      <c r="K318" s="10">
        <v>-48137.3</v>
      </c>
      <c r="L318" s="12" t="s">
        <v>10</v>
      </c>
      <c r="M318" s="350" t="s">
        <v>1354</v>
      </c>
    </row>
    <row r="319" spans="1:13" ht="25.5">
      <c r="A319" s="77" t="e">
        <f>VLOOKUP(B319,#REF!,3,FALSE)</f>
        <v>#REF!</v>
      </c>
      <c r="B319" s="14">
        <v>2763</v>
      </c>
      <c r="C319" s="26" t="s">
        <v>261</v>
      </c>
      <c r="D319" s="23" t="s">
        <v>87</v>
      </c>
      <c r="E319" s="16" t="s">
        <v>670</v>
      </c>
      <c r="F319" s="13" t="s">
        <v>721</v>
      </c>
      <c r="G319" s="145">
        <v>250</v>
      </c>
      <c r="H319" s="145">
        <v>29.8</v>
      </c>
      <c r="I319" s="22">
        <f t="shared" si="24"/>
        <v>11.92</v>
      </c>
      <c r="J319" s="10">
        <f t="shared" si="25"/>
        <v>-220.2</v>
      </c>
      <c r="K319" s="35">
        <v>-220.2</v>
      </c>
      <c r="L319" s="12" t="s">
        <v>10</v>
      </c>
      <c r="M319" s="350" t="s">
        <v>1353</v>
      </c>
    </row>
    <row r="320" spans="1:13" ht="25.5">
      <c r="A320" s="77" t="e">
        <f>VLOOKUP(B320,#REF!,3,FALSE)</f>
        <v>#REF!</v>
      </c>
      <c r="B320" s="14">
        <v>2763</v>
      </c>
      <c r="C320" s="26" t="s">
        <v>261</v>
      </c>
      <c r="D320" s="23" t="s">
        <v>87</v>
      </c>
      <c r="E320" s="16" t="s">
        <v>670</v>
      </c>
      <c r="F320" s="13" t="s">
        <v>739</v>
      </c>
      <c r="G320" s="145">
        <v>40000</v>
      </c>
      <c r="H320" s="145">
        <v>26280</v>
      </c>
      <c r="I320" s="22">
        <f t="shared" si="24"/>
        <v>65.7</v>
      </c>
      <c r="J320" s="10">
        <f t="shared" si="25"/>
        <v>-13720</v>
      </c>
      <c r="K320" s="10">
        <v>-13720</v>
      </c>
      <c r="L320" s="12" t="s">
        <v>122</v>
      </c>
      <c r="M320" s="15" t="s">
        <v>1355</v>
      </c>
    </row>
    <row r="321" spans="1:13" ht="25.5">
      <c r="A321" s="77" t="e">
        <f>VLOOKUP(B321,#REF!,3,FALSE)</f>
        <v>#REF!</v>
      </c>
      <c r="B321" s="105">
        <v>2763</v>
      </c>
      <c r="C321" s="64" t="s">
        <v>261</v>
      </c>
      <c r="D321" s="86" t="s">
        <v>87</v>
      </c>
      <c r="E321" s="96" t="s">
        <v>670</v>
      </c>
      <c r="F321" s="51" t="s">
        <v>12</v>
      </c>
      <c r="G321" s="28">
        <f>SUM(G314:G320)</f>
        <v>127298.6</v>
      </c>
      <c r="H321" s="28">
        <f>SUM(H314:H320)</f>
        <v>62184.600000000006</v>
      </c>
      <c r="I321" s="28">
        <f t="shared" si="24"/>
        <v>48.849398186625784</v>
      </c>
      <c r="J321" s="28">
        <f t="shared" si="25"/>
        <v>-65114</v>
      </c>
      <c r="K321" s="28">
        <f>SUM(K314:K320)</f>
        <v>-65114</v>
      </c>
      <c r="L321" s="115"/>
      <c r="M321" s="350"/>
    </row>
    <row r="322" spans="1:13" ht="25.5">
      <c r="A322" s="77" t="e">
        <f>VLOOKUP(B322,#REF!,3,FALSE)</f>
        <v>#REF!</v>
      </c>
      <c r="B322" s="14">
        <v>2763</v>
      </c>
      <c r="C322" s="26" t="s">
        <v>261</v>
      </c>
      <c r="D322" s="23" t="s">
        <v>673</v>
      </c>
      <c r="E322" s="336" t="s">
        <v>672</v>
      </c>
      <c r="F322" s="13" t="s">
        <v>8</v>
      </c>
      <c r="G322" s="35">
        <v>143</v>
      </c>
      <c r="H322" s="35">
        <v>0</v>
      </c>
      <c r="I322" s="22">
        <f t="shared" si="24"/>
        <v>0</v>
      </c>
      <c r="J322" s="10">
        <f t="shared" si="25"/>
        <v>-143</v>
      </c>
      <c r="K322" s="10">
        <v>-143</v>
      </c>
      <c r="L322" s="12" t="s">
        <v>122</v>
      </c>
      <c r="M322" s="350" t="s">
        <v>1356</v>
      </c>
    </row>
    <row r="323" spans="1:13" ht="25.5">
      <c r="A323" s="77" t="e">
        <f>VLOOKUP(B323,#REF!,3,FALSE)</f>
        <v>#REF!</v>
      </c>
      <c r="B323" s="14">
        <v>2763</v>
      </c>
      <c r="C323" s="26" t="s">
        <v>261</v>
      </c>
      <c r="D323" s="12" t="s">
        <v>673</v>
      </c>
      <c r="E323" s="336" t="s">
        <v>672</v>
      </c>
      <c r="F323" s="13" t="s">
        <v>290</v>
      </c>
      <c r="G323" s="145">
        <v>122</v>
      </c>
      <c r="H323" s="145">
        <v>13.9</v>
      </c>
      <c r="I323" s="22">
        <f t="shared" si="24"/>
        <v>11.39344262295082</v>
      </c>
      <c r="J323" s="10">
        <f t="shared" si="25"/>
        <v>-108.1</v>
      </c>
      <c r="K323" s="10">
        <v>-108.1</v>
      </c>
      <c r="L323" s="12" t="s">
        <v>122</v>
      </c>
      <c r="M323" s="15" t="s">
        <v>441</v>
      </c>
    </row>
    <row r="324" spans="1:13" ht="38.25">
      <c r="A324" s="77" t="e">
        <f>VLOOKUP(B324,#REF!,3,FALSE)</f>
        <v>#REF!</v>
      </c>
      <c r="B324" s="14">
        <v>2763</v>
      </c>
      <c r="C324" s="26" t="s">
        <v>261</v>
      </c>
      <c r="D324" s="12" t="s">
        <v>673</v>
      </c>
      <c r="E324" s="336" t="s">
        <v>672</v>
      </c>
      <c r="F324" s="13" t="s">
        <v>736</v>
      </c>
      <c r="G324" s="145">
        <v>26765</v>
      </c>
      <c r="H324" s="145">
        <v>16225.6</v>
      </c>
      <c r="I324" s="22">
        <f t="shared" si="24"/>
        <v>60.622454698300018</v>
      </c>
      <c r="J324" s="10">
        <f t="shared" si="25"/>
        <v>-10539.4</v>
      </c>
      <c r="K324" s="10">
        <v>-10539.4</v>
      </c>
      <c r="L324" s="12" t="s">
        <v>122</v>
      </c>
      <c r="M324" s="15" t="s">
        <v>1357</v>
      </c>
    </row>
    <row r="325" spans="1:13" ht="25.5">
      <c r="A325" s="77" t="e">
        <f>VLOOKUP(B325,#REF!,3,FALSE)</f>
        <v>#REF!</v>
      </c>
      <c r="B325" s="14">
        <v>2763</v>
      </c>
      <c r="C325" s="26" t="s">
        <v>261</v>
      </c>
      <c r="D325" s="12" t="s">
        <v>673</v>
      </c>
      <c r="E325" s="336" t="s">
        <v>672</v>
      </c>
      <c r="F325" s="13" t="s">
        <v>721</v>
      </c>
      <c r="G325" s="145">
        <v>686</v>
      </c>
      <c r="H325" s="145">
        <v>78.599999999999994</v>
      </c>
      <c r="I325" s="22">
        <f t="shared" si="24"/>
        <v>11.457725947521865</v>
      </c>
      <c r="J325" s="10">
        <f t="shared" si="25"/>
        <v>-607.4</v>
      </c>
      <c r="K325" s="10">
        <v>-607.4</v>
      </c>
      <c r="L325" s="12" t="s">
        <v>122</v>
      </c>
      <c r="M325" s="15" t="s">
        <v>441</v>
      </c>
    </row>
    <row r="326" spans="1:13" ht="25.5">
      <c r="A326" s="77" t="e">
        <f>VLOOKUP(B326,#REF!,3,FALSE)</f>
        <v>#REF!</v>
      </c>
      <c r="B326" s="105">
        <v>2763</v>
      </c>
      <c r="C326" s="64" t="s">
        <v>261</v>
      </c>
      <c r="D326" s="86" t="s">
        <v>673</v>
      </c>
      <c r="E326" s="96" t="s">
        <v>672</v>
      </c>
      <c r="F326" s="51" t="s">
        <v>12</v>
      </c>
      <c r="G326" s="28">
        <f>SUBTOTAL(9,G322:G325)</f>
        <v>27716</v>
      </c>
      <c r="H326" s="28">
        <f>SUBTOTAL(9,H322:H325)</f>
        <v>16318.1</v>
      </c>
      <c r="I326" s="28">
        <f t="shared" si="24"/>
        <v>58.876100447395011</v>
      </c>
      <c r="J326" s="28">
        <f t="shared" si="25"/>
        <v>-11397.9</v>
      </c>
      <c r="K326" s="28">
        <f>SUBTOTAL(9,K322:K325)</f>
        <v>-11397.9</v>
      </c>
      <c r="L326" s="186"/>
      <c r="M326" s="350"/>
    </row>
    <row r="327" spans="1:13">
      <c r="A327" s="77" t="e">
        <f>VLOOKUP(B327,#REF!,3,FALSE)</f>
        <v>#REF!</v>
      </c>
      <c r="B327" s="14">
        <v>2763</v>
      </c>
      <c r="C327" s="26" t="s">
        <v>261</v>
      </c>
      <c r="D327" s="12" t="s">
        <v>93</v>
      </c>
      <c r="E327" s="16" t="s">
        <v>674</v>
      </c>
      <c r="F327" s="13" t="s">
        <v>8</v>
      </c>
      <c r="G327" s="145">
        <v>2457.5</v>
      </c>
      <c r="H327" s="145">
        <v>1982.9</v>
      </c>
      <c r="I327" s="22">
        <f t="shared" si="24"/>
        <v>80.687690742624625</v>
      </c>
      <c r="J327" s="10">
        <f t="shared" si="25"/>
        <v>-474.59999999999991</v>
      </c>
      <c r="K327" s="10">
        <v>-215.8</v>
      </c>
      <c r="L327" s="12" t="s">
        <v>27</v>
      </c>
      <c r="M327" s="350" t="s">
        <v>1358</v>
      </c>
    </row>
    <row r="328" spans="1:13" ht="25.5">
      <c r="A328" s="77" t="e">
        <f>VLOOKUP(B328,#REF!,3,FALSE)</f>
        <v>#REF!</v>
      </c>
      <c r="B328" s="14">
        <v>2763</v>
      </c>
      <c r="C328" s="26" t="s">
        <v>261</v>
      </c>
      <c r="D328" s="12" t="s">
        <v>93</v>
      </c>
      <c r="E328" s="16" t="s">
        <v>674</v>
      </c>
      <c r="F328" s="13" t="s">
        <v>8</v>
      </c>
      <c r="G328" s="145"/>
      <c r="H328" s="145"/>
      <c r="I328" s="22"/>
      <c r="J328" s="10"/>
      <c r="K328" s="10">
        <v>-134.29999999999998</v>
      </c>
      <c r="L328" s="12" t="s">
        <v>10</v>
      </c>
      <c r="M328" s="15" t="s">
        <v>1361</v>
      </c>
    </row>
    <row r="329" spans="1:13" ht="38.25">
      <c r="A329" s="77" t="e">
        <f>VLOOKUP(B329,#REF!,3,FALSE)</f>
        <v>#REF!</v>
      </c>
      <c r="B329" s="14">
        <v>2763</v>
      </c>
      <c r="C329" s="26" t="s">
        <v>261</v>
      </c>
      <c r="D329" s="12" t="s">
        <v>93</v>
      </c>
      <c r="E329" s="16" t="s">
        <v>674</v>
      </c>
      <c r="F329" s="13" t="s">
        <v>8</v>
      </c>
      <c r="G329" s="145"/>
      <c r="H329" s="145"/>
      <c r="I329" s="22"/>
      <c r="J329" s="10"/>
      <c r="K329" s="10">
        <v>-41.2</v>
      </c>
      <c r="L329" s="12" t="s">
        <v>293</v>
      </c>
      <c r="M329" s="15" t="s">
        <v>1362</v>
      </c>
    </row>
    <row r="330" spans="1:13">
      <c r="A330" s="77" t="e">
        <f>VLOOKUP(B330,#REF!,3,FALSE)</f>
        <v>#REF!</v>
      </c>
      <c r="B330" s="14">
        <v>2763</v>
      </c>
      <c r="C330" s="26" t="s">
        <v>261</v>
      </c>
      <c r="D330" s="12" t="s">
        <v>93</v>
      </c>
      <c r="E330" s="16" t="s">
        <v>674</v>
      </c>
      <c r="F330" s="13" t="s">
        <v>8</v>
      </c>
      <c r="G330" s="145"/>
      <c r="H330" s="145"/>
      <c r="I330" s="22"/>
      <c r="J330" s="10"/>
      <c r="K330" s="10">
        <v>-30.8</v>
      </c>
      <c r="L330" s="12" t="s">
        <v>10</v>
      </c>
      <c r="M330" s="15" t="s">
        <v>1359</v>
      </c>
    </row>
    <row r="331" spans="1:13" ht="38.25">
      <c r="A331" s="77" t="e">
        <f>VLOOKUP(B331,#REF!,3,FALSE)</f>
        <v>#REF!</v>
      </c>
      <c r="B331" s="14">
        <v>2763</v>
      </c>
      <c r="C331" s="26" t="s">
        <v>261</v>
      </c>
      <c r="D331" s="12" t="s">
        <v>93</v>
      </c>
      <c r="E331" s="16" t="s">
        <v>674</v>
      </c>
      <c r="F331" s="13" t="s">
        <v>8</v>
      </c>
      <c r="G331" s="145"/>
      <c r="H331" s="145"/>
      <c r="I331" s="22"/>
      <c r="J331" s="10"/>
      <c r="K331" s="10">
        <v>-52.5</v>
      </c>
      <c r="L331" s="12" t="s">
        <v>10</v>
      </c>
      <c r="M331" s="15" t="s">
        <v>1360</v>
      </c>
    </row>
    <row r="332" spans="1:13" ht="25.5">
      <c r="A332" s="77" t="e">
        <f>VLOOKUP(B332,#REF!,3,FALSE)</f>
        <v>#REF!</v>
      </c>
      <c r="B332" s="14">
        <v>2763</v>
      </c>
      <c r="C332" s="26" t="s">
        <v>261</v>
      </c>
      <c r="D332" s="12" t="s">
        <v>93</v>
      </c>
      <c r="E332" s="16" t="s">
        <v>674</v>
      </c>
      <c r="F332" s="13" t="s">
        <v>25</v>
      </c>
      <c r="G332" s="145">
        <v>12</v>
      </c>
      <c r="H332" s="145">
        <v>7.5</v>
      </c>
      <c r="I332" s="22">
        <f t="shared" si="24"/>
        <v>62.5</v>
      </c>
      <c r="J332" s="10">
        <f t="shared" si="25"/>
        <v>-4.5</v>
      </c>
      <c r="K332" s="10">
        <v>-4.5</v>
      </c>
      <c r="L332" s="12" t="s">
        <v>10</v>
      </c>
      <c r="M332" s="350" t="s">
        <v>1071</v>
      </c>
    </row>
    <row r="333" spans="1:13">
      <c r="A333" s="77" t="e">
        <f>VLOOKUP(B333,#REF!,3,FALSE)</f>
        <v>#REF!</v>
      </c>
      <c r="B333" s="14">
        <v>2763</v>
      </c>
      <c r="C333" s="26" t="s">
        <v>261</v>
      </c>
      <c r="D333" s="12" t="s">
        <v>93</v>
      </c>
      <c r="E333" s="16" t="s">
        <v>674</v>
      </c>
      <c r="F333" s="13" t="s">
        <v>71</v>
      </c>
      <c r="G333" s="145">
        <v>2.5</v>
      </c>
      <c r="H333" s="145">
        <v>0.8</v>
      </c>
      <c r="I333" s="22">
        <f t="shared" si="24"/>
        <v>32</v>
      </c>
      <c r="J333" s="10">
        <f t="shared" si="25"/>
        <v>-1.7</v>
      </c>
      <c r="K333" s="10">
        <v>-1.7</v>
      </c>
      <c r="L333" s="12" t="s">
        <v>27</v>
      </c>
      <c r="M333" s="350" t="s">
        <v>1358</v>
      </c>
    </row>
    <row r="334" spans="1:13" ht="25.5">
      <c r="A334" s="77" t="e">
        <f>VLOOKUP(B334,#REF!,3,FALSE)</f>
        <v>#REF!</v>
      </c>
      <c r="B334" s="14">
        <v>2763</v>
      </c>
      <c r="C334" s="26" t="s">
        <v>261</v>
      </c>
      <c r="D334" s="12" t="s">
        <v>93</v>
      </c>
      <c r="E334" s="16" t="s">
        <v>674</v>
      </c>
      <c r="F334" s="13" t="s">
        <v>26</v>
      </c>
      <c r="G334" s="145">
        <v>64</v>
      </c>
      <c r="H334" s="145">
        <v>42.7</v>
      </c>
      <c r="I334" s="22">
        <f t="shared" si="24"/>
        <v>66.71875</v>
      </c>
      <c r="J334" s="10">
        <f t="shared" si="25"/>
        <v>-21.299999999999997</v>
      </c>
      <c r="K334" s="22">
        <v>-21.299999999999997</v>
      </c>
      <c r="L334" s="12" t="s">
        <v>10</v>
      </c>
      <c r="M334" s="350" t="s">
        <v>1071</v>
      </c>
    </row>
    <row r="335" spans="1:13">
      <c r="A335" s="77" t="e">
        <f>VLOOKUP(B335,#REF!,3,FALSE)</f>
        <v>#REF!</v>
      </c>
      <c r="B335" s="14">
        <v>2763</v>
      </c>
      <c r="C335" s="26" t="s">
        <v>261</v>
      </c>
      <c r="D335" s="12" t="s">
        <v>93</v>
      </c>
      <c r="E335" s="16" t="s">
        <v>674</v>
      </c>
      <c r="F335" s="13" t="s">
        <v>606</v>
      </c>
      <c r="G335" s="145">
        <v>28.9</v>
      </c>
      <c r="H335" s="145">
        <v>20</v>
      </c>
      <c r="I335" s="22">
        <f>IF(ISBLANK(H335),"",+H335/G335*100)</f>
        <v>69.20415224913495</v>
      </c>
      <c r="J335" s="10">
        <f>+H335-G335</f>
        <v>-8.8999999999999986</v>
      </c>
      <c r="K335" s="22">
        <v>-8.8999999999999986</v>
      </c>
      <c r="L335" s="12" t="s">
        <v>27</v>
      </c>
      <c r="M335" s="350" t="s">
        <v>1358</v>
      </c>
    </row>
    <row r="336" spans="1:13">
      <c r="A336" s="77" t="e">
        <f>VLOOKUP(B336,#REF!,3,FALSE)</f>
        <v>#REF!</v>
      </c>
      <c r="B336" s="14">
        <v>2763</v>
      </c>
      <c r="C336" s="26" t="s">
        <v>261</v>
      </c>
      <c r="D336" s="12" t="s">
        <v>93</v>
      </c>
      <c r="E336" s="16" t="s">
        <v>674</v>
      </c>
      <c r="F336" s="13" t="s">
        <v>72</v>
      </c>
      <c r="G336" s="145">
        <v>11.6</v>
      </c>
      <c r="H336" s="145">
        <v>4.8</v>
      </c>
      <c r="I336" s="22">
        <f>IF(ISBLANK(H336),"",+H336/G336*100)</f>
        <v>41.379310344827587</v>
      </c>
      <c r="J336" s="10">
        <f>+H336-G336</f>
        <v>-6.8</v>
      </c>
      <c r="K336" s="22">
        <v>-6.8</v>
      </c>
      <c r="L336" s="12" t="s">
        <v>27</v>
      </c>
      <c r="M336" s="350" t="s">
        <v>1358</v>
      </c>
    </row>
    <row r="337" spans="1:13" ht="25.5">
      <c r="A337" s="77" t="e">
        <f>VLOOKUP(B337,#REF!,3,FALSE)</f>
        <v>#REF!</v>
      </c>
      <c r="B337" s="105">
        <v>2763</v>
      </c>
      <c r="C337" s="64" t="s">
        <v>261</v>
      </c>
      <c r="D337" s="86" t="s">
        <v>93</v>
      </c>
      <c r="E337" s="114" t="s">
        <v>674</v>
      </c>
      <c r="F337" s="51" t="s">
        <v>12</v>
      </c>
      <c r="G337" s="28">
        <f>SUM(G327:G336)</f>
        <v>2576.5</v>
      </c>
      <c r="H337" s="28">
        <f>SUM(H327:H336)</f>
        <v>2058.7000000000003</v>
      </c>
      <c r="I337" s="28">
        <f t="shared" si="24"/>
        <v>79.902969144187864</v>
      </c>
      <c r="J337" s="28">
        <f t="shared" si="25"/>
        <v>-517.79999999999973</v>
      </c>
      <c r="K337" s="28">
        <f>SUM(K327:K336)</f>
        <v>-517.79999999999995</v>
      </c>
      <c r="L337" s="186"/>
      <c r="M337" s="350"/>
    </row>
    <row r="338" spans="1:13" ht="25.5">
      <c r="A338" s="77" t="e">
        <f>VLOOKUP(B338,#REF!,3,FALSE)</f>
        <v>#REF!</v>
      </c>
      <c r="B338" s="88">
        <v>2763</v>
      </c>
      <c r="C338" s="89" t="s">
        <v>261</v>
      </c>
      <c r="D338" s="90"/>
      <c r="E338" s="90"/>
      <c r="F338" s="92" t="s">
        <v>13</v>
      </c>
      <c r="G338" s="72">
        <f>+G337+G321+G326</f>
        <v>157591.1</v>
      </c>
      <c r="H338" s="72">
        <f>+H337+H321+H326</f>
        <v>80561.400000000009</v>
      </c>
      <c r="I338" s="72">
        <f t="shared" si="24"/>
        <v>51.120526476431728</v>
      </c>
      <c r="J338" s="72">
        <f t="shared" si="25"/>
        <v>-77029.7</v>
      </c>
      <c r="K338" s="72">
        <f>+K337+K321+K326</f>
        <v>-77029.7</v>
      </c>
      <c r="L338" s="187"/>
      <c r="M338" s="350"/>
    </row>
    <row r="339" spans="1:13">
      <c r="A339" s="77" t="e">
        <f>VLOOKUP(B339,#REF!,3,FALSE)</f>
        <v>#REF!</v>
      </c>
      <c r="B339" s="14">
        <v>32</v>
      </c>
      <c r="C339" s="118" t="s">
        <v>252</v>
      </c>
      <c r="D339" s="12" t="s">
        <v>38</v>
      </c>
      <c r="E339" s="16" t="s">
        <v>1192</v>
      </c>
      <c r="F339" s="13" t="s">
        <v>8</v>
      </c>
      <c r="G339" s="208">
        <v>777945.5</v>
      </c>
      <c r="H339" s="208">
        <v>727282.9</v>
      </c>
      <c r="I339" s="10">
        <f t="shared" si="24"/>
        <v>93.48764148645374</v>
      </c>
      <c r="J339" s="10">
        <f t="shared" si="25"/>
        <v>-50662.599999999977</v>
      </c>
      <c r="K339" s="401">
        <v>-113.8</v>
      </c>
      <c r="L339" s="218" t="s">
        <v>122</v>
      </c>
      <c r="M339" s="350" t="s">
        <v>1194</v>
      </c>
    </row>
    <row r="340" spans="1:13" ht="51">
      <c r="A340" s="77" t="e">
        <f>VLOOKUP(B340,#REF!,3,FALSE)</f>
        <v>#REF!</v>
      </c>
      <c r="B340" s="14">
        <v>32</v>
      </c>
      <c r="C340" s="118" t="s">
        <v>252</v>
      </c>
      <c r="D340" s="12" t="s">
        <v>38</v>
      </c>
      <c r="E340" s="16" t="s">
        <v>1192</v>
      </c>
      <c r="F340" s="13" t="s">
        <v>8</v>
      </c>
      <c r="G340" s="67"/>
      <c r="H340" s="67"/>
      <c r="I340" s="18" t="str">
        <f t="shared" si="24"/>
        <v/>
      </c>
      <c r="J340" s="10"/>
      <c r="K340" s="401">
        <v>-4085.4</v>
      </c>
      <c r="L340" s="461" t="s">
        <v>1310</v>
      </c>
      <c r="M340" s="350" t="s">
        <v>1195</v>
      </c>
    </row>
    <row r="341" spans="1:13" ht="25.5">
      <c r="A341" s="77" t="e">
        <f>VLOOKUP(B341,#REF!,3,FALSE)</f>
        <v>#REF!</v>
      </c>
      <c r="B341" s="14">
        <v>32</v>
      </c>
      <c r="C341" s="118" t="s">
        <v>252</v>
      </c>
      <c r="D341" s="12" t="s">
        <v>38</v>
      </c>
      <c r="E341" s="16" t="s">
        <v>1192</v>
      </c>
      <c r="F341" s="13" t="s">
        <v>8</v>
      </c>
      <c r="G341" s="67"/>
      <c r="H341" s="67"/>
      <c r="I341" s="18"/>
      <c r="J341" s="10"/>
      <c r="K341" s="401">
        <v>-25776.6</v>
      </c>
      <c r="L341" s="461" t="s">
        <v>1314</v>
      </c>
      <c r="M341" s="350" t="s">
        <v>1196</v>
      </c>
    </row>
    <row r="342" spans="1:13" ht="25.5">
      <c r="A342" s="77" t="e">
        <f>VLOOKUP(B342,#REF!,3,FALSE)</f>
        <v>#REF!</v>
      </c>
      <c r="B342" s="14">
        <v>32</v>
      </c>
      <c r="C342" s="118" t="s">
        <v>252</v>
      </c>
      <c r="D342" s="12" t="s">
        <v>38</v>
      </c>
      <c r="E342" s="16" t="s">
        <v>1192</v>
      </c>
      <c r="F342" s="13" t="s">
        <v>8</v>
      </c>
      <c r="G342" s="67"/>
      <c r="H342" s="67"/>
      <c r="I342" s="18"/>
      <c r="J342" s="10"/>
      <c r="K342" s="401">
        <v>-628</v>
      </c>
      <c r="L342" s="218" t="s">
        <v>1305</v>
      </c>
      <c r="M342" s="350" t="s">
        <v>1197</v>
      </c>
    </row>
    <row r="343" spans="1:13" ht="25.5">
      <c r="A343" s="77" t="e">
        <f>VLOOKUP(B343,#REF!,3,FALSE)</f>
        <v>#REF!</v>
      </c>
      <c r="B343" s="14">
        <v>32</v>
      </c>
      <c r="C343" s="118" t="s">
        <v>252</v>
      </c>
      <c r="D343" s="12" t="s">
        <v>38</v>
      </c>
      <c r="E343" s="16" t="s">
        <v>1192</v>
      </c>
      <c r="F343" s="13" t="s">
        <v>8</v>
      </c>
      <c r="G343" s="67"/>
      <c r="H343" s="67"/>
      <c r="I343" s="18"/>
      <c r="J343" s="10"/>
      <c r="K343" s="401">
        <v>-1346</v>
      </c>
      <c r="L343" s="461" t="s">
        <v>1314</v>
      </c>
      <c r="M343" s="350" t="s">
        <v>1198</v>
      </c>
    </row>
    <row r="344" spans="1:13" ht="25.5">
      <c r="A344" s="77" t="e">
        <f>VLOOKUP(B344,#REF!,3,FALSE)</f>
        <v>#REF!</v>
      </c>
      <c r="B344" s="14">
        <v>32</v>
      </c>
      <c r="C344" s="118" t="s">
        <v>252</v>
      </c>
      <c r="D344" s="12" t="s">
        <v>38</v>
      </c>
      <c r="E344" s="16" t="s">
        <v>1192</v>
      </c>
      <c r="F344" s="13" t="s">
        <v>8</v>
      </c>
      <c r="G344" s="67"/>
      <c r="H344" s="67"/>
      <c r="I344" s="18"/>
      <c r="J344" s="10"/>
      <c r="K344" s="401">
        <v>-1304.9000000000001</v>
      </c>
      <c r="L344" s="218" t="s">
        <v>1305</v>
      </c>
      <c r="M344" s="350" t="s">
        <v>1199</v>
      </c>
    </row>
    <row r="345" spans="1:13" ht="25.5">
      <c r="A345" s="77" t="e">
        <f>VLOOKUP(B345,#REF!,3,FALSE)</f>
        <v>#REF!</v>
      </c>
      <c r="B345" s="14">
        <v>32</v>
      </c>
      <c r="C345" s="118" t="s">
        <v>252</v>
      </c>
      <c r="D345" s="12" t="s">
        <v>38</v>
      </c>
      <c r="E345" s="16" t="s">
        <v>1192</v>
      </c>
      <c r="F345" s="13" t="s">
        <v>8</v>
      </c>
      <c r="G345" s="67"/>
      <c r="H345" s="67"/>
      <c r="I345" s="18"/>
      <c r="J345" s="10"/>
      <c r="K345" s="401">
        <v>-1524.2</v>
      </c>
      <c r="L345" s="218" t="s">
        <v>1305</v>
      </c>
      <c r="M345" s="350" t="s">
        <v>1200</v>
      </c>
    </row>
    <row r="346" spans="1:13" ht="25.5">
      <c r="A346" s="77" t="e">
        <f>VLOOKUP(B346,#REF!,3,FALSE)</f>
        <v>#REF!</v>
      </c>
      <c r="B346" s="14">
        <v>32</v>
      </c>
      <c r="C346" s="118" t="s">
        <v>252</v>
      </c>
      <c r="D346" s="12" t="s">
        <v>38</v>
      </c>
      <c r="E346" s="16" t="s">
        <v>1192</v>
      </c>
      <c r="F346" s="13" t="s">
        <v>8</v>
      </c>
      <c r="G346" s="67"/>
      <c r="H346" s="67"/>
      <c r="I346" s="18"/>
      <c r="J346" s="10"/>
      <c r="K346" s="401">
        <v>-3234</v>
      </c>
      <c r="L346" s="218" t="s">
        <v>1305</v>
      </c>
      <c r="M346" s="350" t="s">
        <v>1201</v>
      </c>
    </row>
    <row r="347" spans="1:13" ht="38.25">
      <c r="A347" s="77" t="e">
        <f>VLOOKUP(B347,#REF!,3,FALSE)</f>
        <v>#REF!</v>
      </c>
      <c r="B347" s="14">
        <v>32</v>
      </c>
      <c r="C347" s="118" t="s">
        <v>252</v>
      </c>
      <c r="D347" s="12" t="s">
        <v>38</v>
      </c>
      <c r="E347" s="16" t="s">
        <v>1192</v>
      </c>
      <c r="F347" s="13" t="s">
        <v>8</v>
      </c>
      <c r="G347" s="67"/>
      <c r="H347" s="67"/>
      <c r="I347" s="18"/>
      <c r="J347" s="10"/>
      <c r="K347" s="401">
        <v>-685.6</v>
      </c>
      <c r="L347" s="218" t="s">
        <v>1305</v>
      </c>
      <c r="M347" s="350" t="s">
        <v>1202</v>
      </c>
    </row>
    <row r="348" spans="1:13" ht="51">
      <c r="A348" s="77" t="e">
        <f>VLOOKUP(B348,#REF!,3,FALSE)</f>
        <v>#REF!</v>
      </c>
      <c r="B348" s="14">
        <v>32</v>
      </c>
      <c r="C348" s="118" t="s">
        <v>252</v>
      </c>
      <c r="D348" s="12" t="s">
        <v>38</v>
      </c>
      <c r="E348" s="16" t="s">
        <v>1192</v>
      </c>
      <c r="F348" s="13" t="s">
        <v>8</v>
      </c>
      <c r="G348" s="67"/>
      <c r="H348" s="67"/>
      <c r="I348" s="18"/>
      <c r="J348" s="10"/>
      <c r="K348" s="401">
        <v>-500</v>
      </c>
      <c r="L348" s="218" t="s">
        <v>1305</v>
      </c>
      <c r="M348" s="350" t="s">
        <v>1203</v>
      </c>
    </row>
    <row r="349" spans="1:13">
      <c r="A349" s="77" t="e">
        <f>VLOOKUP(B349,#REF!,3,FALSE)</f>
        <v>#REF!</v>
      </c>
      <c r="B349" s="14">
        <v>32</v>
      </c>
      <c r="C349" s="118" t="s">
        <v>252</v>
      </c>
      <c r="D349" s="12" t="s">
        <v>38</v>
      </c>
      <c r="E349" s="16" t="s">
        <v>1192</v>
      </c>
      <c r="F349" s="13" t="s">
        <v>8</v>
      </c>
      <c r="G349" s="67"/>
      <c r="H349" s="67"/>
      <c r="I349" s="18"/>
      <c r="J349" s="10"/>
      <c r="K349" s="401">
        <v>-749.7</v>
      </c>
      <c r="L349" s="218" t="s">
        <v>9</v>
      </c>
      <c r="M349" s="350" t="s">
        <v>1204</v>
      </c>
    </row>
    <row r="350" spans="1:13">
      <c r="A350" s="77" t="e">
        <f>VLOOKUP(B350,#REF!,3,FALSE)</f>
        <v>#REF!</v>
      </c>
      <c r="B350" s="14">
        <v>32</v>
      </c>
      <c r="C350" s="118" t="s">
        <v>252</v>
      </c>
      <c r="D350" s="12" t="s">
        <v>38</v>
      </c>
      <c r="E350" s="16" t="s">
        <v>1192</v>
      </c>
      <c r="F350" s="13" t="s">
        <v>8</v>
      </c>
      <c r="G350" s="67"/>
      <c r="H350" s="67"/>
      <c r="I350" s="18"/>
      <c r="J350" s="10"/>
      <c r="K350" s="401">
        <v>-167.1</v>
      </c>
      <c r="L350" s="218" t="s">
        <v>27</v>
      </c>
      <c r="M350" s="350" t="s">
        <v>1205</v>
      </c>
    </row>
    <row r="351" spans="1:13">
      <c r="A351" s="77" t="e">
        <f>VLOOKUP(B351,#REF!,3,FALSE)</f>
        <v>#REF!</v>
      </c>
      <c r="B351" s="14">
        <v>32</v>
      </c>
      <c r="C351" s="118" t="s">
        <v>252</v>
      </c>
      <c r="D351" s="12" t="s">
        <v>38</v>
      </c>
      <c r="E351" s="16" t="s">
        <v>1192</v>
      </c>
      <c r="F351" s="13" t="s">
        <v>8</v>
      </c>
      <c r="G351" s="67"/>
      <c r="H351" s="67"/>
      <c r="I351" s="18"/>
      <c r="J351" s="10"/>
      <c r="K351" s="401">
        <v>-20.9</v>
      </c>
      <c r="L351" s="218" t="s">
        <v>50</v>
      </c>
      <c r="M351" s="350" t="s">
        <v>1206</v>
      </c>
    </row>
    <row r="352" spans="1:13">
      <c r="A352" s="77" t="e">
        <f>VLOOKUP(B352,#REF!,3,FALSE)</f>
        <v>#REF!</v>
      </c>
      <c r="B352" s="14">
        <v>32</v>
      </c>
      <c r="C352" s="118" t="s">
        <v>252</v>
      </c>
      <c r="D352" s="12" t="s">
        <v>38</v>
      </c>
      <c r="E352" s="16" t="s">
        <v>1192</v>
      </c>
      <c r="F352" s="13" t="s">
        <v>8</v>
      </c>
      <c r="G352" s="67"/>
      <c r="H352" s="67"/>
      <c r="I352" s="18"/>
      <c r="J352" s="10"/>
      <c r="K352" s="401">
        <v>-653.9</v>
      </c>
      <c r="L352" s="218" t="s">
        <v>122</v>
      </c>
      <c r="M352" s="350" t="s">
        <v>1207</v>
      </c>
    </row>
    <row r="353" spans="1:13">
      <c r="A353" s="77" t="e">
        <f>VLOOKUP(B353,#REF!,3,FALSE)</f>
        <v>#REF!</v>
      </c>
      <c r="B353" s="14">
        <v>32</v>
      </c>
      <c r="C353" s="118" t="s">
        <v>252</v>
      </c>
      <c r="D353" s="12" t="s">
        <v>38</v>
      </c>
      <c r="E353" s="16" t="s">
        <v>1192</v>
      </c>
      <c r="F353" s="13" t="s">
        <v>8</v>
      </c>
      <c r="G353" s="67"/>
      <c r="H353" s="67"/>
      <c r="I353" s="18"/>
      <c r="J353" s="10"/>
      <c r="K353" s="401">
        <v>-6.7</v>
      </c>
      <c r="L353" s="218" t="s">
        <v>9</v>
      </c>
      <c r="M353" s="350" t="s">
        <v>1208</v>
      </c>
    </row>
    <row r="354" spans="1:13">
      <c r="A354" s="77" t="e">
        <f>VLOOKUP(B354,#REF!,3,FALSE)</f>
        <v>#REF!</v>
      </c>
      <c r="B354" s="14">
        <v>32</v>
      </c>
      <c r="C354" s="118" t="s">
        <v>252</v>
      </c>
      <c r="D354" s="12" t="s">
        <v>38</v>
      </c>
      <c r="E354" s="16" t="s">
        <v>1192</v>
      </c>
      <c r="F354" s="13" t="s">
        <v>8</v>
      </c>
      <c r="G354" s="67"/>
      <c r="H354" s="67"/>
      <c r="I354" s="18"/>
      <c r="J354" s="10"/>
      <c r="K354" s="401">
        <v>-16.7</v>
      </c>
      <c r="L354" s="218" t="s">
        <v>27</v>
      </c>
      <c r="M354" s="350" t="s">
        <v>1209</v>
      </c>
    </row>
    <row r="355" spans="1:13">
      <c r="A355" s="77" t="e">
        <f>VLOOKUP(B355,#REF!,3,FALSE)</f>
        <v>#REF!</v>
      </c>
      <c r="B355" s="14">
        <v>32</v>
      </c>
      <c r="C355" s="118" t="s">
        <v>252</v>
      </c>
      <c r="D355" s="12" t="s">
        <v>38</v>
      </c>
      <c r="E355" s="16" t="s">
        <v>1192</v>
      </c>
      <c r="F355" s="13" t="s">
        <v>8</v>
      </c>
      <c r="G355" s="67"/>
      <c r="H355" s="67"/>
      <c r="I355" s="18"/>
      <c r="J355" s="10"/>
      <c r="K355" s="401">
        <v>-2.9</v>
      </c>
      <c r="L355" s="218" t="s">
        <v>18</v>
      </c>
      <c r="M355" s="350" t="s">
        <v>1210</v>
      </c>
    </row>
    <row r="356" spans="1:13">
      <c r="A356" s="77" t="e">
        <f>VLOOKUP(B356,#REF!,3,FALSE)</f>
        <v>#REF!</v>
      </c>
      <c r="B356" s="14">
        <v>32</v>
      </c>
      <c r="C356" s="118" t="s">
        <v>252</v>
      </c>
      <c r="D356" s="12" t="s">
        <v>38</v>
      </c>
      <c r="E356" s="16" t="s">
        <v>1192</v>
      </c>
      <c r="F356" s="13" t="s">
        <v>8</v>
      </c>
      <c r="G356" s="67"/>
      <c r="H356" s="67"/>
      <c r="I356" s="18"/>
      <c r="J356" s="10"/>
      <c r="K356" s="401">
        <v>-4.8999999999999995</v>
      </c>
      <c r="L356" s="218" t="s">
        <v>50</v>
      </c>
      <c r="M356" s="350" t="s">
        <v>1211</v>
      </c>
    </row>
    <row r="357" spans="1:13" ht="25.5">
      <c r="A357" s="77" t="e">
        <f>VLOOKUP(B357,#REF!,3,FALSE)</f>
        <v>#REF!</v>
      </c>
      <c r="B357" s="14">
        <v>32</v>
      </c>
      <c r="C357" s="118" t="s">
        <v>252</v>
      </c>
      <c r="D357" s="12" t="s">
        <v>38</v>
      </c>
      <c r="E357" s="16" t="s">
        <v>1192</v>
      </c>
      <c r="F357" s="13" t="s">
        <v>8</v>
      </c>
      <c r="G357" s="67"/>
      <c r="H357" s="67"/>
      <c r="I357" s="18"/>
      <c r="J357" s="10"/>
      <c r="K357" s="401">
        <v>-581.70000000000005</v>
      </c>
      <c r="L357" s="12" t="s">
        <v>56</v>
      </c>
      <c r="M357" s="350" t="s">
        <v>1212</v>
      </c>
    </row>
    <row r="358" spans="1:13">
      <c r="A358" s="77" t="e">
        <f>VLOOKUP(B358,#REF!,3,FALSE)</f>
        <v>#REF!</v>
      </c>
      <c r="B358" s="14">
        <v>32</v>
      </c>
      <c r="C358" s="118" t="s">
        <v>252</v>
      </c>
      <c r="D358" s="12" t="s">
        <v>38</v>
      </c>
      <c r="E358" s="16" t="s">
        <v>1192</v>
      </c>
      <c r="F358" s="13" t="s">
        <v>8</v>
      </c>
      <c r="G358" s="67"/>
      <c r="H358" s="67"/>
      <c r="I358" s="18"/>
      <c r="J358" s="10"/>
      <c r="K358" s="401">
        <v>-23.6</v>
      </c>
      <c r="L358" s="218" t="s">
        <v>18</v>
      </c>
      <c r="M358" s="350" t="s">
        <v>1213</v>
      </c>
    </row>
    <row r="359" spans="1:13">
      <c r="A359" s="77" t="e">
        <f>VLOOKUP(B359,#REF!,3,FALSE)</f>
        <v>#REF!</v>
      </c>
      <c r="B359" s="14">
        <v>32</v>
      </c>
      <c r="C359" s="118" t="s">
        <v>252</v>
      </c>
      <c r="D359" s="12" t="s">
        <v>38</v>
      </c>
      <c r="E359" s="16" t="s">
        <v>1192</v>
      </c>
      <c r="F359" s="13" t="s">
        <v>8</v>
      </c>
      <c r="G359" s="67"/>
      <c r="H359" s="67"/>
      <c r="I359" s="18"/>
      <c r="J359" s="10"/>
      <c r="K359" s="401">
        <v>-23.3</v>
      </c>
      <c r="L359" s="218" t="s">
        <v>50</v>
      </c>
      <c r="M359" s="350" t="s">
        <v>1214</v>
      </c>
    </row>
    <row r="360" spans="1:13">
      <c r="A360" s="77" t="e">
        <f>VLOOKUP(B360,#REF!,3,FALSE)</f>
        <v>#REF!</v>
      </c>
      <c r="B360" s="14">
        <v>32</v>
      </c>
      <c r="C360" s="118" t="s">
        <v>252</v>
      </c>
      <c r="D360" s="12" t="s">
        <v>38</v>
      </c>
      <c r="E360" s="16" t="s">
        <v>1192</v>
      </c>
      <c r="F360" s="13" t="s">
        <v>8</v>
      </c>
      <c r="G360" s="67"/>
      <c r="H360" s="67"/>
      <c r="I360" s="18"/>
      <c r="J360" s="10"/>
      <c r="K360" s="401">
        <v>-20.5</v>
      </c>
      <c r="L360" s="12" t="s">
        <v>155</v>
      </c>
      <c r="M360" s="350" t="s">
        <v>1215</v>
      </c>
    </row>
    <row r="361" spans="1:13" ht="25.5">
      <c r="A361" s="77" t="e">
        <f>VLOOKUP(B361,#REF!,3,FALSE)</f>
        <v>#REF!</v>
      </c>
      <c r="B361" s="14">
        <v>32</v>
      </c>
      <c r="C361" s="118" t="s">
        <v>252</v>
      </c>
      <c r="D361" s="12" t="s">
        <v>38</v>
      </c>
      <c r="E361" s="16" t="s">
        <v>1192</v>
      </c>
      <c r="F361" s="13" t="s">
        <v>8</v>
      </c>
      <c r="G361" s="67"/>
      <c r="H361" s="67"/>
      <c r="I361" s="18"/>
      <c r="J361" s="10"/>
      <c r="K361" s="401">
        <v>-26.3</v>
      </c>
      <c r="L361" s="218" t="s">
        <v>9</v>
      </c>
      <c r="M361" s="350" t="s">
        <v>1216</v>
      </c>
    </row>
    <row r="362" spans="1:13" ht="25.5">
      <c r="A362" s="77" t="e">
        <f>VLOOKUP(B362,#REF!,3,FALSE)</f>
        <v>#REF!</v>
      </c>
      <c r="B362" s="14">
        <v>32</v>
      </c>
      <c r="C362" s="118" t="s">
        <v>252</v>
      </c>
      <c r="D362" s="12" t="s">
        <v>38</v>
      </c>
      <c r="E362" s="16" t="s">
        <v>1192</v>
      </c>
      <c r="F362" s="13" t="s">
        <v>8</v>
      </c>
      <c r="G362" s="67"/>
      <c r="H362" s="67"/>
      <c r="I362" s="18"/>
      <c r="J362" s="10"/>
      <c r="K362" s="401">
        <v>-34.5</v>
      </c>
      <c r="L362" s="218" t="s">
        <v>27</v>
      </c>
      <c r="M362" s="350" t="s">
        <v>1217</v>
      </c>
    </row>
    <row r="363" spans="1:13">
      <c r="A363" s="77" t="e">
        <f>VLOOKUP(B363,#REF!,3,FALSE)</f>
        <v>#REF!</v>
      </c>
      <c r="B363" s="14">
        <v>32</v>
      </c>
      <c r="C363" s="118" t="s">
        <v>252</v>
      </c>
      <c r="D363" s="12" t="s">
        <v>38</v>
      </c>
      <c r="E363" s="16" t="s">
        <v>1192</v>
      </c>
      <c r="F363" s="13" t="s">
        <v>8</v>
      </c>
      <c r="G363" s="67"/>
      <c r="H363" s="67"/>
      <c r="I363" s="18"/>
      <c r="J363" s="10"/>
      <c r="K363" s="401">
        <v>-2.4</v>
      </c>
      <c r="L363" s="218" t="s">
        <v>9</v>
      </c>
      <c r="M363" s="350" t="s">
        <v>1218</v>
      </c>
    </row>
    <row r="364" spans="1:13" ht="25.5">
      <c r="A364" s="77" t="e">
        <f>VLOOKUP(B364,#REF!,3,FALSE)</f>
        <v>#REF!</v>
      </c>
      <c r="B364" s="14">
        <v>32</v>
      </c>
      <c r="C364" s="118" t="s">
        <v>252</v>
      </c>
      <c r="D364" s="12" t="s">
        <v>38</v>
      </c>
      <c r="E364" s="16" t="s">
        <v>1192</v>
      </c>
      <c r="F364" s="13" t="s">
        <v>8</v>
      </c>
      <c r="G364" s="67"/>
      <c r="H364" s="67"/>
      <c r="I364" s="18"/>
      <c r="J364" s="10"/>
      <c r="K364" s="401">
        <v>-362.6</v>
      </c>
      <c r="L364" s="218" t="s">
        <v>27</v>
      </c>
      <c r="M364" s="350" t="s">
        <v>1219</v>
      </c>
    </row>
    <row r="365" spans="1:13">
      <c r="A365" s="77" t="e">
        <f>VLOOKUP(B365,#REF!,3,FALSE)</f>
        <v>#REF!</v>
      </c>
      <c r="B365" s="14">
        <v>32</v>
      </c>
      <c r="C365" s="118" t="s">
        <v>252</v>
      </c>
      <c r="D365" s="12" t="s">
        <v>38</v>
      </c>
      <c r="E365" s="16" t="s">
        <v>1192</v>
      </c>
      <c r="F365" s="13" t="s">
        <v>8</v>
      </c>
      <c r="G365" s="67"/>
      <c r="H365" s="67"/>
      <c r="I365" s="18" t="str">
        <f t="shared" si="24"/>
        <v/>
      </c>
      <c r="J365" s="10"/>
      <c r="K365" s="401">
        <v>-85.1</v>
      </c>
      <c r="L365" s="218" t="s">
        <v>50</v>
      </c>
      <c r="M365" s="350" t="s">
        <v>1220</v>
      </c>
    </row>
    <row r="366" spans="1:13" ht="25.5">
      <c r="A366" s="77" t="e">
        <f>VLOOKUP(B366,#REF!,3,FALSE)</f>
        <v>#REF!</v>
      </c>
      <c r="B366" s="14">
        <v>32</v>
      </c>
      <c r="C366" s="118" t="s">
        <v>252</v>
      </c>
      <c r="D366" s="12" t="s">
        <v>38</v>
      </c>
      <c r="E366" s="16" t="s">
        <v>1192</v>
      </c>
      <c r="F366" s="13" t="s">
        <v>8</v>
      </c>
      <c r="G366" s="67"/>
      <c r="H366" s="67"/>
      <c r="I366" s="18" t="str">
        <f t="shared" ref="I366:I429" si="26">IF(ISBLANK(H366),"",+H366/G366*100)</f>
        <v/>
      </c>
      <c r="J366" s="10"/>
      <c r="K366" s="401">
        <v>-72</v>
      </c>
      <c r="L366" s="218" t="s">
        <v>9</v>
      </c>
      <c r="M366" s="350" t="s">
        <v>1221</v>
      </c>
    </row>
    <row r="367" spans="1:13" ht="25.5">
      <c r="A367" s="77" t="e">
        <f>VLOOKUP(B367,#REF!,3,FALSE)</f>
        <v>#REF!</v>
      </c>
      <c r="B367" s="14">
        <v>32</v>
      </c>
      <c r="C367" s="118" t="s">
        <v>252</v>
      </c>
      <c r="D367" s="12" t="s">
        <v>38</v>
      </c>
      <c r="E367" s="16" t="s">
        <v>1192</v>
      </c>
      <c r="F367" s="13" t="s">
        <v>8</v>
      </c>
      <c r="G367" s="67"/>
      <c r="H367" s="67"/>
      <c r="I367" s="18" t="str">
        <f t="shared" si="26"/>
        <v/>
      </c>
      <c r="J367" s="10"/>
      <c r="K367" s="401">
        <v>-1057.8</v>
      </c>
      <c r="L367" s="218" t="s">
        <v>27</v>
      </c>
      <c r="M367" s="350" t="s">
        <v>1222</v>
      </c>
    </row>
    <row r="368" spans="1:13">
      <c r="A368" s="77" t="e">
        <f>VLOOKUP(B368,#REF!,3,FALSE)</f>
        <v>#REF!</v>
      </c>
      <c r="B368" s="14">
        <v>32</v>
      </c>
      <c r="C368" s="118" t="s">
        <v>252</v>
      </c>
      <c r="D368" s="12" t="s">
        <v>38</v>
      </c>
      <c r="E368" s="16" t="s">
        <v>1192</v>
      </c>
      <c r="F368" s="13" t="s">
        <v>8</v>
      </c>
      <c r="G368" s="67"/>
      <c r="H368" s="67"/>
      <c r="I368" s="18" t="str">
        <f t="shared" si="26"/>
        <v/>
      </c>
      <c r="J368" s="10"/>
      <c r="K368" s="401">
        <v>-10.5</v>
      </c>
      <c r="L368" s="218" t="s">
        <v>18</v>
      </c>
      <c r="M368" s="350" t="s">
        <v>1223</v>
      </c>
    </row>
    <row r="369" spans="1:13">
      <c r="A369" s="77" t="e">
        <f>VLOOKUP(B369,#REF!,3,FALSE)</f>
        <v>#REF!</v>
      </c>
      <c r="B369" s="14">
        <v>32</v>
      </c>
      <c r="C369" s="118" t="s">
        <v>252</v>
      </c>
      <c r="D369" s="12" t="s">
        <v>38</v>
      </c>
      <c r="E369" s="16" t="s">
        <v>1192</v>
      </c>
      <c r="F369" s="13" t="s">
        <v>8</v>
      </c>
      <c r="G369" s="67"/>
      <c r="H369" s="67"/>
      <c r="I369" s="18" t="str">
        <f t="shared" si="26"/>
        <v/>
      </c>
      <c r="J369" s="10"/>
      <c r="K369" s="401">
        <v>-212.50000000000003</v>
      </c>
      <c r="L369" s="218" t="s">
        <v>50</v>
      </c>
      <c r="M369" s="350" t="s">
        <v>1224</v>
      </c>
    </row>
    <row r="370" spans="1:13">
      <c r="A370" s="77" t="e">
        <f>VLOOKUP(B370,#REF!,3,FALSE)</f>
        <v>#REF!</v>
      </c>
      <c r="B370" s="14">
        <v>32</v>
      </c>
      <c r="C370" s="118" t="s">
        <v>252</v>
      </c>
      <c r="D370" s="12" t="s">
        <v>38</v>
      </c>
      <c r="E370" s="16" t="s">
        <v>1192</v>
      </c>
      <c r="F370" s="13" t="s">
        <v>8</v>
      </c>
      <c r="G370" s="67"/>
      <c r="H370" s="67"/>
      <c r="I370" s="18" t="str">
        <f t="shared" si="26"/>
        <v/>
      </c>
      <c r="J370" s="10"/>
      <c r="K370" s="402">
        <v>-304.3</v>
      </c>
      <c r="L370" s="219" t="s">
        <v>10</v>
      </c>
      <c r="M370" s="350" t="s">
        <v>1225</v>
      </c>
    </row>
    <row r="371" spans="1:13" ht="25.5">
      <c r="A371" s="77" t="e">
        <f>VLOOKUP(B371,#REF!,3,FALSE)</f>
        <v>#REF!</v>
      </c>
      <c r="B371" s="14">
        <v>32</v>
      </c>
      <c r="C371" s="118" t="s">
        <v>252</v>
      </c>
      <c r="D371" s="12" t="s">
        <v>38</v>
      </c>
      <c r="E371" s="16" t="s">
        <v>1192</v>
      </c>
      <c r="F371" s="13" t="s">
        <v>8</v>
      </c>
      <c r="G371" s="67"/>
      <c r="H371" s="67"/>
      <c r="I371" s="18" t="str">
        <f t="shared" si="26"/>
        <v/>
      </c>
      <c r="J371" s="10"/>
      <c r="K371" s="401">
        <v>-369.5</v>
      </c>
      <c r="L371" s="218" t="s">
        <v>122</v>
      </c>
      <c r="M371" s="350" t="s">
        <v>1226</v>
      </c>
    </row>
    <row r="372" spans="1:13" ht="25.5">
      <c r="A372" s="77" t="e">
        <f>VLOOKUP(B372,#REF!,3,FALSE)</f>
        <v>#REF!</v>
      </c>
      <c r="B372" s="14">
        <v>32</v>
      </c>
      <c r="C372" s="118" t="s">
        <v>252</v>
      </c>
      <c r="D372" s="12" t="s">
        <v>38</v>
      </c>
      <c r="E372" s="16" t="s">
        <v>1192</v>
      </c>
      <c r="F372" s="13" t="s">
        <v>8</v>
      </c>
      <c r="G372" s="67"/>
      <c r="H372" s="67"/>
      <c r="I372" s="18" t="str">
        <f t="shared" si="26"/>
        <v/>
      </c>
      <c r="J372" s="10"/>
      <c r="K372" s="401">
        <v>-313.2</v>
      </c>
      <c r="L372" s="218" t="s">
        <v>121</v>
      </c>
      <c r="M372" s="350" t="s">
        <v>1227</v>
      </c>
    </row>
    <row r="373" spans="1:13">
      <c r="A373" s="77" t="e">
        <f>VLOOKUP(B373,#REF!,3,FALSE)</f>
        <v>#REF!</v>
      </c>
      <c r="B373" s="14">
        <v>32</v>
      </c>
      <c r="C373" s="118" t="s">
        <v>252</v>
      </c>
      <c r="D373" s="12" t="s">
        <v>38</v>
      </c>
      <c r="E373" s="16" t="s">
        <v>1192</v>
      </c>
      <c r="F373" s="13" t="s">
        <v>8</v>
      </c>
      <c r="G373" s="67"/>
      <c r="H373" s="67"/>
      <c r="I373" s="18" t="str">
        <f t="shared" si="26"/>
        <v/>
      </c>
      <c r="J373" s="10"/>
      <c r="K373" s="401">
        <v>-29.1</v>
      </c>
      <c r="L373" s="218" t="s">
        <v>9</v>
      </c>
      <c r="M373" s="350" t="s">
        <v>1228</v>
      </c>
    </row>
    <row r="374" spans="1:13" ht="25.5">
      <c r="A374" s="77" t="e">
        <f>VLOOKUP(B374,#REF!,3,FALSE)</f>
        <v>#REF!</v>
      </c>
      <c r="B374" s="14">
        <v>32</v>
      </c>
      <c r="C374" s="118" t="s">
        <v>252</v>
      </c>
      <c r="D374" s="12" t="s">
        <v>38</v>
      </c>
      <c r="E374" s="16" t="s">
        <v>1192</v>
      </c>
      <c r="F374" s="13" t="s">
        <v>8</v>
      </c>
      <c r="G374" s="67"/>
      <c r="H374" s="67"/>
      <c r="I374" s="18" t="str">
        <f t="shared" si="26"/>
        <v/>
      </c>
      <c r="J374" s="10"/>
      <c r="K374" s="401">
        <v>-110</v>
      </c>
      <c r="L374" s="218" t="s">
        <v>9</v>
      </c>
      <c r="M374" s="350" t="s">
        <v>1229</v>
      </c>
    </row>
    <row r="375" spans="1:13" ht="25.5">
      <c r="A375" s="77" t="e">
        <f>VLOOKUP(B375,#REF!,3,FALSE)</f>
        <v>#REF!</v>
      </c>
      <c r="B375" s="14">
        <v>32</v>
      </c>
      <c r="C375" s="118" t="s">
        <v>252</v>
      </c>
      <c r="D375" s="12" t="s">
        <v>38</v>
      </c>
      <c r="E375" s="16" t="s">
        <v>1192</v>
      </c>
      <c r="F375" s="13" t="s">
        <v>8</v>
      </c>
      <c r="G375" s="67"/>
      <c r="H375" s="67"/>
      <c r="I375" s="18" t="str">
        <f t="shared" si="26"/>
        <v/>
      </c>
      <c r="J375" s="10"/>
      <c r="K375" s="401">
        <v>-31.3</v>
      </c>
      <c r="L375" s="218" t="s">
        <v>9</v>
      </c>
      <c r="M375" s="350" t="s">
        <v>1230</v>
      </c>
    </row>
    <row r="376" spans="1:13" ht="76.5">
      <c r="A376" s="77" t="e">
        <f>VLOOKUP(B376,#REF!,3,FALSE)</f>
        <v>#REF!</v>
      </c>
      <c r="B376" s="14">
        <v>32</v>
      </c>
      <c r="C376" s="118" t="s">
        <v>252</v>
      </c>
      <c r="D376" s="12" t="s">
        <v>38</v>
      </c>
      <c r="E376" s="16" t="s">
        <v>1192</v>
      </c>
      <c r="F376" s="13" t="s">
        <v>8</v>
      </c>
      <c r="G376" s="67"/>
      <c r="H376" s="67"/>
      <c r="I376" s="18" t="str">
        <f t="shared" si="26"/>
        <v/>
      </c>
      <c r="J376" s="10"/>
      <c r="K376" s="401">
        <v>-56.4</v>
      </c>
      <c r="L376" s="218" t="s">
        <v>9</v>
      </c>
      <c r="M376" s="350" t="s">
        <v>1231</v>
      </c>
    </row>
    <row r="377" spans="1:13" ht="38.25">
      <c r="A377" s="77" t="e">
        <f>VLOOKUP(B377,#REF!,3,FALSE)</f>
        <v>#REF!</v>
      </c>
      <c r="B377" s="14">
        <v>32</v>
      </c>
      <c r="C377" s="118" t="s">
        <v>252</v>
      </c>
      <c r="D377" s="12" t="s">
        <v>38</v>
      </c>
      <c r="E377" s="16" t="s">
        <v>1192</v>
      </c>
      <c r="F377" s="13" t="s">
        <v>8</v>
      </c>
      <c r="G377" s="67"/>
      <c r="H377" s="67"/>
      <c r="I377" s="18" t="str">
        <f t="shared" si="26"/>
        <v/>
      </c>
      <c r="J377" s="10"/>
      <c r="K377" s="401">
        <v>-113</v>
      </c>
      <c r="L377" s="12" t="s">
        <v>9</v>
      </c>
      <c r="M377" s="350" t="s">
        <v>1232</v>
      </c>
    </row>
    <row r="378" spans="1:13" ht="25.5">
      <c r="A378" s="77" t="e">
        <f>VLOOKUP(B378,#REF!,3,FALSE)</f>
        <v>#REF!</v>
      </c>
      <c r="B378" s="14">
        <v>32</v>
      </c>
      <c r="C378" s="118" t="s">
        <v>252</v>
      </c>
      <c r="D378" s="12" t="s">
        <v>38</v>
      </c>
      <c r="E378" s="16" t="s">
        <v>1192</v>
      </c>
      <c r="F378" s="13" t="s">
        <v>8</v>
      </c>
      <c r="G378" s="10"/>
      <c r="H378" s="10"/>
      <c r="I378" s="10" t="str">
        <f t="shared" si="26"/>
        <v/>
      </c>
      <c r="J378" s="10"/>
      <c r="K378" s="401">
        <v>-197.3</v>
      </c>
      <c r="L378" s="220" t="s">
        <v>9</v>
      </c>
      <c r="M378" s="350" t="s">
        <v>1233</v>
      </c>
    </row>
    <row r="379" spans="1:13" ht="51">
      <c r="A379" s="77" t="e">
        <f>VLOOKUP(B379,#REF!,3,FALSE)</f>
        <v>#REF!</v>
      </c>
      <c r="B379" s="14">
        <v>32</v>
      </c>
      <c r="C379" s="118" t="s">
        <v>252</v>
      </c>
      <c r="D379" s="12" t="s">
        <v>38</v>
      </c>
      <c r="E379" s="16" t="s">
        <v>1192</v>
      </c>
      <c r="F379" s="13" t="s">
        <v>8</v>
      </c>
      <c r="G379" s="10"/>
      <c r="H379" s="10"/>
      <c r="I379" s="10" t="str">
        <f t="shared" si="26"/>
        <v/>
      </c>
      <c r="J379" s="10"/>
      <c r="K379" s="401">
        <v>-427.3</v>
      </c>
      <c r="L379" s="183" t="s">
        <v>9</v>
      </c>
      <c r="M379" s="350" t="s">
        <v>1234</v>
      </c>
    </row>
    <row r="380" spans="1:13">
      <c r="A380" s="77" t="e">
        <f>VLOOKUP(B380,#REF!,3,FALSE)</f>
        <v>#REF!</v>
      </c>
      <c r="B380" s="14">
        <v>32</v>
      </c>
      <c r="C380" s="118" t="s">
        <v>252</v>
      </c>
      <c r="D380" s="12" t="s">
        <v>38</v>
      </c>
      <c r="E380" s="16" t="s">
        <v>1192</v>
      </c>
      <c r="F380" s="13" t="s">
        <v>8</v>
      </c>
      <c r="G380" s="10"/>
      <c r="H380" s="10"/>
      <c r="I380" s="10" t="str">
        <f t="shared" si="26"/>
        <v/>
      </c>
      <c r="J380" s="10"/>
      <c r="K380" s="401">
        <v>-17.100000000000001</v>
      </c>
      <c r="L380" s="183" t="s">
        <v>9</v>
      </c>
      <c r="M380" s="350" t="s">
        <v>1235</v>
      </c>
    </row>
    <row r="381" spans="1:13">
      <c r="A381" s="77" t="e">
        <f>VLOOKUP(B381,#REF!,3,FALSE)</f>
        <v>#REF!</v>
      </c>
      <c r="B381" s="14">
        <v>32</v>
      </c>
      <c r="C381" s="118" t="s">
        <v>252</v>
      </c>
      <c r="D381" s="12" t="s">
        <v>38</v>
      </c>
      <c r="E381" s="16" t="s">
        <v>1192</v>
      </c>
      <c r="F381" s="13" t="s">
        <v>8</v>
      </c>
      <c r="G381" s="10"/>
      <c r="H381" s="10"/>
      <c r="I381" s="10" t="str">
        <f t="shared" si="26"/>
        <v/>
      </c>
      <c r="J381" s="10"/>
      <c r="K381" s="401">
        <v>-3136.9</v>
      </c>
      <c r="L381" s="218" t="s">
        <v>27</v>
      </c>
      <c r="M381" s="350" t="s">
        <v>1236</v>
      </c>
    </row>
    <row r="382" spans="1:13" ht="25.5">
      <c r="A382" s="77" t="e">
        <f>VLOOKUP(B382,#REF!,3,FALSE)</f>
        <v>#REF!</v>
      </c>
      <c r="B382" s="14">
        <v>32</v>
      </c>
      <c r="C382" s="118" t="s">
        <v>252</v>
      </c>
      <c r="D382" s="12" t="s">
        <v>38</v>
      </c>
      <c r="E382" s="16" t="s">
        <v>1192</v>
      </c>
      <c r="F382" s="13" t="s">
        <v>8</v>
      </c>
      <c r="G382" s="10"/>
      <c r="H382" s="10"/>
      <c r="I382" s="10" t="str">
        <f t="shared" si="26"/>
        <v/>
      </c>
      <c r="J382" s="10"/>
      <c r="K382" s="401">
        <v>-558.20000000000005</v>
      </c>
      <c r="L382" s="12" t="s">
        <v>56</v>
      </c>
      <c r="M382" s="350" t="s">
        <v>1237</v>
      </c>
    </row>
    <row r="383" spans="1:13" ht="25.5">
      <c r="A383" s="77" t="e">
        <f>VLOOKUP(B383,#REF!,3,FALSE)</f>
        <v>#REF!</v>
      </c>
      <c r="B383" s="14">
        <v>32</v>
      </c>
      <c r="C383" s="118" t="s">
        <v>252</v>
      </c>
      <c r="D383" s="12" t="s">
        <v>38</v>
      </c>
      <c r="E383" s="16" t="s">
        <v>1192</v>
      </c>
      <c r="F383" s="13" t="s">
        <v>8</v>
      </c>
      <c r="G383" s="10"/>
      <c r="H383" s="10"/>
      <c r="I383" s="10" t="str">
        <f t="shared" si="26"/>
        <v/>
      </c>
      <c r="J383" s="10"/>
      <c r="K383" s="401">
        <v>-11.2</v>
      </c>
      <c r="L383" s="12" t="s">
        <v>293</v>
      </c>
      <c r="M383" s="350" t="s">
        <v>1238</v>
      </c>
    </row>
    <row r="384" spans="1:13">
      <c r="A384" s="77" t="e">
        <f>VLOOKUP(B384,#REF!,3,FALSE)</f>
        <v>#REF!</v>
      </c>
      <c r="B384" s="14">
        <v>32</v>
      </c>
      <c r="C384" s="118" t="s">
        <v>252</v>
      </c>
      <c r="D384" s="12" t="s">
        <v>38</v>
      </c>
      <c r="E384" s="16" t="s">
        <v>1192</v>
      </c>
      <c r="F384" s="13" t="s">
        <v>8</v>
      </c>
      <c r="G384" s="10"/>
      <c r="H384" s="10"/>
      <c r="I384" s="10" t="str">
        <f t="shared" si="26"/>
        <v/>
      </c>
      <c r="J384" s="10"/>
      <c r="K384" s="401">
        <v>-786.29999999999984</v>
      </c>
      <c r="L384" s="12" t="s">
        <v>18</v>
      </c>
      <c r="M384" s="350" t="s">
        <v>1239</v>
      </c>
    </row>
    <row r="385" spans="1:13">
      <c r="A385" s="77" t="e">
        <f>VLOOKUP(B385,#REF!,3,FALSE)</f>
        <v>#REF!</v>
      </c>
      <c r="B385" s="14">
        <v>32</v>
      </c>
      <c r="C385" s="118" t="s">
        <v>252</v>
      </c>
      <c r="D385" s="12" t="s">
        <v>38</v>
      </c>
      <c r="E385" s="16" t="s">
        <v>1192</v>
      </c>
      <c r="F385" s="13" t="s">
        <v>8</v>
      </c>
      <c r="G385" s="10"/>
      <c r="H385" s="10"/>
      <c r="I385" s="10" t="str">
        <f t="shared" si="26"/>
        <v/>
      </c>
      <c r="J385" s="10"/>
      <c r="K385" s="401">
        <v>-70</v>
      </c>
      <c r="L385" s="12" t="s">
        <v>50</v>
      </c>
      <c r="M385" s="350" t="s">
        <v>1240</v>
      </c>
    </row>
    <row r="386" spans="1:13">
      <c r="A386" s="77" t="e">
        <f>VLOOKUP(B386,#REF!,3,FALSE)</f>
        <v>#REF!</v>
      </c>
      <c r="B386" s="14">
        <v>32</v>
      </c>
      <c r="C386" s="118" t="s">
        <v>252</v>
      </c>
      <c r="D386" s="12" t="s">
        <v>38</v>
      </c>
      <c r="E386" s="16" t="s">
        <v>1192</v>
      </c>
      <c r="F386" s="13" t="s">
        <v>8</v>
      </c>
      <c r="G386" s="67"/>
      <c r="H386" s="67"/>
      <c r="I386" s="18" t="str">
        <f t="shared" si="26"/>
        <v/>
      </c>
      <c r="J386" s="10"/>
      <c r="K386" s="401">
        <v>-622.40000000000009</v>
      </c>
      <c r="L386" s="183" t="s">
        <v>10</v>
      </c>
      <c r="M386" s="350" t="s">
        <v>1241</v>
      </c>
    </row>
    <row r="387" spans="1:13">
      <c r="A387" s="77" t="e">
        <f>VLOOKUP(B387,#REF!,3,FALSE)</f>
        <v>#REF!</v>
      </c>
      <c r="B387" s="14">
        <v>32</v>
      </c>
      <c r="C387" s="118" t="s">
        <v>252</v>
      </c>
      <c r="D387" s="12" t="s">
        <v>38</v>
      </c>
      <c r="E387" s="16" t="s">
        <v>1192</v>
      </c>
      <c r="F387" s="13" t="s">
        <v>8</v>
      </c>
      <c r="G387" s="67"/>
      <c r="H387" s="67"/>
      <c r="I387" s="18" t="str">
        <f t="shared" si="26"/>
        <v/>
      </c>
      <c r="J387" s="10"/>
      <c r="K387" s="401">
        <v>-44</v>
      </c>
      <c r="L387" s="183" t="s">
        <v>121</v>
      </c>
      <c r="M387" s="350" t="s">
        <v>1242</v>
      </c>
    </row>
    <row r="388" spans="1:13" ht="38.25">
      <c r="A388" s="77" t="e">
        <f>VLOOKUP(B388,#REF!,3,FALSE)</f>
        <v>#REF!</v>
      </c>
      <c r="B388" s="14">
        <v>32</v>
      </c>
      <c r="C388" s="118" t="s">
        <v>252</v>
      </c>
      <c r="D388" s="12" t="s">
        <v>38</v>
      </c>
      <c r="E388" s="16" t="s">
        <v>1192</v>
      </c>
      <c r="F388" s="13" t="s">
        <v>8</v>
      </c>
      <c r="G388" s="67"/>
      <c r="H388" s="67"/>
      <c r="I388" s="18" t="str">
        <f t="shared" si="26"/>
        <v/>
      </c>
      <c r="J388" s="10"/>
      <c r="K388" s="401">
        <v>-61.3</v>
      </c>
      <c r="L388" s="183" t="s">
        <v>9</v>
      </c>
      <c r="M388" s="350" t="s">
        <v>1243</v>
      </c>
    </row>
    <row r="389" spans="1:13" ht="25.5">
      <c r="A389" s="77" t="e">
        <f>VLOOKUP(B389,#REF!,3,FALSE)</f>
        <v>#REF!</v>
      </c>
      <c r="B389" s="14">
        <v>32</v>
      </c>
      <c r="C389" s="118" t="s">
        <v>252</v>
      </c>
      <c r="D389" s="12" t="s">
        <v>38</v>
      </c>
      <c r="E389" s="16" t="s">
        <v>1192</v>
      </c>
      <c r="F389" s="13" t="s">
        <v>8</v>
      </c>
      <c r="G389" s="67"/>
      <c r="H389" s="67"/>
      <c r="I389" s="18" t="str">
        <f t="shared" si="26"/>
        <v/>
      </c>
      <c r="J389" s="10"/>
      <c r="K389" s="401">
        <v>-69.7</v>
      </c>
      <c r="L389" s="183" t="s">
        <v>9</v>
      </c>
      <c r="M389" s="350" t="s">
        <v>1244</v>
      </c>
    </row>
    <row r="390" spans="1:13" ht="25.5">
      <c r="A390" s="77" t="e">
        <f>VLOOKUP(B390,#REF!,3,FALSE)</f>
        <v>#REF!</v>
      </c>
      <c r="B390" s="14">
        <v>32</v>
      </c>
      <c r="C390" s="118" t="s">
        <v>252</v>
      </c>
      <c r="D390" s="12" t="s">
        <v>38</v>
      </c>
      <c r="E390" s="16" t="s">
        <v>1192</v>
      </c>
      <c r="F390" s="13" t="s">
        <v>92</v>
      </c>
      <c r="G390" s="19">
        <v>1500</v>
      </c>
      <c r="H390" s="19">
        <v>0</v>
      </c>
      <c r="I390" s="19">
        <f t="shared" si="26"/>
        <v>0</v>
      </c>
      <c r="J390" s="10">
        <f t="shared" ref="J390:J443" si="27">+H390-G390</f>
        <v>-1500</v>
      </c>
      <c r="K390" s="401">
        <v>-1500</v>
      </c>
      <c r="L390" s="398" t="s">
        <v>9</v>
      </c>
      <c r="M390" s="350" t="s">
        <v>1253</v>
      </c>
    </row>
    <row r="391" spans="1:13" ht="25.5">
      <c r="A391" s="77" t="e">
        <f>VLOOKUP(B391,#REF!,3,FALSE)</f>
        <v>#REF!</v>
      </c>
      <c r="B391" s="14">
        <v>32</v>
      </c>
      <c r="C391" s="118" t="s">
        <v>252</v>
      </c>
      <c r="D391" s="12" t="s">
        <v>38</v>
      </c>
      <c r="E391" s="16" t="s">
        <v>1192</v>
      </c>
      <c r="F391" s="12" t="s">
        <v>31</v>
      </c>
      <c r="G391" s="10">
        <v>622</v>
      </c>
      <c r="H391" s="10">
        <v>0</v>
      </c>
      <c r="I391" s="10">
        <f t="shared" si="26"/>
        <v>0</v>
      </c>
      <c r="J391" s="10">
        <f t="shared" si="27"/>
        <v>-622</v>
      </c>
      <c r="K391" s="403">
        <v>-622</v>
      </c>
      <c r="L391" s="398" t="s">
        <v>9</v>
      </c>
      <c r="M391" s="350" t="s">
        <v>1254</v>
      </c>
    </row>
    <row r="392" spans="1:13" ht="63.75">
      <c r="A392" s="77" t="e">
        <f>VLOOKUP(B392,#REF!,3,FALSE)</f>
        <v>#REF!</v>
      </c>
      <c r="B392" s="14">
        <v>32</v>
      </c>
      <c r="C392" s="118" t="s">
        <v>252</v>
      </c>
      <c r="D392" s="12" t="s">
        <v>38</v>
      </c>
      <c r="E392" s="16" t="s">
        <v>1192</v>
      </c>
      <c r="F392" s="12" t="s">
        <v>25</v>
      </c>
      <c r="G392" s="19">
        <v>825</v>
      </c>
      <c r="H392" s="19">
        <v>443.4</v>
      </c>
      <c r="I392" s="10">
        <f t="shared" si="26"/>
        <v>53.745454545454542</v>
      </c>
      <c r="J392" s="10">
        <f t="shared" si="27"/>
        <v>-381.6</v>
      </c>
      <c r="K392" s="403">
        <f>-63.7-0.1</f>
        <v>-63.800000000000004</v>
      </c>
      <c r="L392" s="399" t="s">
        <v>10</v>
      </c>
      <c r="M392" s="350" t="s">
        <v>1255</v>
      </c>
    </row>
    <row r="393" spans="1:13" ht="25.5">
      <c r="A393" s="77" t="e">
        <f>VLOOKUP(B393,#REF!,3,FALSE)</f>
        <v>#REF!</v>
      </c>
      <c r="B393" s="14">
        <v>32</v>
      </c>
      <c r="C393" s="118" t="s">
        <v>252</v>
      </c>
      <c r="D393" s="12" t="s">
        <v>38</v>
      </c>
      <c r="E393" s="16" t="s">
        <v>1192</v>
      </c>
      <c r="F393" s="12" t="s">
        <v>25</v>
      </c>
      <c r="G393" s="67"/>
      <c r="H393" s="67"/>
      <c r="I393" s="18" t="str">
        <f t="shared" si="26"/>
        <v/>
      </c>
      <c r="J393" s="10"/>
      <c r="K393" s="404">
        <v>-253.9</v>
      </c>
      <c r="L393" s="218" t="s">
        <v>1304</v>
      </c>
      <c r="M393" s="350" t="s">
        <v>1256</v>
      </c>
    </row>
    <row r="394" spans="1:13">
      <c r="A394" s="77" t="e">
        <f>VLOOKUP(B394,#REF!,3,FALSE)</f>
        <v>#REF!</v>
      </c>
      <c r="B394" s="14">
        <v>32</v>
      </c>
      <c r="C394" s="118" t="s">
        <v>252</v>
      </c>
      <c r="D394" s="12" t="s">
        <v>38</v>
      </c>
      <c r="E394" s="16" t="s">
        <v>1192</v>
      </c>
      <c r="F394" s="12" t="s">
        <v>25</v>
      </c>
      <c r="G394" s="67"/>
      <c r="H394" s="67"/>
      <c r="I394" s="18" t="str">
        <f t="shared" si="26"/>
        <v/>
      </c>
      <c r="J394" s="10"/>
      <c r="K394" s="404">
        <v>-3.7</v>
      </c>
      <c r="L394" s="400" t="s">
        <v>50</v>
      </c>
      <c r="M394" s="350" t="s">
        <v>1257</v>
      </c>
    </row>
    <row r="395" spans="1:13" ht="38.25">
      <c r="A395" s="77" t="e">
        <f>VLOOKUP(B395,#REF!,3,FALSE)</f>
        <v>#REF!</v>
      </c>
      <c r="B395" s="14">
        <v>32</v>
      </c>
      <c r="C395" s="118" t="s">
        <v>252</v>
      </c>
      <c r="D395" s="12" t="s">
        <v>38</v>
      </c>
      <c r="E395" s="16" t="s">
        <v>1192</v>
      </c>
      <c r="F395" s="12" t="s">
        <v>25</v>
      </c>
      <c r="G395" s="67"/>
      <c r="H395" s="67"/>
      <c r="I395" s="18" t="str">
        <f t="shared" si="26"/>
        <v/>
      </c>
      <c r="J395" s="10"/>
      <c r="K395" s="404">
        <v>-44.3</v>
      </c>
      <c r="L395" s="400" t="s">
        <v>9</v>
      </c>
      <c r="M395" s="350" t="s">
        <v>1258</v>
      </c>
    </row>
    <row r="396" spans="1:13" ht="25.5">
      <c r="A396" s="77" t="e">
        <f>VLOOKUP(B396,#REF!,3,FALSE)</f>
        <v>#REF!</v>
      </c>
      <c r="B396" s="14">
        <v>32</v>
      </c>
      <c r="C396" s="118" t="s">
        <v>252</v>
      </c>
      <c r="D396" s="12" t="s">
        <v>38</v>
      </c>
      <c r="E396" s="16" t="s">
        <v>1192</v>
      </c>
      <c r="F396" s="12" t="s">
        <v>25</v>
      </c>
      <c r="G396" s="67"/>
      <c r="H396" s="67"/>
      <c r="I396" s="18" t="str">
        <f t="shared" si="26"/>
        <v/>
      </c>
      <c r="J396" s="10"/>
      <c r="K396" s="404">
        <v>-15.9</v>
      </c>
      <c r="L396" s="400" t="s">
        <v>9</v>
      </c>
      <c r="M396" s="350" t="s">
        <v>1259</v>
      </c>
    </row>
    <row r="397" spans="1:13">
      <c r="A397" s="77" t="e">
        <f>VLOOKUP(B397,#REF!,3,FALSE)</f>
        <v>#REF!</v>
      </c>
      <c r="B397" s="14">
        <v>32</v>
      </c>
      <c r="C397" s="118" t="s">
        <v>252</v>
      </c>
      <c r="D397" s="12" t="s">
        <v>38</v>
      </c>
      <c r="E397" s="16" t="s">
        <v>1192</v>
      </c>
      <c r="F397" s="183" t="s">
        <v>330</v>
      </c>
      <c r="G397" s="208">
        <v>1576</v>
      </c>
      <c r="H397" s="208">
        <v>0</v>
      </c>
      <c r="I397" s="208">
        <f t="shared" si="26"/>
        <v>0</v>
      </c>
      <c r="J397" s="10">
        <f t="shared" si="27"/>
        <v>-1576</v>
      </c>
      <c r="K397" s="401">
        <v>-1576</v>
      </c>
      <c r="L397" s="400" t="s">
        <v>9</v>
      </c>
      <c r="M397" s="350" t="s">
        <v>1260</v>
      </c>
    </row>
    <row r="398" spans="1:13">
      <c r="A398" s="77" t="e">
        <f>VLOOKUP(B398,#REF!,3,FALSE)</f>
        <v>#REF!</v>
      </c>
      <c r="B398" s="14">
        <v>32</v>
      </c>
      <c r="C398" s="118" t="s">
        <v>252</v>
      </c>
      <c r="D398" s="12" t="s">
        <v>38</v>
      </c>
      <c r="E398" s="16" t="s">
        <v>1192</v>
      </c>
      <c r="F398" s="183" t="s">
        <v>1245</v>
      </c>
      <c r="G398" s="208">
        <v>1716</v>
      </c>
      <c r="H398" s="208">
        <v>0</v>
      </c>
      <c r="I398" s="208">
        <f t="shared" si="26"/>
        <v>0</v>
      </c>
      <c r="J398" s="10">
        <f t="shared" si="27"/>
        <v>-1716</v>
      </c>
      <c r="K398" s="401">
        <v>-1716</v>
      </c>
      <c r="L398" s="400" t="s">
        <v>9</v>
      </c>
      <c r="M398" s="350" t="s">
        <v>1260</v>
      </c>
    </row>
    <row r="399" spans="1:13">
      <c r="A399" s="77" t="e">
        <f>VLOOKUP(B399,#REF!,3,FALSE)</f>
        <v>#REF!</v>
      </c>
      <c r="B399" s="14">
        <v>32</v>
      </c>
      <c r="C399" s="118" t="s">
        <v>252</v>
      </c>
      <c r="D399" s="12" t="s">
        <v>38</v>
      </c>
      <c r="E399" s="16" t="s">
        <v>1192</v>
      </c>
      <c r="F399" s="119" t="s">
        <v>701</v>
      </c>
      <c r="G399" s="208">
        <v>195</v>
      </c>
      <c r="H399" s="208">
        <v>0</v>
      </c>
      <c r="I399" s="208">
        <f t="shared" si="26"/>
        <v>0</v>
      </c>
      <c r="J399" s="10">
        <f t="shared" si="27"/>
        <v>-195</v>
      </c>
      <c r="K399" s="401">
        <v>-195</v>
      </c>
      <c r="L399" s="400" t="s">
        <v>9</v>
      </c>
      <c r="M399" s="350" t="s">
        <v>1260</v>
      </c>
    </row>
    <row r="400" spans="1:13">
      <c r="A400" s="77" t="e">
        <f>VLOOKUP(B400,#REF!,3,FALSE)</f>
        <v>#REF!</v>
      </c>
      <c r="B400" s="14">
        <v>32</v>
      </c>
      <c r="C400" s="118" t="s">
        <v>252</v>
      </c>
      <c r="D400" s="12" t="s">
        <v>38</v>
      </c>
      <c r="E400" s="16" t="s">
        <v>1192</v>
      </c>
      <c r="F400" s="119" t="s">
        <v>602</v>
      </c>
      <c r="G400" s="208">
        <v>38.1</v>
      </c>
      <c r="H400" s="208">
        <v>21.6</v>
      </c>
      <c r="I400" s="208">
        <f t="shared" si="26"/>
        <v>56.69291338582677</v>
      </c>
      <c r="J400" s="10">
        <f t="shared" si="27"/>
        <v>-16.5</v>
      </c>
      <c r="K400" s="401">
        <v>-4.5999999999999996</v>
      </c>
      <c r="L400" s="12" t="s">
        <v>56</v>
      </c>
      <c r="M400" s="350" t="s">
        <v>1261</v>
      </c>
    </row>
    <row r="401" spans="1:13" ht="38.25">
      <c r="A401" s="77" t="e">
        <f>VLOOKUP(B401,#REF!,3,FALSE)</f>
        <v>#REF!</v>
      </c>
      <c r="B401" s="14">
        <v>32</v>
      </c>
      <c r="C401" s="118" t="s">
        <v>252</v>
      </c>
      <c r="D401" s="12" t="s">
        <v>38</v>
      </c>
      <c r="E401" s="16" t="s">
        <v>1192</v>
      </c>
      <c r="F401" s="119" t="s">
        <v>602</v>
      </c>
      <c r="G401" s="120"/>
      <c r="H401" s="121"/>
      <c r="I401" s="208" t="str">
        <f t="shared" si="26"/>
        <v/>
      </c>
      <c r="J401" s="10"/>
      <c r="K401" s="401">
        <v>-11.9</v>
      </c>
      <c r="L401" s="12" t="s">
        <v>1305</v>
      </c>
      <c r="M401" s="350" t="s">
        <v>1258</v>
      </c>
    </row>
    <row r="402" spans="1:13">
      <c r="A402" s="77" t="e">
        <f>VLOOKUP(B402,#REF!,3,FALSE)</f>
        <v>#REF!</v>
      </c>
      <c r="B402" s="14">
        <v>32</v>
      </c>
      <c r="C402" s="118" t="s">
        <v>252</v>
      </c>
      <c r="D402" s="12" t="s">
        <v>38</v>
      </c>
      <c r="E402" s="16" t="s">
        <v>1192</v>
      </c>
      <c r="F402" s="13" t="s">
        <v>71</v>
      </c>
      <c r="G402" s="208">
        <v>42.9</v>
      </c>
      <c r="H402" s="208">
        <v>23.9</v>
      </c>
      <c r="I402" s="208">
        <f t="shared" si="26"/>
        <v>55.710955710955709</v>
      </c>
      <c r="J402" s="10">
        <f t="shared" si="27"/>
        <v>-19</v>
      </c>
      <c r="K402" s="401">
        <v>-5.7</v>
      </c>
      <c r="L402" s="12" t="s">
        <v>56</v>
      </c>
      <c r="M402" s="350" t="s">
        <v>1261</v>
      </c>
    </row>
    <row r="403" spans="1:13" ht="38.25">
      <c r="A403" s="77" t="e">
        <f>VLOOKUP(B403,#REF!,3,FALSE)</f>
        <v>#REF!</v>
      </c>
      <c r="B403" s="14">
        <v>32</v>
      </c>
      <c r="C403" s="118" t="s">
        <v>252</v>
      </c>
      <c r="D403" s="12" t="s">
        <v>38</v>
      </c>
      <c r="E403" s="16" t="s">
        <v>1192</v>
      </c>
      <c r="F403" s="13" t="s">
        <v>71</v>
      </c>
      <c r="G403" s="208"/>
      <c r="H403" s="208"/>
      <c r="I403" s="208"/>
      <c r="J403" s="10"/>
      <c r="K403" s="401">
        <v>-13.3</v>
      </c>
      <c r="L403" s="221" t="s">
        <v>1305</v>
      </c>
      <c r="M403" s="350" t="s">
        <v>1258</v>
      </c>
    </row>
    <row r="404" spans="1:13">
      <c r="A404" s="77" t="e">
        <f>VLOOKUP(B404,#REF!,3,FALSE)</f>
        <v>#REF!</v>
      </c>
      <c r="B404" s="14">
        <v>32</v>
      </c>
      <c r="C404" s="118" t="s">
        <v>252</v>
      </c>
      <c r="D404" s="12" t="s">
        <v>38</v>
      </c>
      <c r="E404" s="16" t="s">
        <v>1192</v>
      </c>
      <c r="F404" s="13" t="s">
        <v>1246</v>
      </c>
      <c r="G404" s="208">
        <v>150</v>
      </c>
      <c r="H404" s="208">
        <v>0</v>
      </c>
      <c r="I404" s="208">
        <f t="shared" si="26"/>
        <v>0</v>
      </c>
      <c r="J404" s="10">
        <f t="shared" si="27"/>
        <v>-150</v>
      </c>
      <c r="K404" s="401">
        <v>-150</v>
      </c>
      <c r="L404" s="221" t="s">
        <v>9</v>
      </c>
      <c r="M404" s="350" t="s">
        <v>1260</v>
      </c>
    </row>
    <row r="405" spans="1:13">
      <c r="A405" s="77" t="e">
        <f>VLOOKUP(B405,#REF!,3,FALSE)</f>
        <v>#REF!</v>
      </c>
      <c r="B405" s="14">
        <v>32</v>
      </c>
      <c r="C405" s="118" t="s">
        <v>252</v>
      </c>
      <c r="D405" s="12" t="s">
        <v>38</v>
      </c>
      <c r="E405" s="16" t="s">
        <v>1192</v>
      </c>
      <c r="F405" s="13" t="s">
        <v>1247</v>
      </c>
      <c r="G405" s="208">
        <v>500</v>
      </c>
      <c r="H405" s="208">
        <v>0</v>
      </c>
      <c r="I405" s="208">
        <f t="shared" si="26"/>
        <v>0</v>
      </c>
      <c r="J405" s="10">
        <f t="shared" si="27"/>
        <v>-500</v>
      </c>
      <c r="K405" s="401">
        <v>-500</v>
      </c>
      <c r="L405" s="221" t="s">
        <v>9</v>
      </c>
      <c r="M405" s="350" t="s">
        <v>1260</v>
      </c>
    </row>
    <row r="406" spans="1:13">
      <c r="A406" s="77" t="e">
        <f>VLOOKUP(B406,#REF!,3,FALSE)</f>
        <v>#REF!</v>
      </c>
      <c r="B406" s="14">
        <v>32</v>
      </c>
      <c r="C406" s="118" t="s">
        <v>252</v>
      </c>
      <c r="D406" s="12" t="s">
        <v>38</v>
      </c>
      <c r="E406" s="16" t="s">
        <v>1192</v>
      </c>
      <c r="F406" s="13" t="s">
        <v>1248</v>
      </c>
      <c r="G406" s="208">
        <v>500</v>
      </c>
      <c r="H406" s="208"/>
      <c r="I406" s="208" t="str">
        <f t="shared" si="26"/>
        <v/>
      </c>
      <c r="J406" s="10">
        <f t="shared" si="27"/>
        <v>-500</v>
      </c>
      <c r="K406" s="401">
        <v>-500</v>
      </c>
      <c r="L406" s="221" t="s">
        <v>9</v>
      </c>
      <c r="M406" s="350" t="s">
        <v>1260</v>
      </c>
    </row>
    <row r="407" spans="1:13">
      <c r="A407" s="77" t="e">
        <f>VLOOKUP(B407,#REF!,3,FALSE)</f>
        <v>#REF!</v>
      </c>
      <c r="B407" s="14">
        <v>32</v>
      </c>
      <c r="C407" s="118" t="s">
        <v>252</v>
      </c>
      <c r="D407" s="12" t="s">
        <v>38</v>
      </c>
      <c r="E407" s="16" t="s">
        <v>1192</v>
      </c>
      <c r="F407" s="13" t="s">
        <v>1249</v>
      </c>
      <c r="G407" s="208">
        <v>4930</v>
      </c>
      <c r="H407" s="208">
        <v>0</v>
      </c>
      <c r="I407" s="208">
        <f t="shared" si="26"/>
        <v>0</v>
      </c>
      <c r="J407" s="10">
        <f t="shared" si="27"/>
        <v>-4930</v>
      </c>
      <c r="K407" s="401">
        <v>-4930</v>
      </c>
      <c r="L407" s="221" t="s">
        <v>9</v>
      </c>
      <c r="M407" s="350" t="s">
        <v>1260</v>
      </c>
    </row>
    <row r="408" spans="1:13" ht="38.25">
      <c r="A408" s="77" t="e">
        <f>VLOOKUP(B408,#REF!,3,FALSE)</f>
        <v>#REF!</v>
      </c>
      <c r="B408" s="14">
        <v>32</v>
      </c>
      <c r="C408" s="118" t="s">
        <v>252</v>
      </c>
      <c r="D408" s="12" t="s">
        <v>38</v>
      </c>
      <c r="E408" s="16" t="s">
        <v>1192</v>
      </c>
      <c r="F408" s="13" t="s">
        <v>26</v>
      </c>
      <c r="G408" s="208">
        <v>4793.3999999999996</v>
      </c>
      <c r="H408" s="208">
        <v>2625.1</v>
      </c>
      <c r="I408" s="208">
        <f t="shared" si="26"/>
        <v>54.764885050277471</v>
      </c>
      <c r="J408" s="10">
        <f t="shared" si="27"/>
        <v>-2168.2999999999997</v>
      </c>
      <c r="K408" s="401">
        <v>-370.1</v>
      </c>
      <c r="L408" s="218" t="s">
        <v>10</v>
      </c>
      <c r="M408" s="350" t="s">
        <v>1262</v>
      </c>
    </row>
    <row r="409" spans="1:13" ht="25.5">
      <c r="A409" s="77" t="e">
        <f>VLOOKUP(B409,#REF!,3,FALSE)</f>
        <v>#REF!</v>
      </c>
      <c r="B409" s="14">
        <v>32</v>
      </c>
      <c r="C409" s="118" t="s">
        <v>252</v>
      </c>
      <c r="D409" s="12" t="s">
        <v>38</v>
      </c>
      <c r="E409" s="16" t="s">
        <v>1192</v>
      </c>
      <c r="F409" s="13" t="s">
        <v>26</v>
      </c>
      <c r="G409" s="208"/>
      <c r="H409" s="208"/>
      <c r="I409" s="208" t="str">
        <f t="shared" si="26"/>
        <v/>
      </c>
      <c r="J409" s="10"/>
      <c r="K409" s="401">
        <v>-1438.1</v>
      </c>
      <c r="L409" s="218" t="s">
        <v>1304</v>
      </c>
      <c r="M409" s="350" t="s">
        <v>1263</v>
      </c>
    </row>
    <row r="410" spans="1:13" ht="38.25">
      <c r="A410" s="77" t="e">
        <f>VLOOKUP(B410,#REF!,3,FALSE)</f>
        <v>#REF!</v>
      </c>
      <c r="B410" s="14">
        <v>32</v>
      </c>
      <c r="C410" s="118" t="s">
        <v>252</v>
      </c>
      <c r="D410" s="12" t="s">
        <v>38</v>
      </c>
      <c r="E410" s="16" t="s">
        <v>1192</v>
      </c>
      <c r="F410" s="13" t="s">
        <v>26</v>
      </c>
      <c r="G410" s="208"/>
      <c r="H410" s="208"/>
      <c r="I410" s="208" t="str">
        <f t="shared" si="26"/>
        <v/>
      </c>
      <c r="J410" s="10"/>
      <c r="K410" s="401">
        <v>-249.5</v>
      </c>
      <c r="L410" s="218" t="s">
        <v>9</v>
      </c>
      <c r="M410" s="350" t="s">
        <v>1258</v>
      </c>
    </row>
    <row r="411" spans="1:13">
      <c r="A411" s="77" t="e">
        <f>VLOOKUP(B411,#REF!,3,FALSE)</f>
        <v>#REF!</v>
      </c>
      <c r="B411" s="14">
        <v>32</v>
      </c>
      <c r="C411" s="118" t="s">
        <v>252</v>
      </c>
      <c r="D411" s="12" t="s">
        <v>38</v>
      </c>
      <c r="E411" s="16" t="s">
        <v>1192</v>
      </c>
      <c r="F411" s="13" t="s">
        <v>26</v>
      </c>
      <c r="G411" s="208"/>
      <c r="H411" s="208"/>
      <c r="I411" s="208" t="str">
        <f t="shared" si="26"/>
        <v/>
      </c>
      <c r="J411" s="10"/>
      <c r="K411" s="401">
        <v>-20.8</v>
      </c>
      <c r="L411" s="218" t="s">
        <v>50</v>
      </c>
      <c r="M411" s="350" t="s">
        <v>1257</v>
      </c>
    </row>
    <row r="412" spans="1:13" ht="38.25">
      <c r="A412" s="77" t="e">
        <f>VLOOKUP(B412,#REF!,3,FALSE)</f>
        <v>#REF!</v>
      </c>
      <c r="B412" s="14">
        <v>32</v>
      </c>
      <c r="C412" s="118" t="s">
        <v>252</v>
      </c>
      <c r="D412" s="12" t="s">
        <v>38</v>
      </c>
      <c r="E412" s="16" t="s">
        <v>1192</v>
      </c>
      <c r="F412" s="13" t="s">
        <v>26</v>
      </c>
      <c r="G412" s="208"/>
      <c r="H412" s="208"/>
      <c r="I412" s="208" t="str">
        <f t="shared" si="26"/>
        <v/>
      </c>
      <c r="J412" s="10"/>
      <c r="K412" s="401">
        <v>-89.8</v>
      </c>
      <c r="L412" s="218" t="s">
        <v>1306</v>
      </c>
      <c r="M412" s="350" t="s">
        <v>1264</v>
      </c>
    </row>
    <row r="413" spans="1:13">
      <c r="A413" s="77" t="e">
        <f>VLOOKUP(B413,#REF!,3,FALSE)</f>
        <v>#REF!</v>
      </c>
      <c r="B413" s="14">
        <v>32</v>
      </c>
      <c r="C413" s="118" t="s">
        <v>252</v>
      </c>
      <c r="D413" s="12" t="s">
        <v>38</v>
      </c>
      <c r="E413" s="16" t="s">
        <v>1192</v>
      </c>
      <c r="F413" s="183" t="s">
        <v>758</v>
      </c>
      <c r="G413" s="208">
        <v>30504</v>
      </c>
      <c r="H413" s="208">
        <v>0</v>
      </c>
      <c r="I413" s="208">
        <f t="shared" si="26"/>
        <v>0</v>
      </c>
      <c r="J413" s="10">
        <f t="shared" si="27"/>
        <v>-30504</v>
      </c>
      <c r="K413" s="401">
        <v>-30504</v>
      </c>
      <c r="L413" s="222" t="s">
        <v>9</v>
      </c>
      <c r="M413" s="350" t="s">
        <v>1260</v>
      </c>
    </row>
    <row r="414" spans="1:13" ht="38.25">
      <c r="A414" s="77" t="e">
        <f>VLOOKUP(B414,#REF!,3,FALSE)</f>
        <v>#REF!</v>
      </c>
      <c r="B414" s="14">
        <v>32</v>
      </c>
      <c r="C414" s="118" t="s">
        <v>252</v>
      </c>
      <c r="D414" s="12" t="s">
        <v>38</v>
      </c>
      <c r="E414" s="16" t="s">
        <v>1192</v>
      </c>
      <c r="F414" s="183" t="s">
        <v>606</v>
      </c>
      <c r="G414" s="208">
        <v>2087.1</v>
      </c>
      <c r="H414" s="208">
        <v>76</v>
      </c>
      <c r="I414" s="208">
        <f t="shared" si="26"/>
        <v>3.6414163192947151</v>
      </c>
      <c r="J414" s="10">
        <f t="shared" si="27"/>
        <v>-2011.1</v>
      </c>
      <c r="K414" s="401">
        <v>-1215.8</v>
      </c>
      <c r="L414" s="183" t="s">
        <v>10</v>
      </c>
      <c r="M414" s="350" t="s">
        <v>1262</v>
      </c>
    </row>
    <row r="415" spans="1:13" ht="25.5">
      <c r="A415" s="77" t="e">
        <f>VLOOKUP(B415,#REF!,3,FALSE)</f>
        <v>#REF!</v>
      </c>
      <c r="B415" s="14">
        <v>32</v>
      </c>
      <c r="C415" s="118" t="s">
        <v>252</v>
      </c>
      <c r="D415" s="12" t="s">
        <v>38</v>
      </c>
      <c r="E415" s="16" t="s">
        <v>1192</v>
      </c>
      <c r="F415" s="183" t="s">
        <v>606</v>
      </c>
      <c r="G415" s="208"/>
      <c r="H415" s="208"/>
      <c r="I415" s="208"/>
      <c r="J415" s="10"/>
      <c r="K415" s="401">
        <v>-688.1</v>
      </c>
      <c r="L415" s="218" t="s">
        <v>27</v>
      </c>
      <c r="M415" s="350" t="s">
        <v>1265</v>
      </c>
    </row>
    <row r="416" spans="1:13" ht="25.5">
      <c r="A416" s="77" t="e">
        <f>VLOOKUP(B416,#REF!,3,FALSE)</f>
        <v>#REF!</v>
      </c>
      <c r="B416" s="14">
        <v>32</v>
      </c>
      <c r="C416" s="118" t="s">
        <v>252</v>
      </c>
      <c r="D416" s="12" t="s">
        <v>38</v>
      </c>
      <c r="E416" s="16" t="s">
        <v>1192</v>
      </c>
      <c r="F416" s="183" t="s">
        <v>606</v>
      </c>
      <c r="G416" s="208"/>
      <c r="H416" s="208"/>
      <c r="I416" s="208"/>
      <c r="J416" s="10"/>
      <c r="K416" s="401">
        <v>-107.2</v>
      </c>
      <c r="L416" s="183" t="s">
        <v>1307</v>
      </c>
      <c r="M416" s="350" t="s">
        <v>1266</v>
      </c>
    </row>
    <row r="417" spans="1:13" ht="25.5">
      <c r="A417" s="77" t="e">
        <f>VLOOKUP(B417,#REF!,3,FALSE)</f>
        <v>#REF!</v>
      </c>
      <c r="B417" s="14">
        <v>32</v>
      </c>
      <c r="C417" s="118" t="s">
        <v>252</v>
      </c>
      <c r="D417" s="12" t="s">
        <v>38</v>
      </c>
      <c r="E417" s="16" t="s">
        <v>1192</v>
      </c>
      <c r="F417" s="183" t="s">
        <v>331</v>
      </c>
      <c r="G417" s="208">
        <v>260</v>
      </c>
      <c r="H417" s="208">
        <v>85.5</v>
      </c>
      <c r="I417" s="208">
        <f t="shared" si="26"/>
        <v>32.884615384615387</v>
      </c>
      <c r="J417" s="10">
        <f t="shared" si="27"/>
        <v>-174.5</v>
      </c>
      <c r="K417" s="401">
        <v>-174.5</v>
      </c>
      <c r="L417" s="183" t="s">
        <v>9</v>
      </c>
      <c r="M417" s="350" t="s">
        <v>1267</v>
      </c>
    </row>
    <row r="418" spans="1:13">
      <c r="A418" s="77" t="e">
        <f>VLOOKUP(B418,#REF!,3,FALSE)</f>
        <v>#REF!</v>
      </c>
      <c r="B418" s="14">
        <v>32</v>
      </c>
      <c r="C418" s="118" t="s">
        <v>252</v>
      </c>
      <c r="D418" s="12" t="s">
        <v>38</v>
      </c>
      <c r="E418" s="16" t="s">
        <v>1192</v>
      </c>
      <c r="F418" s="183" t="s">
        <v>73</v>
      </c>
      <c r="G418" s="208">
        <v>778</v>
      </c>
      <c r="H418" s="208">
        <v>0</v>
      </c>
      <c r="I418" s="208">
        <f t="shared" si="26"/>
        <v>0</v>
      </c>
      <c r="J418" s="10">
        <f t="shared" si="27"/>
        <v>-778</v>
      </c>
      <c r="K418" s="401">
        <v>-778</v>
      </c>
      <c r="L418" s="183" t="s">
        <v>9</v>
      </c>
      <c r="M418" s="350" t="s">
        <v>1260</v>
      </c>
    </row>
    <row r="419" spans="1:13">
      <c r="A419" s="77" t="e">
        <f>VLOOKUP(B419,#REF!,3,FALSE)</f>
        <v>#REF!</v>
      </c>
      <c r="B419" s="14">
        <v>32</v>
      </c>
      <c r="C419" s="118" t="s">
        <v>252</v>
      </c>
      <c r="D419" s="12" t="s">
        <v>38</v>
      </c>
      <c r="E419" s="16" t="s">
        <v>1192</v>
      </c>
      <c r="F419" s="183" t="s">
        <v>332</v>
      </c>
      <c r="G419" s="10">
        <v>192.4</v>
      </c>
      <c r="H419" s="208">
        <v>135.1</v>
      </c>
      <c r="I419" s="10">
        <f t="shared" si="26"/>
        <v>70.218295218295211</v>
      </c>
      <c r="J419" s="10">
        <f t="shared" si="27"/>
        <v>-57.300000000000011</v>
      </c>
      <c r="K419" s="401">
        <v>-24.3</v>
      </c>
      <c r="L419" s="12" t="s">
        <v>56</v>
      </c>
      <c r="M419" s="350" t="s">
        <v>1261</v>
      </c>
    </row>
    <row r="420" spans="1:13" ht="38.25">
      <c r="A420" s="77" t="e">
        <f>VLOOKUP(B420,#REF!,3,FALSE)</f>
        <v>#REF!</v>
      </c>
      <c r="B420" s="14">
        <v>32</v>
      </c>
      <c r="C420" s="118" t="s">
        <v>252</v>
      </c>
      <c r="D420" s="12" t="s">
        <v>38</v>
      </c>
      <c r="E420" s="16" t="s">
        <v>1192</v>
      </c>
      <c r="F420" s="13" t="s">
        <v>332</v>
      </c>
      <c r="G420" s="10"/>
      <c r="H420" s="10"/>
      <c r="I420" s="10" t="str">
        <f t="shared" si="26"/>
        <v/>
      </c>
      <c r="J420" s="10"/>
      <c r="K420" s="401">
        <v>-31.3</v>
      </c>
      <c r="L420" s="183" t="s">
        <v>1305</v>
      </c>
      <c r="M420" s="350" t="s">
        <v>1258</v>
      </c>
    </row>
    <row r="421" spans="1:13" ht="25.5">
      <c r="A421" s="77" t="e">
        <f>VLOOKUP(B421,#REF!,3,FALSE)</f>
        <v>#REF!</v>
      </c>
      <c r="B421" s="14">
        <v>32</v>
      </c>
      <c r="C421" s="118" t="s">
        <v>252</v>
      </c>
      <c r="D421" s="12" t="s">
        <v>38</v>
      </c>
      <c r="E421" s="16" t="s">
        <v>1192</v>
      </c>
      <c r="F421" s="13" t="s">
        <v>332</v>
      </c>
      <c r="G421" s="67"/>
      <c r="H421" s="67"/>
      <c r="I421" s="18" t="str">
        <f t="shared" si="26"/>
        <v/>
      </c>
      <c r="J421" s="10"/>
      <c r="K421" s="401">
        <v>-1.7</v>
      </c>
      <c r="L421" s="183" t="s">
        <v>1305</v>
      </c>
      <c r="M421" s="350" t="s">
        <v>1268</v>
      </c>
    </row>
    <row r="422" spans="1:13">
      <c r="A422" s="77" t="e">
        <f>VLOOKUP(B422,#REF!,3,FALSE)</f>
        <v>#REF!</v>
      </c>
      <c r="B422" s="14">
        <v>32</v>
      </c>
      <c r="C422" s="118" t="s">
        <v>252</v>
      </c>
      <c r="D422" s="12" t="s">
        <v>38</v>
      </c>
      <c r="E422" s="16" t="s">
        <v>1192</v>
      </c>
      <c r="F422" s="13" t="s">
        <v>72</v>
      </c>
      <c r="G422" s="208">
        <v>253.1</v>
      </c>
      <c r="H422" s="208">
        <v>149.1</v>
      </c>
      <c r="I422" s="10">
        <f t="shared" si="26"/>
        <v>58.909521928091657</v>
      </c>
      <c r="J422" s="10">
        <f t="shared" si="27"/>
        <v>-104</v>
      </c>
      <c r="K422" s="401">
        <v>-28</v>
      </c>
      <c r="L422" s="12" t="s">
        <v>56</v>
      </c>
      <c r="M422" s="350" t="s">
        <v>1261</v>
      </c>
    </row>
    <row r="423" spans="1:13" ht="38.25">
      <c r="A423" s="77" t="e">
        <f>VLOOKUP(B423,#REF!,3,FALSE)</f>
        <v>#REF!</v>
      </c>
      <c r="B423" s="14">
        <v>32</v>
      </c>
      <c r="C423" s="118" t="s">
        <v>252</v>
      </c>
      <c r="D423" s="12" t="s">
        <v>38</v>
      </c>
      <c r="E423" s="16" t="s">
        <v>1192</v>
      </c>
      <c r="F423" s="13" t="s">
        <v>72</v>
      </c>
      <c r="G423" s="67"/>
      <c r="H423" s="67"/>
      <c r="I423" s="18" t="str">
        <f t="shared" si="26"/>
        <v/>
      </c>
      <c r="J423" s="10"/>
      <c r="K423" s="401">
        <v>-74.400000000000006</v>
      </c>
      <c r="L423" s="183" t="s">
        <v>1305</v>
      </c>
      <c r="M423" s="350" t="s">
        <v>1258</v>
      </c>
    </row>
    <row r="424" spans="1:13" ht="25.5">
      <c r="A424" s="77" t="e">
        <f>VLOOKUP(B424,#REF!,3,FALSE)</f>
        <v>#REF!</v>
      </c>
      <c r="B424" s="14">
        <v>32</v>
      </c>
      <c r="C424" s="118" t="s">
        <v>252</v>
      </c>
      <c r="D424" s="12" t="s">
        <v>38</v>
      </c>
      <c r="E424" s="16" t="s">
        <v>1192</v>
      </c>
      <c r="F424" s="13" t="s">
        <v>72</v>
      </c>
      <c r="G424" s="67"/>
      <c r="H424" s="67"/>
      <c r="I424" s="18" t="str">
        <f t="shared" si="26"/>
        <v/>
      </c>
      <c r="J424" s="10"/>
      <c r="K424" s="401">
        <v>-1.6</v>
      </c>
      <c r="L424" s="183" t="s">
        <v>1305</v>
      </c>
      <c r="M424" s="350" t="s">
        <v>1268</v>
      </c>
    </row>
    <row r="425" spans="1:13" ht="63.75">
      <c r="A425" s="77" t="e">
        <f>VLOOKUP(B425,#REF!,3,FALSE)</f>
        <v>#REF!</v>
      </c>
      <c r="B425" s="14">
        <v>32</v>
      </c>
      <c r="C425" s="118" t="s">
        <v>252</v>
      </c>
      <c r="D425" s="12" t="s">
        <v>38</v>
      </c>
      <c r="E425" s="16" t="s">
        <v>1192</v>
      </c>
      <c r="F425" s="13" t="s">
        <v>297</v>
      </c>
      <c r="G425" s="208">
        <v>182</v>
      </c>
      <c r="H425" s="208">
        <v>39.200000000000003</v>
      </c>
      <c r="I425" s="10">
        <f t="shared" si="26"/>
        <v>21.53846153846154</v>
      </c>
      <c r="J425" s="10">
        <f t="shared" si="27"/>
        <v>-142.80000000000001</v>
      </c>
      <c r="K425" s="401">
        <v>-142.80000000000001</v>
      </c>
      <c r="L425" s="183" t="s">
        <v>1305</v>
      </c>
      <c r="M425" s="350" t="s">
        <v>1269</v>
      </c>
    </row>
    <row r="426" spans="1:13" ht="63.75">
      <c r="A426" s="77" t="e">
        <f>VLOOKUP(B426,#REF!,3,FALSE)</f>
        <v>#REF!</v>
      </c>
      <c r="B426" s="14">
        <v>32</v>
      </c>
      <c r="C426" s="118" t="s">
        <v>252</v>
      </c>
      <c r="D426" s="12" t="s">
        <v>38</v>
      </c>
      <c r="E426" s="16" t="s">
        <v>1192</v>
      </c>
      <c r="F426" s="122" t="s">
        <v>319</v>
      </c>
      <c r="G426" s="208">
        <v>201</v>
      </c>
      <c r="H426" s="208">
        <v>42.9</v>
      </c>
      <c r="I426" s="10">
        <f t="shared" si="26"/>
        <v>21.343283582089551</v>
      </c>
      <c r="J426" s="10">
        <f t="shared" si="27"/>
        <v>-158.1</v>
      </c>
      <c r="K426" s="401">
        <v>-158.1</v>
      </c>
      <c r="L426" s="183" t="s">
        <v>1305</v>
      </c>
      <c r="M426" s="350" t="s">
        <v>1269</v>
      </c>
    </row>
    <row r="427" spans="1:13">
      <c r="A427" s="77" t="e">
        <f>VLOOKUP(B427,#REF!,3,FALSE)</f>
        <v>#REF!</v>
      </c>
      <c r="B427" s="14">
        <v>32</v>
      </c>
      <c r="C427" s="118" t="s">
        <v>252</v>
      </c>
      <c r="D427" s="12" t="s">
        <v>38</v>
      </c>
      <c r="E427" s="16" t="s">
        <v>1192</v>
      </c>
      <c r="F427" s="122" t="s">
        <v>1250</v>
      </c>
      <c r="G427" s="208">
        <v>350</v>
      </c>
      <c r="H427" s="208">
        <v>0</v>
      </c>
      <c r="I427" s="10">
        <f t="shared" si="26"/>
        <v>0</v>
      </c>
      <c r="J427" s="10">
        <f t="shared" si="27"/>
        <v>-350</v>
      </c>
      <c r="K427" s="401">
        <v>-350</v>
      </c>
      <c r="L427" s="183" t="s">
        <v>9</v>
      </c>
      <c r="M427" s="350" t="s">
        <v>1260</v>
      </c>
    </row>
    <row r="428" spans="1:13">
      <c r="A428" s="77" t="e">
        <f>VLOOKUP(B428,#REF!,3,FALSE)</f>
        <v>#REF!</v>
      </c>
      <c r="B428" s="14">
        <v>32</v>
      </c>
      <c r="C428" s="118" t="s">
        <v>252</v>
      </c>
      <c r="D428" s="12" t="s">
        <v>38</v>
      </c>
      <c r="E428" s="16" t="s">
        <v>1192</v>
      </c>
      <c r="F428" s="122" t="s">
        <v>1251</v>
      </c>
      <c r="G428" s="208">
        <v>2000</v>
      </c>
      <c r="H428" s="208">
        <v>0</v>
      </c>
      <c r="I428" s="10">
        <f t="shared" si="26"/>
        <v>0</v>
      </c>
      <c r="J428" s="10">
        <f t="shared" si="27"/>
        <v>-2000</v>
      </c>
      <c r="K428" s="401">
        <v>-2000</v>
      </c>
      <c r="L428" s="183" t="s">
        <v>9</v>
      </c>
      <c r="M428" s="350" t="s">
        <v>1260</v>
      </c>
    </row>
    <row r="429" spans="1:13">
      <c r="A429" s="77" t="e">
        <f>VLOOKUP(B429,#REF!,3,FALSE)</f>
        <v>#REF!</v>
      </c>
      <c r="B429" s="14">
        <v>32</v>
      </c>
      <c r="C429" s="118" t="s">
        <v>252</v>
      </c>
      <c r="D429" s="12" t="s">
        <v>38</v>
      </c>
      <c r="E429" s="16" t="s">
        <v>1192</v>
      </c>
      <c r="F429" s="122" t="s">
        <v>759</v>
      </c>
      <c r="G429" s="208">
        <v>1080</v>
      </c>
      <c r="H429" s="208">
        <v>0</v>
      </c>
      <c r="I429" s="10">
        <f t="shared" si="26"/>
        <v>0</v>
      </c>
      <c r="J429" s="10">
        <f t="shared" si="27"/>
        <v>-1080</v>
      </c>
      <c r="K429" s="401">
        <v>-1080</v>
      </c>
      <c r="L429" s="183" t="s">
        <v>9</v>
      </c>
      <c r="M429" s="350" t="s">
        <v>1260</v>
      </c>
    </row>
    <row r="430" spans="1:13">
      <c r="A430" s="77" t="e">
        <f>VLOOKUP(B430,#REF!,3,FALSE)</f>
        <v>#REF!</v>
      </c>
      <c r="B430" s="14">
        <v>32</v>
      </c>
      <c r="C430" s="118" t="s">
        <v>252</v>
      </c>
      <c r="D430" s="12" t="s">
        <v>38</v>
      </c>
      <c r="E430" s="16" t="s">
        <v>1192</v>
      </c>
      <c r="F430" s="122" t="s">
        <v>1252</v>
      </c>
      <c r="G430" s="208">
        <v>25286</v>
      </c>
      <c r="H430" s="208">
        <v>0</v>
      </c>
      <c r="I430" s="10">
        <f t="shared" ref="I430:I492" si="28">IF(ISBLANK(H430),"",+H430/G430*100)</f>
        <v>0</v>
      </c>
      <c r="J430" s="10">
        <f t="shared" si="27"/>
        <v>-25286</v>
      </c>
      <c r="K430" s="401">
        <v>-25286</v>
      </c>
      <c r="L430" s="183" t="s">
        <v>9</v>
      </c>
      <c r="M430" s="350" t="s">
        <v>1260</v>
      </c>
    </row>
    <row r="431" spans="1:13">
      <c r="A431" s="77" t="e">
        <f>VLOOKUP(B431,#REF!,3,FALSE)</f>
        <v>#REF!</v>
      </c>
      <c r="B431" s="14">
        <v>32</v>
      </c>
      <c r="C431" s="118" t="s">
        <v>252</v>
      </c>
      <c r="D431" s="12" t="s">
        <v>38</v>
      </c>
      <c r="E431" s="16" t="s">
        <v>1192</v>
      </c>
      <c r="F431" s="13" t="s">
        <v>11</v>
      </c>
      <c r="G431" s="208">
        <v>1615.5</v>
      </c>
      <c r="H431" s="208">
        <v>1458.7</v>
      </c>
      <c r="I431" s="10">
        <f t="shared" si="28"/>
        <v>90.2940266171464</v>
      </c>
      <c r="J431" s="10">
        <f t="shared" si="27"/>
        <v>-156.79999999999995</v>
      </c>
      <c r="K431" s="401">
        <v>-13</v>
      </c>
      <c r="L431" s="12" t="s">
        <v>1308</v>
      </c>
      <c r="M431" s="350" t="s">
        <v>1270</v>
      </c>
    </row>
    <row r="432" spans="1:13">
      <c r="A432" s="77" t="e">
        <f>VLOOKUP(B432,#REF!,3,FALSE)</f>
        <v>#REF!</v>
      </c>
      <c r="B432" s="14">
        <v>32</v>
      </c>
      <c r="C432" s="118" t="s">
        <v>252</v>
      </c>
      <c r="D432" s="12" t="s">
        <v>38</v>
      </c>
      <c r="E432" s="16" t="s">
        <v>1192</v>
      </c>
      <c r="F432" s="13" t="s">
        <v>11</v>
      </c>
      <c r="G432" s="208"/>
      <c r="H432" s="208"/>
      <c r="I432" s="10" t="str">
        <f t="shared" si="28"/>
        <v/>
      </c>
      <c r="J432" s="10"/>
      <c r="K432" s="401">
        <v>-4.4000000000000004</v>
      </c>
      <c r="L432" s="218" t="s">
        <v>27</v>
      </c>
      <c r="M432" s="350" t="s">
        <v>1271</v>
      </c>
    </row>
    <row r="433" spans="1:13">
      <c r="A433" s="77" t="e">
        <f>VLOOKUP(B433,#REF!,3,FALSE)</f>
        <v>#REF!</v>
      </c>
      <c r="B433" s="14">
        <v>32</v>
      </c>
      <c r="C433" s="118" t="s">
        <v>252</v>
      </c>
      <c r="D433" s="12" t="s">
        <v>38</v>
      </c>
      <c r="E433" s="16" t="s">
        <v>1192</v>
      </c>
      <c r="F433" s="13" t="s">
        <v>11</v>
      </c>
      <c r="G433" s="208"/>
      <c r="H433" s="208"/>
      <c r="I433" s="10"/>
      <c r="J433" s="10"/>
      <c r="K433" s="401">
        <v>-16.399999999999999</v>
      </c>
      <c r="L433" s="222" t="s">
        <v>9</v>
      </c>
      <c r="M433" s="350" t="s">
        <v>1272</v>
      </c>
    </row>
    <row r="434" spans="1:13" ht="25.5">
      <c r="A434" s="77" t="e">
        <f>VLOOKUP(B434,#REF!,3,FALSE)</f>
        <v>#REF!</v>
      </c>
      <c r="B434" s="14">
        <v>32</v>
      </c>
      <c r="C434" s="118" t="s">
        <v>252</v>
      </c>
      <c r="D434" s="12" t="s">
        <v>38</v>
      </c>
      <c r="E434" s="16" t="s">
        <v>1192</v>
      </c>
      <c r="F434" s="13" t="s">
        <v>11</v>
      </c>
      <c r="G434" s="208"/>
      <c r="H434" s="208"/>
      <c r="I434" s="10"/>
      <c r="J434" s="10"/>
      <c r="K434" s="401">
        <v>-120.1</v>
      </c>
      <c r="L434" s="222" t="s">
        <v>50</v>
      </c>
      <c r="M434" s="350" t="s">
        <v>1273</v>
      </c>
    </row>
    <row r="435" spans="1:13">
      <c r="A435" s="77" t="e">
        <f>VLOOKUP(B435,#REF!,3,FALSE)</f>
        <v>#REF!</v>
      </c>
      <c r="B435" s="14">
        <v>32</v>
      </c>
      <c r="C435" s="118" t="s">
        <v>252</v>
      </c>
      <c r="D435" s="12" t="s">
        <v>38</v>
      </c>
      <c r="E435" s="16" t="s">
        <v>1192</v>
      </c>
      <c r="F435" s="13" t="s">
        <v>11</v>
      </c>
      <c r="G435" s="208"/>
      <c r="H435" s="208"/>
      <c r="I435" s="10"/>
      <c r="J435" s="10"/>
      <c r="K435" s="401">
        <v>-1</v>
      </c>
      <c r="L435" s="12" t="s">
        <v>293</v>
      </c>
      <c r="M435" s="350" t="s">
        <v>1274</v>
      </c>
    </row>
    <row r="436" spans="1:13">
      <c r="A436" s="77" t="e">
        <f>VLOOKUP(B436,#REF!,3,FALSE)</f>
        <v>#REF!</v>
      </c>
      <c r="B436" s="14">
        <v>32</v>
      </c>
      <c r="C436" s="118" t="s">
        <v>252</v>
      </c>
      <c r="D436" s="12" t="s">
        <v>38</v>
      </c>
      <c r="E436" s="16" t="s">
        <v>1192</v>
      </c>
      <c r="F436" s="13" t="s">
        <v>11</v>
      </c>
      <c r="G436" s="208"/>
      <c r="H436" s="208"/>
      <c r="I436" s="10" t="str">
        <f t="shared" si="28"/>
        <v/>
      </c>
      <c r="J436" s="10"/>
      <c r="K436" s="401">
        <v>-0.5</v>
      </c>
      <c r="L436" s="12" t="s">
        <v>155</v>
      </c>
      <c r="M436" s="350" t="s">
        <v>1275</v>
      </c>
    </row>
    <row r="437" spans="1:13">
      <c r="A437" s="77" t="e">
        <f>VLOOKUP(B437,#REF!,3,FALSE)</f>
        <v>#REF!</v>
      </c>
      <c r="B437" s="14">
        <v>32</v>
      </c>
      <c r="C437" s="118" t="s">
        <v>252</v>
      </c>
      <c r="D437" s="12" t="s">
        <v>38</v>
      </c>
      <c r="E437" s="16" t="s">
        <v>1192</v>
      </c>
      <c r="F437" s="13" t="s">
        <v>11</v>
      </c>
      <c r="G437" s="208"/>
      <c r="H437" s="208"/>
      <c r="I437" s="10" t="str">
        <f t="shared" si="28"/>
        <v/>
      </c>
      <c r="J437" s="10"/>
      <c r="K437" s="401">
        <v>-0.8</v>
      </c>
      <c r="L437" s="222" t="s">
        <v>10</v>
      </c>
      <c r="M437" s="350" t="s">
        <v>1276</v>
      </c>
    </row>
    <row r="438" spans="1:13">
      <c r="A438" s="77" t="e">
        <f>VLOOKUP(B438,#REF!,3,FALSE)</f>
        <v>#REF!</v>
      </c>
      <c r="B438" s="14">
        <v>32</v>
      </c>
      <c r="C438" s="118" t="s">
        <v>252</v>
      </c>
      <c r="D438" s="12" t="s">
        <v>38</v>
      </c>
      <c r="E438" s="16" t="s">
        <v>1192</v>
      </c>
      <c r="F438" s="13" t="s">
        <v>11</v>
      </c>
      <c r="G438" s="208"/>
      <c r="H438" s="208"/>
      <c r="I438" s="10" t="str">
        <f t="shared" si="28"/>
        <v/>
      </c>
      <c r="J438" s="10"/>
      <c r="K438" s="401">
        <v>-0.6</v>
      </c>
      <c r="L438" s="222" t="s">
        <v>9</v>
      </c>
      <c r="M438" s="350" t="s">
        <v>1277</v>
      </c>
    </row>
    <row r="439" spans="1:13" ht="25.5">
      <c r="A439" s="77" t="e">
        <f>VLOOKUP(B439,#REF!,3,FALSE)</f>
        <v>#REF!</v>
      </c>
      <c r="B439" s="14">
        <v>32</v>
      </c>
      <c r="C439" s="118" t="s">
        <v>252</v>
      </c>
      <c r="D439" s="12" t="s">
        <v>38</v>
      </c>
      <c r="E439" s="16" t="s">
        <v>1192</v>
      </c>
      <c r="F439" s="13" t="s">
        <v>379</v>
      </c>
      <c r="G439" s="208">
        <v>35219.199999999997</v>
      </c>
      <c r="H439" s="208">
        <v>10934.9</v>
      </c>
      <c r="I439" s="10">
        <f t="shared" si="28"/>
        <v>31.048121479193171</v>
      </c>
      <c r="J439" s="10">
        <f t="shared" si="27"/>
        <v>-24284.299999999996</v>
      </c>
      <c r="K439" s="401">
        <v>-22042</v>
      </c>
      <c r="L439" s="183" t="s">
        <v>9</v>
      </c>
      <c r="M439" s="350" t="s">
        <v>1278</v>
      </c>
    </row>
    <row r="440" spans="1:13" ht="38.25">
      <c r="A440" s="77" t="e">
        <f>VLOOKUP(B440,#REF!,3,FALSE)</f>
        <v>#REF!</v>
      </c>
      <c r="B440" s="14">
        <v>32</v>
      </c>
      <c r="C440" s="118" t="s">
        <v>252</v>
      </c>
      <c r="D440" s="12" t="s">
        <v>38</v>
      </c>
      <c r="E440" s="16" t="s">
        <v>1192</v>
      </c>
      <c r="F440" s="13" t="s">
        <v>379</v>
      </c>
      <c r="G440" s="208"/>
      <c r="H440" s="208"/>
      <c r="I440" s="10"/>
      <c r="J440" s="10"/>
      <c r="K440" s="401">
        <v>-2220.5</v>
      </c>
      <c r="L440" s="183" t="s">
        <v>9</v>
      </c>
      <c r="M440" s="350" t="s">
        <v>1279</v>
      </c>
    </row>
    <row r="441" spans="1:13">
      <c r="A441" s="77" t="e">
        <f>VLOOKUP(B441,#REF!,3,FALSE)</f>
        <v>#REF!</v>
      </c>
      <c r="B441" s="14">
        <v>32</v>
      </c>
      <c r="C441" s="118" t="s">
        <v>252</v>
      </c>
      <c r="D441" s="12" t="s">
        <v>38</v>
      </c>
      <c r="E441" s="16" t="s">
        <v>1192</v>
      </c>
      <c r="F441" s="13" t="s">
        <v>379</v>
      </c>
      <c r="G441" s="208"/>
      <c r="H441" s="208"/>
      <c r="I441" s="10"/>
      <c r="J441" s="10"/>
      <c r="K441" s="401">
        <v>-10.8</v>
      </c>
      <c r="L441" s="183" t="s">
        <v>18</v>
      </c>
      <c r="M441" s="350" t="s">
        <v>1239</v>
      </c>
    </row>
    <row r="442" spans="1:13">
      <c r="A442" s="77" t="e">
        <f>VLOOKUP(B442,#REF!,3,FALSE)</f>
        <v>#REF!</v>
      </c>
      <c r="B442" s="14">
        <v>32</v>
      </c>
      <c r="C442" s="118" t="s">
        <v>252</v>
      </c>
      <c r="D442" s="12" t="s">
        <v>38</v>
      </c>
      <c r="E442" s="16" t="s">
        <v>1192</v>
      </c>
      <c r="F442" s="13" t="s">
        <v>379</v>
      </c>
      <c r="G442" s="208"/>
      <c r="H442" s="208"/>
      <c r="I442" s="10"/>
      <c r="J442" s="10"/>
      <c r="K442" s="401">
        <v>-11</v>
      </c>
      <c r="L442" s="183" t="s">
        <v>9</v>
      </c>
      <c r="M442" s="350" t="s">
        <v>1280</v>
      </c>
    </row>
    <row r="443" spans="1:13">
      <c r="A443" s="77" t="e">
        <f>VLOOKUP(B443,#REF!,3,FALSE)</f>
        <v>#REF!</v>
      </c>
      <c r="B443" s="14">
        <v>32</v>
      </c>
      <c r="C443" s="118" t="s">
        <v>252</v>
      </c>
      <c r="D443" s="12" t="s">
        <v>38</v>
      </c>
      <c r="E443" s="16" t="s">
        <v>1192</v>
      </c>
      <c r="F443" s="13" t="s">
        <v>19</v>
      </c>
      <c r="G443" s="208">
        <v>43939.8</v>
      </c>
      <c r="H443" s="208">
        <v>0</v>
      </c>
      <c r="I443" s="10">
        <f t="shared" si="28"/>
        <v>0</v>
      </c>
      <c r="J443" s="10">
        <f t="shared" si="27"/>
        <v>-43939.8</v>
      </c>
      <c r="K443" s="401">
        <v>-43939.8</v>
      </c>
      <c r="L443" s="183" t="s">
        <v>9</v>
      </c>
      <c r="M443" s="350" t="s">
        <v>1281</v>
      </c>
    </row>
    <row r="444" spans="1:13">
      <c r="A444" s="77" t="e">
        <f>VLOOKUP(B444,#REF!,3,FALSE)</f>
        <v>#REF!</v>
      </c>
      <c r="B444" s="14">
        <v>32</v>
      </c>
      <c r="C444" s="118" t="s">
        <v>252</v>
      </c>
      <c r="D444" s="12" t="s">
        <v>38</v>
      </c>
      <c r="E444" s="16" t="s">
        <v>1192</v>
      </c>
      <c r="F444" s="13" t="s">
        <v>595</v>
      </c>
      <c r="G444" s="208">
        <v>712.9</v>
      </c>
      <c r="H444" s="208">
        <v>712.9</v>
      </c>
      <c r="I444" s="10">
        <f t="shared" si="28"/>
        <v>100</v>
      </c>
      <c r="J444" s="35"/>
      <c r="K444" s="401"/>
      <c r="L444" s="183"/>
      <c r="M444" s="350"/>
    </row>
    <row r="445" spans="1:13" ht="25.5">
      <c r="A445" s="77" t="e">
        <f>VLOOKUP(B445,#REF!,3,FALSE)</f>
        <v>#REF!</v>
      </c>
      <c r="B445" s="105">
        <v>32</v>
      </c>
      <c r="C445" s="123" t="s">
        <v>252</v>
      </c>
      <c r="D445" s="86" t="s">
        <v>38</v>
      </c>
      <c r="E445" s="96" t="s">
        <v>1192</v>
      </c>
      <c r="F445" s="51" t="s">
        <v>12</v>
      </c>
      <c r="G445" s="28">
        <f>SUM(G339:G444)</f>
        <v>939994.9</v>
      </c>
      <c r="H445" s="28">
        <f>SUM(H339:H444)</f>
        <v>744031.2</v>
      </c>
      <c r="I445" s="28">
        <f t="shared" si="28"/>
        <v>79.152684764566274</v>
      </c>
      <c r="J445" s="28">
        <f t="shared" ref="J445:J523" si="29">+H445-G445</f>
        <v>-195963.70000000007</v>
      </c>
      <c r="K445" s="28">
        <f>SUM(K339:K444)</f>
        <v>-195963.7</v>
      </c>
      <c r="L445" s="115"/>
      <c r="M445" s="115"/>
    </row>
    <row r="446" spans="1:13" ht="25.5">
      <c r="A446" s="77" t="e">
        <f>VLOOKUP(B446,#REF!,3,FALSE)</f>
        <v>#REF!</v>
      </c>
      <c r="B446" s="14">
        <v>32</v>
      </c>
      <c r="C446" s="118" t="s">
        <v>252</v>
      </c>
      <c r="D446" s="12" t="s">
        <v>173</v>
      </c>
      <c r="E446" s="16" t="s">
        <v>1193</v>
      </c>
      <c r="F446" s="13" t="s">
        <v>8</v>
      </c>
      <c r="G446" s="208">
        <v>6469</v>
      </c>
      <c r="H446" s="208">
        <v>5577.9</v>
      </c>
      <c r="I446" s="10">
        <f t="shared" si="28"/>
        <v>86.225073427113912</v>
      </c>
      <c r="J446" s="10">
        <f t="shared" si="29"/>
        <v>-891.10000000000036</v>
      </c>
      <c r="K446" s="401">
        <v>-489.4</v>
      </c>
      <c r="L446" s="218" t="s">
        <v>27</v>
      </c>
      <c r="M446" s="350" t="s">
        <v>627</v>
      </c>
    </row>
    <row r="447" spans="1:13">
      <c r="A447" s="77" t="e">
        <f>VLOOKUP(B447,#REF!,3,FALSE)</f>
        <v>#REF!</v>
      </c>
      <c r="B447" s="14">
        <v>32</v>
      </c>
      <c r="C447" s="118" t="s">
        <v>252</v>
      </c>
      <c r="D447" s="12" t="s">
        <v>173</v>
      </c>
      <c r="E447" s="16" t="s">
        <v>1193</v>
      </c>
      <c r="F447" s="13" t="s">
        <v>8</v>
      </c>
      <c r="G447" s="208"/>
      <c r="H447" s="208"/>
      <c r="I447" s="10" t="str">
        <f t="shared" si="28"/>
        <v/>
      </c>
      <c r="J447" s="10"/>
      <c r="K447" s="401">
        <v>-42.300000000000004</v>
      </c>
      <c r="L447" s="183" t="s">
        <v>50</v>
      </c>
      <c r="M447" s="350" t="s">
        <v>369</v>
      </c>
    </row>
    <row r="448" spans="1:13">
      <c r="A448" s="77" t="e">
        <f>VLOOKUP(B448,#REF!,3,FALSE)</f>
        <v>#REF!</v>
      </c>
      <c r="B448" s="14">
        <v>32</v>
      </c>
      <c r="C448" s="118" t="s">
        <v>252</v>
      </c>
      <c r="D448" s="12" t="s">
        <v>173</v>
      </c>
      <c r="E448" s="16" t="s">
        <v>1193</v>
      </c>
      <c r="F448" s="13" t="s">
        <v>8</v>
      </c>
      <c r="G448" s="208"/>
      <c r="H448" s="208"/>
      <c r="I448" s="10" t="str">
        <f t="shared" si="28"/>
        <v/>
      </c>
      <c r="J448" s="10"/>
      <c r="K448" s="401">
        <v>-75.400000000000006</v>
      </c>
      <c r="L448" s="12" t="s">
        <v>155</v>
      </c>
      <c r="M448" s="350" t="s">
        <v>1282</v>
      </c>
    </row>
    <row r="449" spans="1:13">
      <c r="A449" s="77" t="e">
        <f>VLOOKUP(B449,#REF!,3,FALSE)</f>
        <v>#REF!</v>
      </c>
      <c r="B449" s="14">
        <v>32</v>
      </c>
      <c r="C449" s="118" t="s">
        <v>252</v>
      </c>
      <c r="D449" s="12" t="s">
        <v>173</v>
      </c>
      <c r="E449" s="16" t="s">
        <v>1193</v>
      </c>
      <c r="F449" s="13" t="s">
        <v>8</v>
      </c>
      <c r="G449" s="208"/>
      <c r="H449" s="208"/>
      <c r="I449" s="10" t="str">
        <f t="shared" si="28"/>
        <v/>
      </c>
      <c r="J449" s="10"/>
      <c r="K449" s="401">
        <v>-225.8</v>
      </c>
      <c r="L449" s="183" t="s">
        <v>10</v>
      </c>
      <c r="M449" s="350" t="s">
        <v>1283</v>
      </c>
    </row>
    <row r="450" spans="1:13">
      <c r="A450" s="77" t="e">
        <f>VLOOKUP(B450,#REF!,3,FALSE)</f>
        <v>#REF!</v>
      </c>
      <c r="B450" s="14">
        <v>32</v>
      </c>
      <c r="C450" s="118" t="s">
        <v>252</v>
      </c>
      <c r="D450" s="12" t="s">
        <v>173</v>
      </c>
      <c r="E450" s="16" t="s">
        <v>1193</v>
      </c>
      <c r="F450" s="13" t="s">
        <v>8</v>
      </c>
      <c r="G450" s="208"/>
      <c r="H450" s="208"/>
      <c r="I450" s="10" t="str">
        <f t="shared" si="28"/>
        <v/>
      </c>
      <c r="J450" s="10"/>
      <c r="K450" s="401">
        <v>-24.6</v>
      </c>
      <c r="L450" s="183" t="s">
        <v>122</v>
      </c>
      <c r="M450" s="350" t="s">
        <v>441</v>
      </c>
    </row>
    <row r="451" spans="1:13">
      <c r="A451" s="77" t="e">
        <f>VLOOKUP(B451,#REF!,3,FALSE)</f>
        <v>#REF!</v>
      </c>
      <c r="B451" s="14">
        <v>32</v>
      </c>
      <c r="C451" s="118" t="s">
        <v>252</v>
      </c>
      <c r="D451" s="12" t="s">
        <v>173</v>
      </c>
      <c r="E451" s="16" t="s">
        <v>1193</v>
      </c>
      <c r="F451" s="13" t="s">
        <v>8</v>
      </c>
      <c r="G451" s="208"/>
      <c r="H451" s="208"/>
      <c r="I451" s="10" t="str">
        <f t="shared" si="28"/>
        <v/>
      </c>
      <c r="J451" s="10"/>
      <c r="K451" s="401">
        <v>-33.599999999999994</v>
      </c>
      <c r="L451" s="183" t="s">
        <v>9</v>
      </c>
      <c r="M451" s="350" t="s">
        <v>1284</v>
      </c>
    </row>
    <row r="452" spans="1:13">
      <c r="A452" s="77" t="e">
        <f>VLOOKUP(B452,#REF!,3,FALSE)</f>
        <v>#REF!</v>
      </c>
      <c r="B452" s="14">
        <v>32</v>
      </c>
      <c r="C452" s="118" t="s">
        <v>252</v>
      </c>
      <c r="D452" s="12" t="s">
        <v>173</v>
      </c>
      <c r="E452" s="16" t="s">
        <v>1193</v>
      </c>
      <c r="F452" s="13" t="s">
        <v>25</v>
      </c>
      <c r="G452" s="208">
        <v>141</v>
      </c>
      <c r="H452" s="208">
        <v>114.8</v>
      </c>
      <c r="I452" s="10">
        <f t="shared" si="28"/>
        <v>81.418439716312051</v>
      </c>
      <c r="J452" s="10">
        <f t="shared" si="29"/>
        <v>-26.200000000000003</v>
      </c>
      <c r="K452" s="401">
        <v>-26.2</v>
      </c>
      <c r="L452" s="183" t="s">
        <v>122</v>
      </c>
      <c r="M452" s="350" t="s">
        <v>1285</v>
      </c>
    </row>
    <row r="453" spans="1:13">
      <c r="A453" s="77" t="e">
        <f>VLOOKUP(B453,#REF!,3,FALSE)</f>
        <v>#REF!</v>
      </c>
      <c r="B453" s="14">
        <v>32</v>
      </c>
      <c r="C453" s="118" t="s">
        <v>252</v>
      </c>
      <c r="D453" s="12" t="s">
        <v>173</v>
      </c>
      <c r="E453" s="16" t="s">
        <v>1193</v>
      </c>
      <c r="F453" s="13" t="s">
        <v>26</v>
      </c>
      <c r="G453" s="208">
        <v>800</v>
      </c>
      <c r="H453" s="208">
        <v>650.29999999999995</v>
      </c>
      <c r="I453" s="10">
        <f t="shared" si="28"/>
        <v>81.287499999999994</v>
      </c>
      <c r="J453" s="10">
        <f t="shared" si="29"/>
        <v>-149.70000000000005</v>
      </c>
      <c r="K453" s="401">
        <v>-149.69999999999999</v>
      </c>
      <c r="L453" s="183" t="s">
        <v>122</v>
      </c>
      <c r="M453" s="350" t="s">
        <v>1285</v>
      </c>
    </row>
    <row r="454" spans="1:13">
      <c r="A454" s="77" t="e">
        <f>VLOOKUP(B454,#REF!,3,FALSE)</f>
        <v>#REF!</v>
      </c>
      <c r="B454" s="14">
        <v>32</v>
      </c>
      <c r="C454" s="118" t="s">
        <v>252</v>
      </c>
      <c r="D454" s="12" t="s">
        <v>173</v>
      </c>
      <c r="E454" s="16" t="s">
        <v>1193</v>
      </c>
      <c r="F454" s="13" t="s">
        <v>606</v>
      </c>
      <c r="G454" s="208">
        <v>867</v>
      </c>
      <c r="H454" s="208">
        <v>186.1</v>
      </c>
      <c r="I454" s="10">
        <f t="shared" si="28"/>
        <v>21.464821222606687</v>
      </c>
      <c r="J454" s="10">
        <f t="shared" si="29"/>
        <v>-680.9</v>
      </c>
      <c r="K454" s="401">
        <v>-680.9</v>
      </c>
      <c r="L454" s="183" t="s">
        <v>122</v>
      </c>
      <c r="M454" s="350" t="s">
        <v>1285</v>
      </c>
    </row>
    <row r="455" spans="1:13" ht="25.5">
      <c r="A455" s="77" t="e">
        <f>VLOOKUP(B455,#REF!,3,FALSE)</f>
        <v>#REF!</v>
      </c>
      <c r="B455" s="14">
        <v>32</v>
      </c>
      <c r="C455" s="118" t="s">
        <v>252</v>
      </c>
      <c r="D455" s="12" t="s">
        <v>173</v>
      </c>
      <c r="E455" s="16" t="s">
        <v>1193</v>
      </c>
      <c r="F455" s="13" t="s">
        <v>332</v>
      </c>
      <c r="G455" s="208">
        <v>50</v>
      </c>
      <c r="H455" s="208">
        <v>11.4</v>
      </c>
      <c r="I455" s="10">
        <f t="shared" si="28"/>
        <v>22.8</v>
      </c>
      <c r="J455" s="10">
        <f t="shared" si="29"/>
        <v>-38.6</v>
      </c>
      <c r="K455" s="401">
        <v>-17.399999999999999</v>
      </c>
      <c r="L455" s="183" t="s">
        <v>10</v>
      </c>
      <c r="M455" s="350" t="s">
        <v>1286</v>
      </c>
    </row>
    <row r="456" spans="1:13">
      <c r="A456" s="77" t="e">
        <f>VLOOKUP(B456,#REF!,3,FALSE)</f>
        <v>#REF!</v>
      </c>
      <c r="B456" s="14">
        <v>32</v>
      </c>
      <c r="C456" s="118" t="s">
        <v>252</v>
      </c>
      <c r="D456" s="12" t="s">
        <v>173</v>
      </c>
      <c r="E456" s="16" t="s">
        <v>1193</v>
      </c>
      <c r="F456" s="13" t="s">
        <v>332</v>
      </c>
      <c r="G456" s="208"/>
      <c r="H456" s="208"/>
      <c r="I456" s="10"/>
      <c r="J456" s="10"/>
      <c r="K456" s="401">
        <v>-21.2</v>
      </c>
      <c r="L456" s="183" t="s">
        <v>9</v>
      </c>
      <c r="M456" s="350" t="s">
        <v>1284</v>
      </c>
    </row>
    <row r="457" spans="1:13" ht="25.5">
      <c r="A457" s="77" t="e">
        <f>VLOOKUP(B457,#REF!,3,FALSE)</f>
        <v>#REF!</v>
      </c>
      <c r="B457" s="14">
        <v>32</v>
      </c>
      <c r="C457" s="118" t="s">
        <v>252</v>
      </c>
      <c r="D457" s="12" t="s">
        <v>173</v>
      </c>
      <c r="E457" s="16" t="s">
        <v>1193</v>
      </c>
      <c r="F457" s="13" t="s">
        <v>72</v>
      </c>
      <c r="G457" s="208">
        <v>55</v>
      </c>
      <c r="H457" s="208">
        <v>12.5</v>
      </c>
      <c r="I457" s="10">
        <f t="shared" si="28"/>
        <v>22.727272727272727</v>
      </c>
      <c r="J457" s="10">
        <f t="shared" si="29"/>
        <v>-42.5</v>
      </c>
      <c r="K457" s="401">
        <v>-17.100000000000001</v>
      </c>
      <c r="L457" s="183" t="s">
        <v>10</v>
      </c>
      <c r="M457" s="350" t="s">
        <v>1286</v>
      </c>
    </row>
    <row r="458" spans="1:13">
      <c r="A458" s="77" t="e">
        <f>VLOOKUP(B458,#REF!,3,FALSE)</f>
        <v>#REF!</v>
      </c>
      <c r="B458" s="14">
        <v>32</v>
      </c>
      <c r="C458" s="118" t="s">
        <v>252</v>
      </c>
      <c r="D458" s="12" t="s">
        <v>173</v>
      </c>
      <c r="E458" s="16" t="s">
        <v>1193</v>
      </c>
      <c r="F458" s="13" t="s">
        <v>72</v>
      </c>
      <c r="G458" s="208"/>
      <c r="H458" s="208"/>
      <c r="I458" s="10"/>
      <c r="J458" s="10"/>
      <c r="K458" s="401">
        <v>-25.4</v>
      </c>
      <c r="L458" s="183" t="s">
        <v>9</v>
      </c>
      <c r="M458" s="350" t="s">
        <v>1284</v>
      </c>
    </row>
    <row r="459" spans="1:13">
      <c r="A459" s="77" t="e">
        <f>VLOOKUP(B459,#REF!,3,FALSE)</f>
        <v>#REF!</v>
      </c>
      <c r="B459" s="14">
        <v>32</v>
      </c>
      <c r="C459" s="118" t="s">
        <v>252</v>
      </c>
      <c r="D459" s="12" t="s">
        <v>173</v>
      </c>
      <c r="E459" s="16" t="s">
        <v>1193</v>
      </c>
      <c r="F459" s="13" t="s">
        <v>11</v>
      </c>
      <c r="G459" s="208">
        <v>2</v>
      </c>
      <c r="H459" s="208">
        <v>0.3</v>
      </c>
      <c r="I459" s="10">
        <f t="shared" si="28"/>
        <v>15</v>
      </c>
      <c r="J459" s="10">
        <f t="shared" si="29"/>
        <v>-1.7</v>
      </c>
      <c r="K459" s="401">
        <v>-1.7</v>
      </c>
      <c r="L459" s="183" t="s">
        <v>9</v>
      </c>
      <c r="M459" s="350" t="s">
        <v>1287</v>
      </c>
    </row>
    <row r="460" spans="1:13" ht="25.5">
      <c r="A460" s="77" t="e">
        <f>VLOOKUP(B460,#REF!,3,FALSE)</f>
        <v>#REF!</v>
      </c>
      <c r="B460" s="105">
        <v>32</v>
      </c>
      <c r="C460" s="123" t="s">
        <v>252</v>
      </c>
      <c r="D460" s="86" t="s">
        <v>173</v>
      </c>
      <c r="E460" s="96" t="s">
        <v>1193</v>
      </c>
      <c r="F460" s="51" t="s">
        <v>12</v>
      </c>
      <c r="G460" s="28">
        <f>SUM(G446:G459)</f>
        <v>8384</v>
      </c>
      <c r="H460" s="28">
        <f>SUM(H446:H459)</f>
        <v>6553.3</v>
      </c>
      <c r="I460" s="28">
        <f t="shared" si="28"/>
        <v>78.164360687022906</v>
      </c>
      <c r="J460" s="28">
        <f t="shared" si="29"/>
        <v>-1830.6999999999998</v>
      </c>
      <c r="K460" s="28">
        <f>SUM(K446:K459)</f>
        <v>-1830.7000000000003</v>
      </c>
      <c r="L460" s="115"/>
      <c r="M460" s="115"/>
    </row>
    <row r="461" spans="1:13" ht="25.5">
      <c r="A461" s="77" t="e">
        <f>VLOOKUP(B461,#REF!,3,FALSE)</f>
        <v>#REF!</v>
      </c>
      <c r="B461" s="88">
        <v>32</v>
      </c>
      <c r="C461" s="125" t="s">
        <v>252</v>
      </c>
      <c r="D461" s="90"/>
      <c r="E461" s="82"/>
      <c r="F461" s="92" t="s">
        <v>13</v>
      </c>
      <c r="G461" s="72">
        <f>+G460+G445</f>
        <v>948378.9</v>
      </c>
      <c r="H461" s="72">
        <f>+H460+H445</f>
        <v>750584.5</v>
      </c>
      <c r="I461" s="72">
        <f t="shared" si="28"/>
        <v>79.14394763527531</v>
      </c>
      <c r="J461" s="72">
        <f t="shared" si="29"/>
        <v>-197794.40000000002</v>
      </c>
      <c r="K461" s="72">
        <f>+K460+K445</f>
        <v>-197794.40000000002</v>
      </c>
      <c r="L461" s="187"/>
      <c r="M461" s="187"/>
    </row>
    <row r="462" spans="1:13" ht="25.5">
      <c r="A462" s="77" t="e">
        <f>VLOOKUP(B462,#REF!,3,FALSE)</f>
        <v>#REF!</v>
      </c>
      <c r="B462" s="14">
        <v>91</v>
      </c>
      <c r="C462" s="26" t="s">
        <v>75</v>
      </c>
      <c r="D462" s="12" t="s">
        <v>429</v>
      </c>
      <c r="E462" s="66" t="s">
        <v>76</v>
      </c>
      <c r="F462" s="13" t="s">
        <v>8</v>
      </c>
      <c r="G462" s="10">
        <v>136934.9</v>
      </c>
      <c r="H462" s="19">
        <v>113456.4</v>
      </c>
      <c r="I462" s="35">
        <f t="shared" si="28"/>
        <v>82.854261404506815</v>
      </c>
      <c r="J462" s="10">
        <f t="shared" si="29"/>
        <v>-23478.5</v>
      </c>
      <c r="K462" s="35">
        <v>-8207.9</v>
      </c>
      <c r="L462" s="12" t="s">
        <v>27</v>
      </c>
      <c r="M462" s="350" t="s">
        <v>1428</v>
      </c>
    </row>
    <row r="463" spans="1:13" ht="25.5">
      <c r="A463" s="77" t="e">
        <f>VLOOKUP(B463,#REF!,3,FALSE)</f>
        <v>#REF!</v>
      </c>
      <c r="B463" s="14">
        <v>91</v>
      </c>
      <c r="C463" s="26" t="s">
        <v>75</v>
      </c>
      <c r="D463" s="12" t="s">
        <v>429</v>
      </c>
      <c r="E463" s="66" t="s">
        <v>76</v>
      </c>
      <c r="F463" s="13" t="s">
        <v>8</v>
      </c>
      <c r="G463" s="10"/>
      <c r="H463" s="19"/>
      <c r="I463" s="35" t="str">
        <f t="shared" si="28"/>
        <v/>
      </c>
      <c r="J463" s="10"/>
      <c r="K463" s="10">
        <v>-61.000000000000007</v>
      </c>
      <c r="L463" s="61" t="s">
        <v>18</v>
      </c>
      <c r="M463" s="350" t="s">
        <v>1429</v>
      </c>
    </row>
    <row r="464" spans="1:13" ht="25.5">
      <c r="A464" s="77" t="e">
        <f>VLOOKUP(B464,#REF!,3,FALSE)</f>
        <v>#REF!</v>
      </c>
      <c r="B464" s="14">
        <v>91</v>
      </c>
      <c r="C464" s="26" t="s">
        <v>75</v>
      </c>
      <c r="D464" s="12" t="s">
        <v>429</v>
      </c>
      <c r="E464" s="66" t="s">
        <v>76</v>
      </c>
      <c r="F464" s="13" t="s">
        <v>8</v>
      </c>
      <c r="G464" s="10"/>
      <c r="H464" s="19"/>
      <c r="I464" s="35" t="str">
        <f t="shared" si="28"/>
        <v/>
      </c>
      <c r="J464" s="10"/>
      <c r="K464" s="10">
        <v>-282.7</v>
      </c>
      <c r="L464" s="61" t="s">
        <v>50</v>
      </c>
      <c r="M464" s="350" t="s">
        <v>1430</v>
      </c>
    </row>
    <row r="465" spans="1:13" ht="38.25">
      <c r="A465" s="77" t="e">
        <f>VLOOKUP(B465,#REF!,3,FALSE)</f>
        <v>#REF!</v>
      </c>
      <c r="B465" s="14">
        <v>91</v>
      </c>
      <c r="C465" s="26" t="s">
        <v>75</v>
      </c>
      <c r="D465" s="12" t="s">
        <v>429</v>
      </c>
      <c r="E465" s="66" t="s">
        <v>76</v>
      </c>
      <c r="F465" s="13" t="s">
        <v>8</v>
      </c>
      <c r="G465" s="10"/>
      <c r="H465" s="19"/>
      <c r="I465" s="35" t="str">
        <f t="shared" si="28"/>
        <v/>
      </c>
      <c r="J465" s="10"/>
      <c r="K465" s="10">
        <v>-763.2</v>
      </c>
      <c r="L465" s="12" t="s">
        <v>10</v>
      </c>
      <c r="M465" s="350" t="s">
        <v>1431</v>
      </c>
    </row>
    <row r="466" spans="1:13" ht="25.5">
      <c r="A466" s="77" t="e">
        <f>VLOOKUP(B466,#REF!,3,FALSE)</f>
        <v>#REF!</v>
      </c>
      <c r="B466" s="14">
        <v>91</v>
      </c>
      <c r="C466" s="26" t="s">
        <v>75</v>
      </c>
      <c r="D466" s="12" t="s">
        <v>429</v>
      </c>
      <c r="E466" s="66" t="s">
        <v>76</v>
      </c>
      <c r="F466" s="13" t="s">
        <v>8</v>
      </c>
      <c r="G466" s="10"/>
      <c r="H466" s="19"/>
      <c r="I466" s="35" t="str">
        <f t="shared" si="28"/>
        <v/>
      </c>
      <c r="J466" s="10"/>
      <c r="K466" s="10">
        <v>-72.5</v>
      </c>
      <c r="L466" s="12" t="s">
        <v>122</v>
      </c>
      <c r="M466" s="350" t="s">
        <v>1432</v>
      </c>
    </row>
    <row r="467" spans="1:13" ht="25.5">
      <c r="A467" s="77" t="e">
        <f>VLOOKUP(B467,#REF!,3,FALSE)</f>
        <v>#REF!</v>
      </c>
      <c r="B467" s="14">
        <v>91</v>
      </c>
      <c r="C467" s="26" t="s">
        <v>75</v>
      </c>
      <c r="D467" s="12" t="s">
        <v>429</v>
      </c>
      <c r="E467" s="66" t="s">
        <v>76</v>
      </c>
      <c r="F467" s="13" t="s">
        <v>8</v>
      </c>
      <c r="G467" s="10"/>
      <c r="H467" s="19"/>
      <c r="I467" s="35"/>
      <c r="J467" s="10"/>
      <c r="K467" s="10">
        <v>-7364.7999999999993</v>
      </c>
      <c r="L467" s="61" t="s">
        <v>121</v>
      </c>
      <c r="M467" s="350" t="s">
        <v>1433</v>
      </c>
    </row>
    <row r="468" spans="1:13" ht="63.75">
      <c r="A468" s="77" t="e">
        <f>VLOOKUP(B468,#REF!,3,FALSE)</f>
        <v>#REF!</v>
      </c>
      <c r="B468" s="14">
        <v>91</v>
      </c>
      <c r="C468" s="26" t="s">
        <v>75</v>
      </c>
      <c r="D468" s="12" t="s">
        <v>429</v>
      </c>
      <c r="E468" s="66" t="s">
        <v>76</v>
      </c>
      <c r="F468" s="13" t="s">
        <v>8</v>
      </c>
      <c r="G468" s="10"/>
      <c r="H468" s="19"/>
      <c r="I468" s="35"/>
      <c r="J468" s="10"/>
      <c r="K468" s="10">
        <v>-6726.4</v>
      </c>
      <c r="L468" s="12" t="s">
        <v>9</v>
      </c>
      <c r="M468" s="350" t="s">
        <v>1434</v>
      </c>
    </row>
    <row r="469" spans="1:13" ht="25.5">
      <c r="A469" s="77" t="e">
        <f>VLOOKUP(B469,#REF!,3,FALSE)</f>
        <v>#REF!</v>
      </c>
      <c r="B469" s="14">
        <v>91</v>
      </c>
      <c r="C469" s="26" t="s">
        <v>75</v>
      </c>
      <c r="D469" s="12" t="s">
        <v>429</v>
      </c>
      <c r="E469" s="66" t="s">
        <v>76</v>
      </c>
      <c r="F469" s="13" t="s">
        <v>233</v>
      </c>
      <c r="G469" s="10">
        <v>137.9</v>
      </c>
      <c r="H469" s="19">
        <v>106.6</v>
      </c>
      <c r="I469" s="35">
        <f t="shared" si="28"/>
        <v>77.302393038433635</v>
      </c>
      <c r="J469" s="10">
        <f t="shared" si="29"/>
        <v>-31.300000000000011</v>
      </c>
      <c r="K469" s="10">
        <v>-31.3</v>
      </c>
      <c r="L469" s="12" t="s">
        <v>9</v>
      </c>
      <c r="M469" s="350" t="s">
        <v>1435</v>
      </c>
    </row>
    <row r="470" spans="1:13" ht="25.5">
      <c r="A470" s="77" t="e">
        <f>VLOOKUP(B470,#REF!,3,FALSE)</f>
        <v>#REF!</v>
      </c>
      <c r="B470" s="105">
        <v>91</v>
      </c>
      <c r="C470" s="55" t="s">
        <v>75</v>
      </c>
      <c r="D470" s="86" t="s">
        <v>429</v>
      </c>
      <c r="E470" s="126" t="s">
        <v>76</v>
      </c>
      <c r="F470" s="51" t="s">
        <v>12</v>
      </c>
      <c r="G470" s="28">
        <f>SUM(G462:G469)</f>
        <v>137072.79999999999</v>
      </c>
      <c r="H470" s="28">
        <f>SUM(H462:H469)</f>
        <v>113563</v>
      </c>
      <c r="I470" s="28">
        <f t="shared" si="28"/>
        <v>82.848676032006352</v>
      </c>
      <c r="J470" s="28">
        <f t="shared" si="29"/>
        <v>-23509.799999999988</v>
      </c>
      <c r="K470" s="28">
        <f>SUM(K462:K469)</f>
        <v>-23509.8</v>
      </c>
      <c r="L470" s="189"/>
      <c r="M470" s="350"/>
    </row>
    <row r="471" spans="1:13" ht="25.5">
      <c r="A471" s="77" t="e">
        <f>VLOOKUP(B471,#REF!,3,FALSE)</f>
        <v>#REF!</v>
      </c>
      <c r="B471" s="14">
        <v>91</v>
      </c>
      <c r="C471" s="26" t="s">
        <v>75</v>
      </c>
      <c r="D471" s="12" t="s">
        <v>473</v>
      </c>
      <c r="E471" s="66" t="s">
        <v>77</v>
      </c>
      <c r="F471" s="13" t="s">
        <v>8</v>
      </c>
      <c r="G471" s="10">
        <v>50220</v>
      </c>
      <c r="H471" s="19">
        <v>32995.300000000003</v>
      </c>
      <c r="I471" s="35">
        <f t="shared" si="28"/>
        <v>65.701513341298295</v>
      </c>
      <c r="J471" s="10">
        <f t="shared" si="29"/>
        <v>-17224.699999999997</v>
      </c>
      <c r="K471" s="10">
        <v>-1556.2</v>
      </c>
      <c r="L471" s="12" t="s">
        <v>27</v>
      </c>
      <c r="M471" s="350" t="s">
        <v>1428</v>
      </c>
    </row>
    <row r="472" spans="1:13" ht="25.5">
      <c r="A472" s="77" t="e">
        <f>VLOOKUP(B472,#REF!,3,FALSE)</f>
        <v>#REF!</v>
      </c>
      <c r="B472" s="14">
        <v>91</v>
      </c>
      <c r="C472" s="26" t="s">
        <v>75</v>
      </c>
      <c r="D472" s="12" t="s">
        <v>473</v>
      </c>
      <c r="E472" s="66" t="s">
        <v>77</v>
      </c>
      <c r="F472" s="13" t="s">
        <v>8</v>
      </c>
      <c r="G472" s="10"/>
      <c r="H472" s="19"/>
      <c r="I472" s="35" t="str">
        <f t="shared" si="28"/>
        <v/>
      </c>
      <c r="J472" s="10"/>
      <c r="K472" s="10">
        <v>-1.2</v>
      </c>
      <c r="L472" s="61" t="s">
        <v>18</v>
      </c>
      <c r="M472" s="350" t="s">
        <v>1436</v>
      </c>
    </row>
    <row r="473" spans="1:13" ht="25.5">
      <c r="A473" s="77" t="e">
        <f>VLOOKUP(B473,#REF!,3,FALSE)</f>
        <v>#REF!</v>
      </c>
      <c r="B473" s="14">
        <v>91</v>
      </c>
      <c r="C473" s="26" t="s">
        <v>75</v>
      </c>
      <c r="D473" s="12" t="s">
        <v>473</v>
      </c>
      <c r="E473" s="66" t="s">
        <v>77</v>
      </c>
      <c r="F473" s="13" t="s">
        <v>8</v>
      </c>
      <c r="G473" s="10"/>
      <c r="H473" s="19"/>
      <c r="I473" s="35" t="str">
        <f t="shared" si="28"/>
        <v/>
      </c>
      <c r="J473" s="10"/>
      <c r="K473" s="10">
        <v>-280</v>
      </c>
      <c r="L473" s="61" t="s">
        <v>121</v>
      </c>
      <c r="M473" s="350" t="s">
        <v>1437</v>
      </c>
    </row>
    <row r="474" spans="1:13" ht="25.5">
      <c r="A474" s="77" t="e">
        <f>VLOOKUP(B474,#REF!,3,FALSE)</f>
        <v>#REF!</v>
      </c>
      <c r="B474" s="14">
        <v>91</v>
      </c>
      <c r="C474" s="26" t="s">
        <v>75</v>
      </c>
      <c r="D474" s="12" t="s">
        <v>473</v>
      </c>
      <c r="E474" s="66" t="s">
        <v>77</v>
      </c>
      <c r="F474" s="13" t="s">
        <v>8</v>
      </c>
      <c r="G474" s="10"/>
      <c r="H474" s="19"/>
      <c r="I474" s="35" t="str">
        <f t="shared" si="28"/>
        <v/>
      </c>
      <c r="J474" s="10"/>
      <c r="K474" s="35">
        <v>-15387.300000000001</v>
      </c>
      <c r="L474" s="12" t="s">
        <v>9</v>
      </c>
      <c r="M474" s="350" t="s">
        <v>1438</v>
      </c>
    </row>
    <row r="475" spans="1:13" ht="25.5">
      <c r="A475" s="77" t="e">
        <f>VLOOKUP(B475,#REF!,3,FALSE)</f>
        <v>#REF!</v>
      </c>
      <c r="B475" s="14">
        <v>91</v>
      </c>
      <c r="C475" s="26" t="s">
        <v>75</v>
      </c>
      <c r="D475" s="12" t="s">
        <v>473</v>
      </c>
      <c r="E475" s="66" t="s">
        <v>77</v>
      </c>
      <c r="F475" s="13" t="s">
        <v>11</v>
      </c>
      <c r="G475" s="10">
        <v>1.1000000000000001</v>
      </c>
      <c r="H475" s="212">
        <v>1.1000000000000001</v>
      </c>
      <c r="I475" s="35">
        <f t="shared" si="28"/>
        <v>100</v>
      </c>
      <c r="J475" s="10">
        <f t="shared" si="29"/>
        <v>0</v>
      </c>
      <c r="K475" s="10"/>
      <c r="L475" s="54"/>
      <c r="M475" s="350"/>
    </row>
    <row r="476" spans="1:13" ht="25.5">
      <c r="A476" s="77" t="e">
        <f>VLOOKUP(B476,#REF!,3,FALSE)</f>
        <v>#REF!</v>
      </c>
      <c r="B476" s="105">
        <v>91</v>
      </c>
      <c r="C476" s="55" t="s">
        <v>75</v>
      </c>
      <c r="D476" s="86" t="s">
        <v>473</v>
      </c>
      <c r="E476" s="126" t="s">
        <v>77</v>
      </c>
      <c r="F476" s="51" t="s">
        <v>12</v>
      </c>
      <c r="G476" s="28">
        <f>SUM(G471:G475)</f>
        <v>50221.1</v>
      </c>
      <c r="H476" s="28">
        <f>SUM(H471:H475)</f>
        <v>32996.400000000001</v>
      </c>
      <c r="I476" s="28">
        <f t="shared" si="28"/>
        <v>65.702264586000709</v>
      </c>
      <c r="J476" s="28">
        <f t="shared" si="29"/>
        <v>-17224.699999999997</v>
      </c>
      <c r="K476" s="28">
        <f>SUM(K471:K475)</f>
        <v>-17224.7</v>
      </c>
      <c r="L476" s="189"/>
      <c r="M476" s="350"/>
    </row>
    <row r="477" spans="1:13" ht="25.5">
      <c r="A477" s="77" t="e">
        <f>VLOOKUP(B477,#REF!,3,FALSE)</f>
        <v>#REF!</v>
      </c>
      <c r="B477" s="14">
        <v>91</v>
      </c>
      <c r="C477" s="26" t="s">
        <v>75</v>
      </c>
      <c r="D477" s="12" t="s">
        <v>676</v>
      </c>
      <c r="E477" s="66" t="s">
        <v>79</v>
      </c>
      <c r="F477" s="13" t="s">
        <v>8</v>
      </c>
      <c r="G477" s="10">
        <v>11758.6</v>
      </c>
      <c r="H477" s="19">
        <v>9947.9</v>
      </c>
      <c r="I477" s="35">
        <f t="shared" si="28"/>
        <v>84.601057949075567</v>
      </c>
      <c r="J477" s="10">
        <f t="shared" si="29"/>
        <v>-1810.7000000000007</v>
      </c>
      <c r="K477" s="35">
        <v>-986.8</v>
      </c>
      <c r="L477" s="12" t="s">
        <v>27</v>
      </c>
      <c r="M477" s="350" t="s">
        <v>1428</v>
      </c>
    </row>
    <row r="478" spans="1:13" ht="25.5">
      <c r="A478" s="77" t="e">
        <f>VLOOKUP(B478,#REF!,3,FALSE)</f>
        <v>#REF!</v>
      </c>
      <c r="B478" s="14">
        <v>91</v>
      </c>
      <c r="C478" s="26" t="s">
        <v>75</v>
      </c>
      <c r="D478" s="12" t="s">
        <v>676</v>
      </c>
      <c r="E478" s="66" t="s">
        <v>79</v>
      </c>
      <c r="F478" s="13" t="s">
        <v>8</v>
      </c>
      <c r="G478" s="10"/>
      <c r="H478" s="19"/>
      <c r="I478" s="21" t="str">
        <f t="shared" si="28"/>
        <v/>
      </c>
      <c r="J478" s="10"/>
      <c r="K478" s="10">
        <v>-52.9</v>
      </c>
      <c r="L478" s="61" t="s">
        <v>18</v>
      </c>
      <c r="M478" s="350" t="s">
        <v>1439</v>
      </c>
    </row>
    <row r="479" spans="1:13" ht="38.25">
      <c r="A479" s="77" t="e">
        <f>VLOOKUP(B479,#REF!,3,FALSE)</f>
        <v>#REF!</v>
      </c>
      <c r="B479" s="14">
        <v>91</v>
      </c>
      <c r="C479" s="26" t="s">
        <v>75</v>
      </c>
      <c r="D479" s="12" t="s">
        <v>676</v>
      </c>
      <c r="E479" s="66" t="s">
        <v>79</v>
      </c>
      <c r="F479" s="13" t="s">
        <v>8</v>
      </c>
      <c r="G479" s="10"/>
      <c r="H479" s="19"/>
      <c r="I479" s="21" t="str">
        <f t="shared" si="28"/>
        <v/>
      </c>
      <c r="J479" s="10"/>
      <c r="K479" s="10">
        <v>-19.3</v>
      </c>
      <c r="L479" s="61" t="s">
        <v>50</v>
      </c>
      <c r="M479" s="350" t="s">
        <v>1440</v>
      </c>
    </row>
    <row r="480" spans="1:13" ht="38.25">
      <c r="A480" s="77" t="e">
        <f>VLOOKUP(B480,#REF!,3,FALSE)</f>
        <v>#REF!</v>
      </c>
      <c r="B480" s="14">
        <v>91</v>
      </c>
      <c r="C480" s="26" t="s">
        <v>75</v>
      </c>
      <c r="D480" s="12" t="s">
        <v>676</v>
      </c>
      <c r="E480" s="66" t="s">
        <v>79</v>
      </c>
      <c r="F480" s="13" t="s">
        <v>8</v>
      </c>
      <c r="G480" s="10"/>
      <c r="H480" s="19"/>
      <c r="I480" s="21"/>
      <c r="J480" s="10"/>
      <c r="K480" s="10">
        <v>-53.3</v>
      </c>
      <c r="L480" s="61" t="s">
        <v>10</v>
      </c>
      <c r="M480" s="350" t="s">
        <v>1441</v>
      </c>
    </row>
    <row r="481" spans="1:13" ht="25.5">
      <c r="A481" s="77" t="e">
        <f>VLOOKUP(B481,#REF!,3,FALSE)</f>
        <v>#REF!</v>
      </c>
      <c r="B481" s="14">
        <v>91</v>
      </c>
      <c r="C481" s="26" t="s">
        <v>75</v>
      </c>
      <c r="D481" s="12" t="s">
        <v>676</v>
      </c>
      <c r="E481" s="66" t="s">
        <v>79</v>
      </c>
      <c r="F481" s="13" t="s">
        <v>8</v>
      </c>
      <c r="G481" s="10"/>
      <c r="H481" s="19"/>
      <c r="I481" s="21"/>
      <c r="J481" s="10"/>
      <c r="K481" s="10">
        <v>-163.30000000000001</v>
      </c>
      <c r="L481" s="61" t="s">
        <v>121</v>
      </c>
      <c r="M481" s="350" t="s">
        <v>1442</v>
      </c>
    </row>
    <row r="482" spans="1:13" ht="51">
      <c r="A482" s="77" t="e">
        <f>VLOOKUP(B482,#REF!,3,FALSE)</f>
        <v>#REF!</v>
      </c>
      <c r="B482" s="14">
        <v>91</v>
      </c>
      <c r="C482" s="26" t="s">
        <v>75</v>
      </c>
      <c r="D482" s="12" t="s">
        <v>676</v>
      </c>
      <c r="E482" s="66" t="s">
        <v>79</v>
      </c>
      <c r="F482" s="13" t="s">
        <v>8</v>
      </c>
      <c r="G482" s="10"/>
      <c r="H482" s="19"/>
      <c r="I482" s="21" t="str">
        <f t="shared" si="28"/>
        <v/>
      </c>
      <c r="J482" s="10"/>
      <c r="K482" s="10">
        <v>-535.1</v>
      </c>
      <c r="L482" s="12" t="s">
        <v>9</v>
      </c>
      <c r="M482" s="350" t="s">
        <v>1443</v>
      </c>
    </row>
    <row r="483" spans="1:13" ht="25.5">
      <c r="A483" s="77" t="e">
        <f>VLOOKUP(B483,#REF!,3,FALSE)</f>
        <v>#REF!</v>
      </c>
      <c r="B483" s="14">
        <v>91</v>
      </c>
      <c r="C483" s="26" t="s">
        <v>75</v>
      </c>
      <c r="D483" s="12" t="s">
        <v>676</v>
      </c>
      <c r="E483" s="66" t="s">
        <v>79</v>
      </c>
      <c r="F483" s="13" t="s">
        <v>11</v>
      </c>
      <c r="G483" s="10">
        <v>1.2</v>
      </c>
      <c r="H483" s="19">
        <v>0.2</v>
      </c>
      <c r="I483" s="35">
        <f t="shared" si="28"/>
        <v>16.666666666666668</v>
      </c>
      <c r="J483" s="10">
        <f t="shared" si="29"/>
        <v>-1</v>
      </c>
      <c r="K483" s="10">
        <v>-1</v>
      </c>
      <c r="L483" s="12" t="s">
        <v>9</v>
      </c>
      <c r="M483" s="350" t="s">
        <v>1435</v>
      </c>
    </row>
    <row r="484" spans="1:13" ht="25.5">
      <c r="A484" s="77" t="e">
        <f>VLOOKUP(B484,#REF!,3,FALSE)</f>
        <v>#REF!</v>
      </c>
      <c r="B484" s="105">
        <v>91</v>
      </c>
      <c r="C484" s="64" t="s">
        <v>75</v>
      </c>
      <c r="D484" s="86" t="s">
        <v>676</v>
      </c>
      <c r="E484" s="126" t="s">
        <v>79</v>
      </c>
      <c r="F484" s="51" t="s">
        <v>12</v>
      </c>
      <c r="G484" s="28">
        <f>SUM(G477:G483)</f>
        <v>11759.800000000001</v>
      </c>
      <c r="H484" s="28">
        <f>SUM(H477:H483)</f>
        <v>9948.1</v>
      </c>
      <c r="I484" s="28">
        <f t="shared" si="28"/>
        <v>84.594125750437925</v>
      </c>
      <c r="J484" s="28">
        <f t="shared" si="29"/>
        <v>-1811.7000000000007</v>
      </c>
      <c r="K484" s="28">
        <f>SUM(K477:K483)</f>
        <v>-1811.6999999999998</v>
      </c>
      <c r="L484" s="189"/>
      <c r="M484" s="350"/>
    </row>
    <row r="485" spans="1:13" ht="25.5">
      <c r="A485" s="77" t="e">
        <f>VLOOKUP(B485,#REF!,3,FALSE)</f>
        <v>#REF!</v>
      </c>
      <c r="B485" s="14">
        <v>91</v>
      </c>
      <c r="C485" s="26" t="s">
        <v>75</v>
      </c>
      <c r="D485" s="12" t="s">
        <v>677</v>
      </c>
      <c r="E485" s="66" t="s">
        <v>80</v>
      </c>
      <c r="F485" s="13" t="s">
        <v>8</v>
      </c>
      <c r="G485" s="10">
        <v>86617.1</v>
      </c>
      <c r="H485" s="19">
        <v>71765.8</v>
      </c>
      <c r="I485" s="35">
        <f t="shared" si="28"/>
        <v>82.854078467184891</v>
      </c>
      <c r="J485" s="10">
        <f t="shared" si="29"/>
        <v>-14851.300000000003</v>
      </c>
      <c r="K485" s="22">
        <v>-2074.1</v>
      </c>
      <c r="L485" s="12" t="s">
        <v>27</v>
      </c>
      <c r="M485" s="350" t="s">
        <v>1428</v>
      </c>
    </row>
    <row r="486" spans="1:13" ht="38.25">
      <c r="A486" s="77" t="e">
        <f>VLOOKUP(B486,#REF!,3,FALSE)</f>
        <v>#REF!</v>
      </c>
      <c r="B486" s="14">
        <v>91</v>
      </c>
      <c r="C486" s="26" t="s">
        <v>75</v>
      </c>
      <c r="D486" s="12" t="s">
        <v>677</v>
      </c>
      <c r="E486" s="66" t="s">
        <v>80</v>
      </c>
      <c r="F486" s="13" t="s">
        <v>8</v>
      </c>
      <c r="G486" s="10"/>
      <c r="H486" s="19"/>
      <c r="I486" s="21" t="str">
        <f t="shared" si="28"/>
        <v/>
      </c>
      <c r="J486" s="10"/>
      <c r="K486" s="10">
        <v>-402</v>
      </c>
      <c r="L486" s="61" t="s">
        <v>18</v>
      </c>
      <c r="M486" s="350" t="s">
        <v>1446</v>
      </c>
    </row>
    <row r="487" spans="1:13" ht="38.25">
      <c r="A487" s="77" t="e">
        <f>VLOOKUP(B487,#REF!,3,FALSE)</f>
        <v>#REF!</v>
      </c>
      <c r="B487" s="14">
        <v>91</v>
      </c>
      <c r="C487" s="26" t="s">
        <v>75</v>
      </c>
      <c r="D487" s="12" t="s">
        <v>677</v>
      </c>
      <c r="E487" s="66" t="s">
        <v>80</v>
      </c>
      <c r="F487" s="13" t="s">
        <v>8</v>
      </c>
      <c r="G487" s="10"/>
      <c r="H487" s="19"/>
      <c r="I487" s="21" t="str">
        <f t="shared" si="28"/>
        <v/>
      </c>
      <c r="J487" s="10"/>
      <c r="K487" s="10">
        <v>-476.9</v>
      </c>
      <c r="L487" s="61" t="s">
        <v>50</v>
      </c>
      <c r="M487" s="350" t="s">
        <v>1447</v>
      </c>
    </row>
    <row r="488" spans="1:13" ht="38.25">
      <c r="A488" s="77" t="e">
        <f>VLOOKUP(B488,#REF!,3,FALSE)</f>
        <v>#REF!</v>
      </c>
      <c r="B488" s="14">
        <v>91</v>
      </c>
      <c r="C488" s="26" t="s">
        <v>75</v>
      </c>
      <c r="D488" s="12" t="s">
        <v>677</v>
      </c>
      <c r="E488" s="66" t="s">
        <v>80</v>
      </c>
      <c r="F488" s="13" t="s">
        <v>8</v>
      </c>
      <c r="G488" s="10"/>
      <c r="H488" s="19"/>
      <c r="I488" s="21" t="str">
        <f t="shared" si="28"/>
        <v/>
      </c>
      <c r="J488" s="10"/>
      <c r="K488" s="10">
        <v>-1322.4</v>
      </c>
      <c r="L488" s="13" t="s">
        <v>10</v>
      </c>
      <c r="M488" s="350" t="s">
        <v>1448</v>
      </c>
    </row>
    <row r="489" spans="1:13" ht="25.5">
      <c r="A489" s="77" t="e">
        <f>VLOOKUP(B489,#REF!,3,FALSE)</f>
        <v>#REF!</v>
      </c>
      <c r="B489" s="14">
        <v>91</v>
      </c>
      <c r="C489" s="26" t="s">
        <v>75</v>
      </c>
      <c r="D489" s="12" t="s">
        <v>677</v>
      </c>
      <c r="E489" s="66" t="s">
        <v>80</v>
      </c>
      <c r="F489" s="13" t="s">
        <v>8</v>
      </c>
      <c r="G489" s="10"/>
      <c r="H489" s="19"/>
      <c r="I489" s="21" t="str">
        <f t="shared" si="28"/>
        <v/>
      </c>
      <c r="J489" s="10"/>
      <c r="K489" s="10">
        <v>-1342.7</v>
      </c>
      <c r="L489" s="12" t="s">
        <v>122</v>
      </c>
      <c r="M489" s="350" t="s">
        <v>1449</v>
      </c>
    </row>
    <row r="490" spans="1:13" ht="25.5">
      <c r="A490" s="77" t="e">
        <f>VLOOKUP(B490,#REF!,3,FALSE)</f>
        <v>#REF!</v>
      </c>
      <c r="B490" s="14">
        <v>91</v>
      </c>
      <c r="C490" s="26" t="s">
        <v>75</v>
      </c>
      <c r="D490" s="12" t="s">
        <v>677</v>
      </c>
      <c r="E490" s="66" t="s">
        <v>80</v>
      </c>
      <c r="F490" s="13" t="s">
        <v>8</v>
      </c>
      <c r="G490" s="10"/>
      <c r="H490" s="19"/>
      <c r="I490" s="21" t="str">
        <f t="shared" si="28"/>
        <v/>
      </c>
      <c r="J490" s="10"/>
      <c r="K490" s="10">
        <v>-5666.4</v>
      </c>
      <c r="L490" s="12" t="s">
        <v>121</v>
      </c>
      <c r="M490" s="350" t="s">
        <v>1450</v>
      </c>
    </row>
    <row r="491" spans="1:13" ht="25.5">
      <c r="A491" s="77" t="e">
        <f>VLOOKUP(B491,#REF!,3,FALSE)</f>
        <v>#REF!</v>
      </c>
      <c r="B491" s="14">
        <v>91</v>
      </c>
      <c r="C491" s="26" t="s">
        <v>75</v>
      </c>
      <c r="D491" s="12" t="s">
        <v>677</v>
      </c>
      <c r="E491" s="66" t="s">
        <v>80</v>
      </c>
      <c r="F491" s="13" t="s">
        <v>8</v>
      </c>
      <c r="G491" s="10"/>
      <c r="H491" s="19"/>
      <c r="I491" s="21" t="str">
        <f t="shared" si="28"/>
        <v/>
      </c>
      <c r="J491" s="10"/>
      <c r="K491" s="10">
        <v>-3466.9</v>
      </c>
      <c r="L491" s="12" t="s">
        <v>9</v>
      </c>
      <c r="M491" s="350" t="s">
        <v>1435</v>
      </c>
    </row>
    <row r="492" spans="1:13" ht="25.5">
      <c r="A492" s="77" t="e">
        <f>VLOOKUP(B492,#REF!,3,FALSE)</f>
        <v>#REF!</v>
      </c>
      <c r="B492" s="14">
        <v>91</v>
      </c>
      <c r="C492" s="26" t="s">
        <v>75</v>
      </c>
      <c r="D492" s="12" t="s">
        <v>677</v>
      </c>
      <c r="E492" s="66" t="s">
        <v>80</v>
      </c>
      <c r="F492" s="13" t="s">
        <v>233</v>
      </c>
      <c r="G492" s="10">
        <v>20077.900000000001</v>
      </c>
      <c r="H492" s="19">
        <v>8603.2999999999993</v>
      </c>
      <c r="I492" s="35">
        <f t="shared" si="28"/>
        <v>42.849600804865048</v>
      </c>
      <c r="J492" s="10">
        <f t="shared" si="29"/>
        <v>-11474.600000000002</v>
      </c>
      <c r="K492" s="10">
        <v>-0.1</v>
      </c>
      <c r="L492" s="61" t="s">
        <v>18</v>
      </c>
      <c r="M492" s="350" t="s">
        <v>1451</v>
      </c>
    </row>
    <row r="493" spans="1:13" ht="25.5">
      <c r="A493" s="77" t="e">
        <f>VLOOKUP(B493,#REF!,3,FALSE)</f>
        <v>#REF!</v>
      </c>
      <c r="B493" s="14">
        <v>91</v>
      </c>
      <c r="C493" s="26" t="s">
        <v>75</v>
      </c>
      <c r="D493" s="12" t="s">
        <v>677</v>
      </c>
      <c r="E493" s="66" t="s">
        <v>80</v>
      </c>
      <c r="F493" s="13" t="s">
        <v>233</v>
      </c>
      <c r="G493" s="10"/>
      <c r="H493" s="19"/>
      <c r="I493" s="35"/>
      <c r="J493" s="10"/>
      <c r="K493" s="10">
        <v>-5379.5</v>
      </c>
      <c r="L493" s="61" t="s">
        <v>121</v>
      </c>
      <c r="M493" s="350" t="s">
        <v>1452</v>
      </c>
    </row>
    <row r="494" spans="1:13" ht="25.5">
      <c r="A494" s="77" t="e">
        <f>VLOOKUP(B494,#REF!,3,FALSE)</f>
        <v>#REF!</v>
      </c>
      <c r="B494" s="14">
        <v>91</v>
      </c>
      <c r="C494" s="26" t="s">
        <v>75</v>
      </c>
      <c r="D494" s="12" t="s">
        <v>677</v>
      </c>
      <c r="E494" s="66" t="s">
        <v>80</v>
      </c>
      <c r="F494" s="13" t="s">
        <v>233</v>
      </c>
      <c r="G494" s="10"/>
      <c r="H494" s="19"/>
      <c r="I494" s="35"/>
      <c r="J494" s="10"/>
      <c r="K494" s="10">
        <v>-6194.9</v>
      </c>
      <c r="L494" s="61" t="s">
        <v>9</v>
      </c>
      <c r="M494" s="350" t="s">
        <v>1435</v>
      </c>
    </row>
    <row r="495" spans="1:13" ht="25.5">
      <c r="A495" s="77" t="e">
        <f>VLOOKUP(B495,#REF!,3,FALSE)</f>
        <v>#REF!</v>
      </c>
      <c r="B495" s="14">
        <v>91</v>
      </c>
      <c r="C495" s="26" t="s">
        <v>75</v>
      </c>
      <c r="D495" s="12" t="s">
        <v>677</v>
      </c>
      <c r="E495" s="66" t="s">
        <v>80</v>
      </c>
      <c r="F495" s="13" t="s">
        <v>11</v>
      </c>
      <c r="G495" s="10">
        <v>234.1</v>
      </c>
      <c r="H495" s="19">
        <v>113.5</v>
      </c>
      <c r="I495" s="35">
        <f>IF(ISBLANK(H495),"",+H495/G495*100)</f>
        <v>48.483554036736436</v>
      </c>
      <c r="J495" s="10">
        <f>+H495-G495</f>
        <v>-120.6</v>
      </c>
      <c r="K495" s="10">
        <v>-14.2</v>
      </c>
      <c r="L495" s="61" t="s">
        <v>293</v>
      </c>
      <c r="M495" s="350" t="s">
        <v>1453</v>
      </c>
    </row>
    <row r="496" spans="1:13" ht="25.5">
      <c r="A496" s="77" t="e">
        <f>VLOOKUP(B496,#REF!,3,FALSE)</f>
        <v>#REF!</v>
      </c>
      <c r="B496" s="14">
        <v>91</v>
      </c>
      <c r="C496" s="26" t="s">
        <v>75</v>
      </c>
      <c r="D496" s="12" t="s">
        <v>677</v>
      </c>
      <c r="E496" s="66" t="s">
        <v>80</v>
      </c>
      <c r="F496" s="13" t="s">
        <v>11</v>
      </c>
      <c r="G496" s="10"/>
      <c r="H496" s="19"/>
      <c r="I496" s="35"/>
      <c r="J496" s="10"/>
      <c r="K496" s="10">
        <v>-0.1</v>
      </c>
      <c r="L496" s="61" t="s">
        <v>18</v>
      </c>
      <c r="M496" s="350" t="s">
        <v>1454</v>
      </c>
    </row>
    <row r="497" spans="1:13" ht="38.25">
      <c r="A497" s="77" t="e">
        <f>VLOOKUP(B497,#REF!,3,FALSE)</f>
        <v>#REF!</v>
      </c>
      <c r="B497" s="14">
        <v>91</v>
      </c>
      <c r="C497" s="26" t="s">
        <v>75</v>
      </c>
      <c r="D497" s="12" t="s">
        <v>677</v>
      </c>
      <c r="E497" s="66" t="s">
        <v>80</v>
      </c>
      <c r="F497" s="13" t="s">
        <v>11</v>
      </c>
      <c r="G497" s="10"/>
      <c r="H497" s="19"/>
      <c r="I497" s="35"/>
      <c r="J497" s="10"/>
      <c r="K497" s="10">
        <v>-102.6</v>
      </c>
      <c r="L497" s="61" t="s">
        <v>50</v>
      </c>
      <c r="M497" s="350" t="s">
        <v>1455</v>
      </c>
    </row>
    <row r="498" spans="1:13" ht="25.5">
      <c r="A498" s="77" t="e">
        <f>VLOOKUP(B498,#REF!,3,FALSE)</f>
        <v>#REF!</v>
      </c>
      <c r="B498" s="14">
        <v>91</v>
      </c>
      <c r="C498" s="26" t="s">
        <v>75</v>
      </c>
      <c r="D498" s="12" t="s">
        <v>677</v>
      </c>
      <c r="E498" s="66" t="s">
        <v>80</v>
      </c>
      <c r="F498" s="13" t="s">
        <v>11</v>
      </c>
      <c r="G498" s="10"/>
      <c r="H498" s="19"/>
      <c r="I498" s="35" t="str">
        <f t="shared" ref="I498:I539" si="30">IF(ISBLANK(H498),"",+H498/G498*100)</f>
        <v/>
      </c>
      <c r="J498" s="10"/>
      <c r="K498" s="10">
        <v>-3.7</v>
      </c>
      <c r="L498" s="12" t="s">
        <v>9</v>
      </c>
      <c r="M498" s="350" t="s">
        <v>1456</v>
      </c>
    </row>
    <row r="499" spans="1:13" ht="25.5">
      <c r="A499" s="77" t="e">
        <f>VLOOKUP(B499,#REF!,3,FALSE)</f>
        <v>#REF!</v>
      </c>
      <c r="B499" s="105">
        <v>91</v>
      </c>
      <c r="C499" s="64" t="s">
        <v>75</v>
      </c>
      <c r="D499" s="86" t="s">
        <v>677</v>
      </c>
      <c r="E499" s="126" t="s">
        <v>80</v>
      </c>
      <c r="F499" s="51" t="s">
        <v>12</v>
      </c>
      <c r="G499" s="28">
        <f>SUM(G485:G498)</f>
        <v>106929.1</v>
      </c>
      <c r="H499" s="28">
        <f>SUM(H485:H498)</f>
        <v>80482.600000000006</v>
      </c>
      <c r="I499" s="28">
        <f t="shared" si="30"/>
        <v>75.267256527923649</v>
      </c>
      <c r="J499" s="28">
        <f t="shared" si="29"/>
        <v>-26446.5</v>
      </c>
      <c r="K499" s="28">
        <f>SUM(K485:K498)</f>
        <v>-26446.5</v>
      </c>
      <c r="L499" s="189"/>
      <c r="M499" s="350"/>
    </row>
    <row r="500" spans="1:13" ht="25.5">
      <c r="A500" s="77" t="e">
        <f>VLOOKUP(B500,#REF!,3,FALSE)</f>
        <v>#REF!</v>
      </c>
      <c r="B500" s="14">
        <v>91</v>
      </c>
      <c r="C500" s="26" t="s">
        <v>75</v>
      </c>
      <c r="D500" s="12" t="s">
        <v>678</v>
      </c>
      <c r="E500" s="25" t="s">
        <v>81</v>
      </c>
      <c r="F500" s="13" t="s">
        <v>8</v>
      </c>
      <c r="G500" s="19">
        <v>35017</v>
      </c>
      <c r="H500" s="19">
        <v>28839.5</v>
      </c>
      <c r="I500" s="35">
        <f t="shared" si="30"/>
        <v>82.358568695205179</v>
      </c>
      <c r="J500" s="10">
        <f t="shared" si="29"/>
        <v>-6177.5</v>
      </c>
      <c r="K500" s="10">
        <v>-2652.9</v>
      </c>
      <c r="L500" s="12" t="s">
        <v>27</v>
      </c>
      <c r="M500" s="350" t="s">
        <v>1428</v>
      </c>
    </row>
    <row r="501" spans="1:13" ht="25.5">
      <c r="A501" s="77" t="e">
        <f>VLOOKUP(B501,#REF!,3,FALSE)</f>
        <v>#REF!</v>
      </c>
      <c r="B501" s="14">
        <v>91</v>
      </c>
      <c r="C501" s="26" t="s">
        <v>75</v>
      </c>
      <c r="D501" s="12" t="s">
        <v>678</v>
      </c>
      <c r="E501" s="25" t="s">
        <v>81</v>
      </c>
      <c r="F501" s="13" t="s">
        <v>8</v>
      </c>
      <c r="G501" s="19"/>
      <c r="H501" s="19"/>
      <c r="I501" s="35" t="str">
        <f t="shared" si="30"/>
        <v/>
      </c>
      <c r="J501" s="10"/>
      <c r="K501" s="10">
        <v>-56.3</v>
      </c>
      <c r="L501" s="61" t="s">
        <v>18</v>
      </c>
      <c r="M501" s="350" t="s">
        <v>1457</v>
      </c>
    </row>
    <row r="502" spans="1:13" ht="25.5">
      <c r="A502" s="77" t="e">
        <f>VLOOKUP(B502,#REF!,3,FALSE)</f>
        <v>#REF!</v>
      </c>
      <c r="B502" s="14">
        <v>91</v>
      </c>
      <c r="C502" s="26" t="s">
        <v>75</v>
      </c>
      <c r="D502" s="12" t="s">
        <v>678</v>
      </c>
      <c r="E502" s="25" t="s">
        <v>81</v>
      </c>
      <c r="F502" s="13" t="s">
        <v>8</v>
      </c>
      <c r="G502" s="19"/>
      <c r="H502" s="19"/>
      <c r="I502" s="35" t="str">
        <f t="shared" si="30"/>
        <v/>
      </c>
      <c r="J502" s="10"/>
      <c r="K502" s="10">
        <v>-11.2</v>
      </c>
      <c r="L502" s="61" t="s">
        <v>50</v>
      </c>
      <c r="M502" s="350" t="s">
        <v>1458</v>
      </c>
    </row>
    <row r="503" spans="1:13" ht="25.5">
      <c r="A503" s="77" t="e">
        <f>VLOOKUP(B503,#REF!,3,FALSE)</f>
        <v>#REF!</v>
      </c>
      <c r="B503" s="14">
        <v>91</v>
      </c>
      <c r="C503" s="26" t="s">
        <v>75</v>
      </c>
      <c r="D503" s="12" t="s">
        <v>678</v>
      </c>
      <c r="E503" s="25" t="s">
        <v>81</v>
      </c>
      <c r="F503" s="13" t="s">
        <v>8</v>
      </c>
      <c r="G503" s="19"/>
      <c r="H503" s="19"/>
      <c r="I503" s="35"/>
      <c r="J503" s="10"/>
      <c r="K503" s="10">
        <v>-313.8</v>
      </c>
      <c r="L503" s="13" t="s">
        <v>10</v>
      </c>
      <c r="M503" s="350" t="s">
        <v>1459</v>
      </c>
    </row>
    <row r="504" spans="1:13" ht="25.5">
      <c r="A504" s="77" t="e">
        <f>VLOOKUP(B504,#REF!,3,FALSE)</f>
        <v>#REF!</v>
      </c>
      <c r="B504" s="14">
        <v>91</v>
      </c>
      <c r="C504" s="26" t="s">
        <v>75</v>
      </c>
      <c r="D504" s="12" t="s">
        <v>678</v>
      </c>
      <c r="E504" s="25" t="s">
        <v>81</v>
      </c>
      <c r="F504" s="13" t="s">
        <v>8</v>
      </c>
      <c r="G504" s="19"/>
      <c r="H504" s="19"/>
      <c r="I504" s="35"/>
      <c r="J504" s="10"/>
      <c r="K504" s="10">
        <v>-8.6999999999999993</v>
      </c>
      <c r="L504" s="61" t="s">
        <v>121</v>
      </c>
      <c r="M504" s="350" t="s">
        <v>1460</v>
      </c>
    </row>
    <row r="505" spans="1:13" ht="38.25">
      <c r="A505" s="77" t="e">
        <f>VLOOKUP(B505,#REF!,3,FALSE)</f>
        <v>#REF!</v>
      </c>
      <c r="B505" s="14">
        <v>91</v>
      </c>
      <c r="C505" s="26" t="s">
        <v>75</v>
      </c>
      <c r="D505" s="12" t="s">
        <v>678</v>
      </c>
      <c r="E505" s="25" t="s">
        <v>81</v>
      </c>
      <c r="F505" s="13" t="s">
        <v>8</v>
      </c>
      <c r="G505" s="19"/>
      <c r="H505" s="19"/>
      <c r="I505" s="35" t="str">
        <f t="shared" si="30"/>
        <v/>
      </c>
      <c r="J505" s="10"/>
      <c r="K505" s="10">
        <v>-3134.6</v>
      </c>
      <c r="L505" s="12" t="s">
        <v>9</v>
      </c>
      <c r="M505" s="350" t="s">
        <v>1461</v>
      </c>
    </row>
    <row r="506" spans="1:13" ht="25.5">
      <c r="A506" s="77" t="e">
        <f>VLOOKUP(B506,#REF!,3,FALSE)</f>
        <v>#REF!</v>
      </c>
      <c r="B506" s="14">
        <v>91</v>
      </c>
      <c r="C506" s="26" t="s">
        <v>75</v>
      </c>
      <c r="D506" s="12" t="s">
        <v>678</v>
      </c>
      <c r="E506" s="25" t="s">
        <v>81</v>
      </c>
      <c r="F506" s="13" t="s">
        <v>11</v>
      </c>
      <c r="G506" s="19">
        <v>121.5</v>
      </c>
      <c r="H506" s="19">
        <v>90.6</v>
      </c>
      <c r="I506" s="35">
        <f t="shared" si="30"/>
        <v>74.567901234567898</v>
      </c>
      <c r="J506" s="10">
        <f t="shared" si="29"/>
        <v>-30.900000000000006</v>
      </c>
      <c r="K506" s="10">
        <v>-18.3</v>
      </c>
      <c r="L506" s="54" t="s">
        <v>27</v>
      </c>
      <c r="M506" s="350" t="s">
        <v>1428</v>
      </c>
    </row>
    <row r="507" spans="1:13" ht="25.5">
      <c r="A507" s="77" t="e">
        <f>VLOOKUP(B507,#REF!,3,FALSE)</f>
        <v>#REF!</v>
      </c>
      <c r="B507" s="14">
        <v>91</v>
      </c>
      <c r="C507" s="26" t="s">
        <v>75</v>
      </c>
      <c r="D507" s="12" t="s">
        <v>678</v>
      </c>
      <c r="E507" s="25" t="s">
        <v>81</v>
      </c>
      <c r="F507" s="13" t="s">
        <v>11</v>
      </c>
      <c r="G507" s="19"/>
      <c r="H507" s="19"/>
      <c r="I507" s="35" t="str">
        <f t="shared" si="30"/>
        <v/>
      </c>
      <c r="J507" s="10"/>
      <c r="K507" s="35">
        <v>-12.6</v>
      </c>
      <c r="L507" s="54" t="s">
        <v>50</v>
      </c>
      <c r="M507" s="350" t="s">
        <v>1462</v>
      </c>
    </row>
    <row r="508" spans="1:13" ht="25.5">
      <c r="A508" s="77" t="e">
        <f>VLOOKUP(B508,#REF!,3,FALSE)</f>
        <v>#REF!</v>
      </c>
      <c r="B508" s="105">
        <v>91</v>
      </c>
      <c r="C508" s="64" t="s">
        <v>75</v>
      </c>
      <c r="D508" s="86" t="s">
        <v>678</v>
      </c>
      <c r="E508" s="87" t="s">
        <v>81</v>
      </c>
      <c r="F508" s="51" t="s">
        <v>12</v>
      </c>
      <c r="G508" s="28">
        <f>SUM(G500:G507)</f>
        <v>35138.5</v>
      </c>
      <c r="H508" s="28">
        <f>SUM(H500:H507)</f>
        <v>28930.1</v>
      </c>
      <c r="I508" s="28">
        <f t="shared" si="30"/>
        <v>82.331630547689855</v>
      </c>
      <c r="J508" s="28">
        <f t="shared" si="29"/>
        <v>-6208.4000000000015</v>
      </c>
      <c r="K508" s="28">
        <f>SUM(K500:K507)</f>
        <v>-6208.4000000000005</v>
      </c>
      <c r="L508" s="189"/>
      <c r="M508" s="350"/>
    </row>
    <row r="509" spans="1:13" ht="25.5">
      <c r="A509" s="77" t="e">
        <f>VLOOKUP(B509,#REF!,3,FALSE)</f>
        <v>#REF!</v>
      </c>
      <c r="B509" s="14">
        <v>91</v>
      </c>
      <c r="C509" s="26" t="s">
        <v>75</v>
      </c>
      <c r="D509" s="12" t="s">
        <v>679</v>
      </c>
      <c r="E509" s="25" t="s">
        <v>83</v>
      </c>
      <c r="F509" s="13" t="s">
        <v>8</v>
      </c>
      <c r="G509" s="19">
        <v>17874</v>
      </c>
      <c r="H509" s="19">
        <v>11288.8</v>
      </c>
      <c r="I509" s="10">
        <f>IF(ISBLANK(H509),"",+H509/G509*100)</f>
        <v>63.157659169743766</v>
      </c>
      <c r="J509" s="10">
        <f t="shared" si="29"/>
        <v>-6585.2000000000007</v>
      </c>
      <c r="K509" s="35">
        <v>-1150</v>
      </c>
      <c r="L509" s="12" t="s">
        <v>27</v>
      </c>
      <c r="M509" s="350" t="s">
        <v>1428</v>
      </c>
    </row>
    <row r="510" spans="1:13" ht="25.5">
      <c r="A510" s="77" t="e">
        <f>VLOOKUP(B510,#REF!,3,FALSE)</f>
        <v>#REF!</v>
      </c>
      <c r="B510" s="14">
        <v>91</v>
      </c>
      <c r="C510" s="26" t="s">
        <v>75</v>
      </c>
      <c r="D510" s="12" t="s">
        <v>679</v>
      </c>
      <c r="E510" s="25" t="s">
        <v>83</v>
      </c>
      <c r="F510" s="13" t="s">
        <v>8</v>
      </c>
      <c r="G510" s="19"/>
      <c r="H510" s="19"/>
      <c r="I510" s="10" t="str">
        <f t="shared" si="30"/>
        <v/>
      </c>
      <c r="J510" s="10"/>
      <c r="K510" s="10">
        <v>-27.5</v>
      </c>
      <c r="L510" s="61" t="s">
        <v>18</v>
      </c>
      <c r="M510" s="350" t="s">
        <v>1463</v>
      </c>
    </row>
    <row r="511" spans="1:13" ht="38.25">
      <c r="A511" s="77" t="e">
        <f>VLOOKUP(B511,#REF!,3,FALSE)</f>
        <v>#REF!</v>
      </c>
      <c r="B511" s="14">
        <v>91</v>
      </c>
      <c r="C511" s="26" t="s">
        <v>75</v>
      </c>
      <c r="D511" s="12" t="s">
        <v>679</v>
      </c>
      <c r="E511" s="25" t="s">
        <v>83</v>
      </c>
      <c r="F511" s="13" t="s">
        <v>8</v>
      </c>
      <c r="G511" s="19"/>
      <c r="H511" s="19"/>
      <c r="I511" s="10"/>
      <c r="J511" s="10"/>
      <c r="K511" s="10">
        <v>-465.5</v>
      </c>
      <c r="L511" s="61" t="s">
        <v>50</v>
      </c>
      <c r="M511" s="350" t="s">
        <v>1464</v>
      </c>
    </row>
    <row r="512" spans="1:13" ht="25.5">
      <c r="A512" s="77" t="e">
        <f>VLOOKUP(B512,#REF!,3,FALSE)</f>
        <v>#REF!</v>
      </c>
      <c r="B512" s="14">
        <v>91</v>
      </c>
      <c r="C512" s="26" t="s">
        <v>75</v>
      </c>
      <c r="D512" s="12" t="s">
        <v>679</v>
      </c>
      <c r="E512" s="25" t="s">
        <v>83</v>
      </c>
      <c r="F512" s="13" t="s">
        <v>8</v>
      </c>
      <c r="G512" s="19"/>
      <c r="H512" s="19"/>
      <c r="I512" s="10" t="str">
        <f t="shared" si="30"/>
        <v/>
      </c>
      <c r="J512" s="10"/>
      <c r="K512" s="10">
        <v>-3658</v>
      </c>
      <c r="L512" s="13" t="s">
        <v>10</v>
      </c>
      <c r="M512" s="350" t="s">
        <v>1465</v>
      </c>
    </row>
    <row r="513" spans="1:13" ht="38.25">
      <c r="A513" s="77" t="e">
        <f>VLOOKUP(B513,#REF!,3,FALSE)</f>
        <v>#REF!</v>
      </c>
      <c r="B513" s="14">
        <v>91</v>
      </c>
      <c r="C513" s="26" t="s">
        <v>75</v>
      </c>
      <c r="D513" s="12" t="s">
        <v>679</v>
      </c>
      <c r="E513" s="25" t="s">
        <v>83</v>
      </c>
      <c r="F513" s="13" t="s">
        <v>8</v>
      </c>
      <c r="G513" s="19"/>
      <c r="H513" s="19"/>
      <c r="I513" s="10" t="str">
        <f t="shared" si="30"/>
        <v/>
      </c>
      <c r="J513" s="10"/>
      <c r="K513" s="10">
        <v>-1284.2</v>
      </c>
      <c r="L513" s="12" t="s">
        <v>9</v>
      </c>
      <c r="M513" s="350" t="s">
        <v>1461</v>
      </c>
    </row>
    <row r="514" spans="1:13" ht="25.5">
      <c r="A514" s="77" t="e">
        <f>VLOOKUP(B514,#REF!,3,FALSE)</f>
        <v>#REF!</v>
      </c>
      <c r="B514" s="105">
        <v>91</v>
      </c>
      <c r="C514" s="64" t="s">
        <v>75</v>
      </c>
      <c r="D514" s="86" t="s">
        <v>679</v>
      </c>
      <c r="E514" s="87" t="s">
        <v>83</v>
      </c>
      <c r="F514" s="51" t="s">
        <v>12</v>
      </c>
      <c r="G514" s="28">
        <f>SUM(G509:G513)</f>
        <v>17874</v>
      </c>
      <c r="H514" s="28">
        <f>SUM(H509:H513)</f>
        <v>11288.8</v>
      </c>
      <c r="I514" s="28">
        <f t="shared" si="30"/>
        <v>63.157659169743766</v>
      </c>
      <c r="J514" s="28">
        <f t="shared" si="29"/>
        <v>-6585.2000000000007</v>
      </c>
      <c r="K514" s="28">
        <f>SUM(K509:K513)</f>
        <v>-6585.2</v>
      </c>
      <c r="L514" s="189"/>
      <c r="M514" s="350"/>
    </row>
    <row r="515" spans="1:13" ht="25.5">
      <c r="A515" s="77" t="e">
        <f>VLOOKUP(B515,#REF!,3,FALSE)</f>
        <v>#REF!</v>
      </c>
      <c r="B515" s="14">
        <v>91</v>
      </c>
      <c r="C515" s="26" t="s">
        <v>75</v>
      </c>
      <c r="D515" s="12" t="s">
        <v>681</v>
      </c>
      <c r="E515" s="66" t="s">
        <v>680</v>
      </c>
      <c r="F515" s="13" t="s">
        <v>8</v>
      </c>
      <c r="G515" s="30">
        <v>52252.7</v>
      </c>
      <c r="H515" s="30">
        <v>42365.7</v>
      </c>
      <c r="I515" s="35">
        <f t="shared" si="30"/>
        <v>81.078489723975991</v>
      </c>
      <c r="J515" s="10">
        <f t="shared" si="29"/>
        <v>-9887</v>
      </c>
      <c r="K515" s="10">
        <v>-2322.6999999999998</v>
      </c>
      <c r="L515" s="12" t="s">
        <v>27</v>
      </c>
      <c r="M515" s="350" t="s">
        <v>1428</v>
      </c>
    </row>
    <row r="516" spans="1:13" ht="25.5">
      <c r="A516" s="77" t="e">
        <f>VLOOKUP(B516,#REF!,3,FALSE)</f>
        <v>#REF!</v>
      </c>
      <c r="B516" s="14">
        <v>91</v>
      </c>
      <c r="C516" s="26" t="s">
        <v>75</v>
      </c>
      <c r="D516" s="12" t="s">
        <v>681</v>
      </c>
      <c r="E516" s="66" t="s">
        <v>680</v>
      </c>
      <c r="F516" s="13" t="s">
        <v>8</v>
      </c>
      <c r="G516" s="30"/>
      <c r="H516" s="30"/>
      <c r="I516" s="21" t="str">
        <f t="shared" si="30"/>
        <v/>
      </c>
      <c r="J516" s="10"/>
      <c r="K516" s="10">
        <v>-2.1</v>
      </c>
      <c r="L516" s="61" t="s">
        <v>18</v>
      </c>
      <c r="M516" s="350" t="s">
        <v>1466</v>
      </c>
    </row>
    <row r="517" spans="1:13" ht="25.5">
      <c r="A517" s="77" t="e">
        <f>VLOOKUP(B517,#REF!,3,FALSE)</f>
        <v>#REF!</v>
      </c>
      <c r="B517" s="14">
        <v>91</v>
      </c>
      <c r="C517" s="26" t="s">
        <v>75</v>
      </c>
      <c r="D517" s="12" t="s">
        <v>681</v>
      </c>
      <c r="E517" s="66" t="s">
        <v>680</v>
      </c>
      <c r="F517" s="13" t="s">
        <v>8</v>
      </c>
      <c r="G517" s="30"/>
      <c r="H517" s="30"/>
      <c r="I517" s="21"/>
      <c r="J517" s="10"/>
      <c r="K517" s="10">
        <v>-54.9</v>
      </c>
      <c r="L517" s="61" t="s">
        <v>50</v>
      </c>
      <c r="M517" s="350" t="s">
        <v>1467</v>
      </c>
    </row>
    <row r="518" spans="1:13" ht="25.5">
      <c r="A518" s="77" t="e">
        <f>VLOOKUP(B518,#REF!,3,FALSE)</f>
        <v>#REF!</v>
      </c>
      <c r="B518" s="14">
        <v>91</v>
      </c>
      <c r="C518" s="26" t="s">
        <v>75</v>
      </c>
      <c r="D518" s="12" t="s">
        <v>681</v>
      </c>
      <c r="E518" s="66" t="s">
        <v>680</v>
      </c>
      <c r="F518" s="13" t="s">
        <v>8</v>
      </c>
      <c r="G518" s="30"/>
      <c r="H518" s="30"/>
      <c r="I518" s="21" t="str">
        <f t="shared" si="30"/>
        <v/>
      </c>
      <c r="J518" s="10"/>
      <c r="K518" s="10">
        <v>-170.5</v>
      </c>
      <c r="L518" s="13" t="s">
        <v>10</v>
      </c>
      <c r="M518" s="350" t="s">
        <v>1468</v>
      </c>
    </row>
    <row r="519" spans="1:13" ht="51">
      <c r="A519" s="77" t="e">
        <f>VLOOKUP(B519,#REF!,3,FALSE)</f>
        <v>#REF!</v>
      </c>
      <c r="B519" s="14">
        <v>91</v>
      </c>
      <c r="C519" s="26" t="s">
        <v>75</v>
      </c>
      <c r="D519" s="12" t="s">
        <v>681</v>
      </c>
      <c r="E519" s="66" t="s">
        <v>680</v>
      </c>
      <c r="F519" s="13" t="s">
        <v>8</v>
      </c>
      <c r="G519" s="30"/>
      <c r="H519" s="30"/>
      <c r="I519" s="21" t="str">
        <f t="shared" si="30"/>
        <v/>
      </c>
      <c r="J519" s="10"/>
      <c r="K519" s="10">
        <v>-7336.8</v>
      </c>
      <c r="L519" s="12" t="s">
        <v>9</v>
      </c>
      <c r="M519" s="350" t="s">
        <v>1443</v>
      </c>
    </row>
    <row r="520" spans="1:13" ht="25.5">
      <c r="A520" s="77" t="e">
        <f>VLOOKUP(B520,#REF!,3,FALSE)</f>
        <v>#REF!</v>
      </c>
      <c r="B520" s="14">
        <v>91</v>
      </c>
      <c r="C520" s="26" t="s">
        <v>75</v>
      </c>
      <c r="D520" s="12" t="s">
        <v>681</v>
      </c>
      <c r="E520" s="66" t="s">
        <v>680</v>
      </c>
      <c r="F520" s="13" t="s">
        <v>233</v>
      </c>
      <c r="G520" s="30">
        <v>37.9</v>
      </c>
      <c r="H520" s="30">
        <v>37.6</v>
      </c>
      <c r="I520" s="35">
        <f t="shared" si="30"/>
        <v>99.20844327176782</v>
      </c>
      <c r="J520" s="10">
        <f t="shared" si="29"/>
        <v>-0.29999999999999716</v>
      </c>
      <c r="K520" s="10">
        <v>-0.3</v>
      </c>
      <c r="L520" s="61" t="s">
        <v>18</v>
      </c>
      <c r="M520" s="350" t="s">
        <v>1469</v>
      </c>
    </row>
    <row r="521" spans="1:13" ht="38.25">
      <c r="A521" s="77" t="e">
        <f>VLOOKUP(B521,#REF!,3,FALSE)</f>
        <v>#REF!</v>
      </c>
      <c r="B521" s="14">
        <v>91</v>
      </c>
      <c r="C521" s="26" t="s">
        <v>75</v>
      </c>
      <c r="D521" s="12" t="s">
        <v>681</v>
      </c>
      <c r="E521" s="66" t="s">
        <v>680</v>
      </c>
      <c r="F521" s="13" t="s">
        <v>11</v>
      </c>
      <c r="G521" s="30">
        <v>621.79999999999995</v>
      </c>
      <c r="H521" s="30">
        <v>354.5</v>
      </c>
      <c r="I521" s="35">
        <f t="shared" si="30"/>
        <v>57.011900932775816</v>
      </c>
      <c r="J521" s="10">
        <f t="shared" si="29"/>
        <v>-267.29999999999995</v>
      </c>
      <c r="K521" s="10">
        <v>-267.3</v>
      </c>
      <c r="L521" s="13" t="s">
        <v>10</v>
      </c>
      <c r="M521" s="350" t="s">
        <v>1470</v>
      </c>
    </row>
    <row r="522" spans="1:13" ht="25.5">
      <c r="A522" s="77" t="e">
        <f>VLOOKUP(B522,#REF!,3,FALSE)</f>
        <v>#REF!</v>
      </c>
      <c r="B522" s="105">
        <v>91</v>
      </c>
      <c r="C522" s="64" t="s">
        <v>75</v>
      </c>
      <c r="D522" s="86" t="s">
        <v>681</v>
      </c>
      <c r="E522" s="126" t="s">
        <v>680</v>
      </c>
      <c r="F522" s="51" t="s">
        <v>12</v>
      </c>
      <c r="G522" s="28">
        <f>SUM(G515:G521)</f>
        <v>52912.4</v>
      </c>
      <c r="H522" s="28">
        <f>SUM(H515:H521)</f>
        <v>42757.799999999996</v>
      </c>
      <c r="I522" s="28">
        <f t="shared" si="30"/>
        <v>80.808657327960915</v>
      </c>
      <c r="J522" s="127">
        <f t="shared" si="29"/>
        <v>-10154.600000000006</v>
      </c>
      <c r="K522" s="127">
        <f>SUM(K515:K521)</f>
        <v>-10154.599999999999</v>
      </c>
      <c r="L522" s="189"/>
      <c r="M522" s="350"/>
    </row>
    <row r="523" spans="1:13" ht="25.5">
      <c r="A523" s="77" t="e">
        <f>VLOOKUP(B523,#REF!,3,FALSE)</f>
        <v>#REF!</v>
      </c>
      <c r="B523" s="14">
        <v>91</v>
      </c>
      <c r="C523" s="26" t="s">
        <v>75</v>
      </c>
      <c r="D523" s="12" t="s">
        <v>683</v>
      </c>
      <c r="E523" s="25" t="s">
        <v>682</v>
      </c>
      <c r="F523" s="13" t="s">
        <v>8</v>
      </c>
      <c r="G523" s="30">
        <v>33894.9</v>
      </c>
      <c r="H523" s="30">
        <v>29072.400000000001</v>
      </c>
      <c r="I523" s="35">
        <f t="shared" si="30"/>
        <v>85.772195817069829</v>
      </c>
      <c r="J523" s="10">
        <f t="shared" si="29"/>
        <v>-4822.5</v>
      </c>
      <c r="K523" s="35">
        <v>-1745.5</v>
      </c>
      <c r="L523" s="12" t="s">
        <v>27</v>
      </c>
      <c r="M523" s="350" t="s">
        <v>1428</v>
      </c>
    </row>
    <row r="524" spans="1:13" ht="38.25">
      <c r="A524" s="77" t="e">
        <f>VLOOKUP(B524,#REF!,3,FALSE)</f>
        <v>#REF!</v>
      </c>
      <c r="B524" s="14">
        <v>91</v>
      </c>
      <c r="C524" s="26" t="s">
        <v>75</v>
      </c>
      <c r="D524" s="12" t="s">
        <v>683</v>
      </c>
      <c r="E524" s="25" t="s">
        <v>682</v>
      </c>
      <c r="F524" s="13" t="s">
        <v>8</v>
      </c>
      <c r="G524" s="30"/>
      <c r="H524" s="30"/>
      <c r="I524" s="21" t="str">
        <f t="shared" si="30"/>
        <v/>
      </c>
      <c r="J524" s="10"/>
      <c r="K524" s="10">
        <v>-17.600000000000001</v>
      </c>
      <c r="L524" s="61" t="s">
        <v>18</v>
      </c>
      <c r="M524" s="350" t="s">
        <v>1471</v>
      </c>
    </row>
    <row r="525" spans="1:13" ht="25.5">
      <c r="A525" s="77" t="e">
        <f>VLOOKUP(B525,#REF!,3,FALSE)</f>
        <v>#REF!</v>
      </c>
      <c r="B525" s="14">
        <v>91</v>
      </c>
      <c r="C525" s="26" t="s">
        <v>75</v>
      </c>
      <c r="D525" s="12" t="s">
        <v>683</v>
      </c>
      <c r="E525" s="25" t="s">
        <v>682</v>
      </c>
      <c r="F525" s="13" t="s">
        <v>8</v>
      </c>
      <c r="G525" s="30"/>
      <c r="H525" s="30"/>
      <c r="I525" s="21" t="str">
        <f t="shared" si="30"/>
        <v/>
      </c>
      <c r="J525" s="10"/>
      <c r="K525" s="10">
        <v>-8.1999999999999993</v>
      </c>
      <c r="L525" s="61" t="s">
        <v>50</v>
      </c>
      <c r="M525" s="350" t="s">
        <v>1472</v>
      </c>
    </row>
    <row r="526" spans="1:13" ht="25.5">
      <c r="A526" s="77" t="e">
        <f>VLOOKUP(B526,#REF!,3,FALSE)</f>
        <v>#REF!</v>
      </c>
      <c r="B526" s="14">
        <v>91</v>
      </c>
      <c r="C526" s="26" t="s">
        <v>75</v>
      </c>
      <c r="D526" s="12" t="s">
        <v>683</v>
      </c>
      <c r="E526" s="25" t="s">
        <v>682</v>
      </c>
      <c r="F526" s="13" t="s">
        <v>8</v>
      </c>
      <c r="G526" s="30"/>
      <c r="H526" s="30"/>
      <c r="I526" s="21"/>
      <c r="J526" s="10"/>
      <c r="K526" s="10">
        <v>-68.7</v>
      </c>
      <c r="L526" s="13" t="s">
        <v>10</v>
      </c>
      <c r="M526" s="350" t="s">
        <v>1473</v>
      </c>
    </row>
    <row r="527" spans="1:13" ht="25.5">
      <c r="A527" s="77" t="e">
        <f>VLOOKUP(B527,#REF!,3,FALSE)</f>
        <v>#REF!</v>
      </c>
      <c r="B527" s="14">
        <v>91</v>
      </c>
      <c r="C527" s="26" t="s">
        <v>75</v>
      </c>
      <c r="D527" s="12" t="s">
        <v>683</v>
      </c>
      <c r="E527" s="25" t="s">
        <v>682</v>
      </c>
      <c r="F527" s="13" t="s">
        <v>8</v>
      </c>
      <c r="G527" s="30"/>
      <c r="H527" s="30"/>
      <c r="I527" s="21" t="str">
        <f t="shared" si="30"/>
        <v/>
      </c>
      <c r="J527" s="10"/>
      <c r="K527" s="10">
        <v>-4.5999999999999996</v>
      </c>
      <c r="L527" s="12" t="s">
        <v>122</v>
      </c>
      <c r="M527" s="350" t="s">
        <v>1474</v>
      </c>
    </row>
    <row r="528" spans="1:13" ht="51">
      <c r="A528" s="77" t="e">
        <f>VLOOKUP(B528,#REF!,3,FALSE)</f>
        <v>#REF!</v>
      </c>
      <c r="B528" s="14">
        <v>91</v>
      </c>
      <c r="C528" s="26" t="s">
        <v>75</v>
      </c>
      <c r="D528" s="12" t="s">
        <v>683</v>
      </c>
      <c r="E528" s="25" t="s">
        <v>682</v>
      </c>
      <c r="F528" s="13" t="s">
        <v>8</v>
      </c>
      <c r="G528" s="30"/>
      <c r="H528" s="30"/>
      <c r="I528" s="35" t="str">
        <f t="shared" si="30"/>
        <v/>
      </c>
      <c r="J528" s="10"/>
      <c r="K528" s="19">
        <v>-2977.9</v>
      </c>
      <c r="L528" s="12" t="s">
        <v>9</v>
      </c>
      <c r="M528" s="350" t="s">
        <v>1443</v>
      </c>
    </row>
    <row r="529" spans="1:13" ht="25.5">
      <c r="A529" s="77" t="e">
        <f>VLOOKUP(B529,#REF!,3,FALSE)</f>
        <v>#REF!</v>
      </c>
      <c r="B529" s="105">
        <v>91</v>
      </c>
      <c r="C529" s="64" t="s">
        <v>75</v>
      </c>
      <c r="D529" s="86" t="s">
        <v>683</v>
      </c>
      <c r="E529" s="87" t="s">
        <v>682</v>
      </c>
      <c r="F529" s="51" t="s">
        <v>12</v>
      </c>
      <c r="G529" s="28">
        <f>SUM(G523:G528)</f>
        <v>33894.9</v>
      </c>
      <c r="H529" s="28">
        <f t="shared" ref="H529" si="31">SUM(H523:H528)</f>
        <v>29072.400000000001</v>
      </c>
      <c r="I529" s="28">
        <f t="shared" si="30"/>
        <v>85.772195817069829</v>
      </c>
      <c r="J529" s="127">
        <f t="shared" ref="J529:J794" si="32">+H529-G529</f>
        <v>-4822.5</v>
      </c>
      <c r="K529" s="127">
        <f>SUM(K523:K528)</f>
        <v>-4822.5</v>
      </c>
      <c r="L529" s="189"/>
      <c r="M529" s="350"/>
    </row>
    <row r="530" spans="1:13" ht="25.5">
      <c r="A530" s="77" t="e">
        <f>VLOOKUP(B530,#REF!,3,FALSE)</f>
        <v>#REF!</v>
      </c>
      <c r="B530" s="14">
        <v>91</v>
      </c>
      <c r="C530" s="26" t="s">
        <v>75</v>
      </c>
      <c r="D530" s="12" t="s">
        <v>685</v>
      </c>
      <c r="E530" s="25" t="s">
        <v>684</v>
      </c>
      <c r="F530" s="13" t="s">
        <v>8</v>
      </c>
      <c r="G530" s="30">
        <v>6311.8</v>
      </c>
      <c r="H530" s="30">
        <v>5334.6</v>
      </c>
      <c r="I530" s="35">
        <f t="shared" si="30"/>
        <v>84.51788713203841</v>
      </c>
      <c r="J530" s="10">
        <f t="shared" si="32"/>
        <v>-977.19999999999982</v>
      </c>
      <c r="K530" s="10">
        <v>-794.4</v>
      </c>
      <c r="L530" s="12" t="s">
        <v>27</v>
      </c>
      <c r="M530" s="350" t="s">
        <v>1428</v>
      </c>
    </row>
    <row r="531" spans="1:13" ht="25.5">
      <c r="A531" s="77" t="e">
        <f>VLOOKUP(B531,#REF!,3,FALSE)</f>
        <v>#REF!</v>
      </c>
      <c r="B531" s="14">
        <v>91</v>
      </c>
      <c r="C531" s="26" t="s">
        <v>75</v>
      </c>
      <c r="D531" s="12" t="s">
        <v>685</v>
      </c>
      <c r="E531" s="25" t="s">
        <v>684</v>
      </c>
      <c r="F531" s="13" t="s">
        <v>8</v>
      </c>
      <c r="G531" s="30"/>
      <c r="H531" s="30"/>
      <c r="I531" s="21" t="str">
        <f t="shared" si="30"/>
        <v/>
      </c>
      <c r="J531" s="10"/>
      <c r="K531" s="35">
        <v>-1.1000000000000001</v>
      </c>
      <c r="L531" s="61" t="s">
        <v>18</v>
      </c>
      <c r="M531" s="350" t="s">
        <v>1475</v>
      </c>
    </row>
    <row r="532" spans="1:13" ht="38.25">
      <c r="A532" s="77" t="e">
        <f>VLOOKUP(B532,#REF!,3,FALSE)</f>
        <v>#REF!</v>
      </c>
      <c r="B532" s="14">
        <v>91</v>
      </c>
      <c r="C532" s="26" t="s">
        <v>75</v>
      </c>
      <c r="D532" s="12" t="s">
        <v>685</v>
      </c>
      <c r="E532" s="25" t="s">
        <v>684</v>
      </c>
      <c r="F532" s="13" t="s">
        <v>8</v>
      </c>
      <c r="G532" s="30"/>
      <c r="H532" s="30"/>
      <c r="I532" s="21" t="str">
        <f t="shared" si="30"/>
        <v/>
      </c>
      <c r="J532" s="10"/>
      <c r="K532" s="10">
        <v>-124.3</v>
      </c>
      <c r="L532" s="61" t="s">
        <v>50</v>
      </c>
      <c r="M532" s="350" t="s">
        <v>1476</v>
      </c>
    </row>
    <row r="533" spans="1:13" ht="25.5">
      <c r="A533" s="77" t="e">
        <f>VLOOKUP(B533,#REF!,3,FALSE)</f>
        <v>#REF!</v>
      </c>
      <c r="B533" s="14">
        <v>91</v>
      </c>
      <c r="C533" s="26" t="s">
        <v>75</v>
      </c>
      <c r="D533" s="12" t="s">
        <v>685</v>
      </c>
      <c r="E533" s="25" t="s">
        <v>684</v>
      </c>
      <c r="F533" s="13" t="s">
        <v>8</v>
      </c>
      <c r="G533" s="30"/>
      <c r="H533" s="30"/>
      <c r="I533" s="21" t="str">
        <f t="shared" si="30"/>
        <v/>
      </c>
      <c r="J533" s="10"/>
      <c r="K533" s="10">
        <v>-4.4000000000000004</v>
      </c>
      <c r="L533" s="13" t="s">
        <v>10</v>
      </c>
      <c r="M533" s="350" t="s">
        <v>1477</v>
      </c>
    </row>
    <row r="534" spans="1:13" ht="25.5">
      <c r="A534" s="77" t="e">
        <f>VLOOKUP(B534,#REF!,3,FALSE)</f>
        <v>#REF!</v>
      </c>
      <c r="B534" s="14">
        <v>91</v>
      </c>
      <c r="C534" s="26" t="s">
        <v>75</v>
      </c>
      <c r="D534" s="12" t="s">
        <v>685</v>
      </c>
      <c r="E534" s="25" t="s">
        <v>684</v>
      </c>
      <c r="F534" s="13" t="s">
        <v>8</v>
      </c>
      <c r="G534" s="30"/>
      <c r="H534" s="30"/>
      <c r="I534" s="21"/>
      <c r="J534" s="10"/>
      <c r="K534" s="10">
        <v>-3.8</v>
      </c>
      <c r="L534" s="13" t="s">
        <v>121</v>
      </c>
      <c r="M534" s="350" t="s">
        <v>1478</v>
      </c>
    </row>
    <row r="535" spans="1:13" ht="25.5">
      <c r="A535" s="77" t="e">
        <f>VLOOKUP(B535,#REF!,3,FALSE)</f>
        <v>#REF!</v>
      </c>
      <c r="B535" s="14">
        <v>91</v>
      </c>
      <c r="C535" s="26" t="s">
        <v>75</v>
      </c>
      <c r="D535" s="12" t="s">
        <v>685</v>
      </c>
      <c r="E535" s="25" t="s">
        <v>684</v>
      </c>
      <c r="F535" s="13" t="s">
        <v>8</v>
      </c>
      <c r="G535" s="30"/>
      <c r="H535" s="30"/>
      <c r="I535" s="21" t="str">
        <f t="shared" si="30"/>
        <v/>
      </c>
      <c r="J535" s="10"/>
      <c r="K535" s="10">
        <v>-49.2</v>
      </c>
      <c r="L535" s="12" t="s">
        <v>9</v>
      </c>
      <c r="M535" s="350" t="s">
        <v>1435</v>
      </c>
    </row>
    <row r="536" spans="1:13" ht="25.5">
      <c r="A536" s="77" t="e">
        <f>VLOOKUP(B536,#REF!,3,FALSE)</f>
        <v>#REF!</v>
      </c>
      <c r="B536" s="14">
        <v>91</v>
      </c>
      <c r="C536" s="26" t="s">
        <v>75</v>
      </c>
      <c r="D536" s="12" t="s">
        <v>685</v>
      </c>
      <c r="E536" s="25" t="s">
        <v>684</v>
      </c>
      <c r="F536" s="13" t="s">
        <v>11</v>
      </c>
      <c r="G536" s="30">
        <v>2</v>
      </c>
      <c r="H536" s="30">
        <v>0</v>
      </c>
      <c r="I536" s="35">
        <f t="shared" si="30"/>
        <v>0</v>
      </c>
      <c r="J536" s="10">
        <f t="shared" si="32"/>
        <v>-2</v>
      </c>
      <c r="K536" s="10">
        <v>-2</v>
      </c>
      <c r="L536" s="54" t="s">
        <v>50</v>
      </c>
      <c r="M536" s="350" t="s">
        <v>1479</v>
      </c>
    </row>
    <row r="537" spans="1:13" ht="25.5">
      <c r="A537" s="77" t="e">
        <f>VLOOKUP(B537,#REF!,3,FALSE)</f>
        <v>#REF!</v>
      </c>
      <c r="B537" s="105">
        <v>91</v>
      </c>
      <c r="C537" s="64" t="s">
        <v>75</v>
      </c>
      <c r="D537" s="86" t="s">
        <v>685</v>
      </c>
      <c r="E537" s="96" t="s">
        <v>684</v>
      </c>
      <c r="F537" s="51" t="s">
        <v>12</v>
      </c>
      <c r="G537" s="28">
        <f>SUM(G530:G536)</f>
        <v>6313.8</v>
      </c>
      <c r="H537" s="28">
        <f>SUM(H530:H536)</f>
        <v>5334.6</v>
      </c>
      <c r="I537" s="28">
        <f t="shared" si="30"/>
        <v>84.491114701130869</v>
      </c>
      <c r="J537" s="127">
        <f t="shared" si="32"/>
        <v>-979.19999999999982</v>
      </c>
      <c r="K537" s="127">
        <f>SUM(K530:K536)</f>
        <v>-979.19999999999993</v>
      </c>
      <c r="L537" s="189"/>
      <c r="M537" s="350"/>
    </row>
    <row r="538" spans="1:13" ht="25.5">
      <c r="A538" s="77" t="e">
        <f>VLOOKUP(B538,#REF!,3,FALSE)</f>
        <v>#REF!</v>
      </c>
      <c r="B538" s="88">
        <v>91</v>
      </c>
      <c r="C538" s="89" t="s">
        <v>75</v>
      </c>
      <c r="D538" s="108"/>
      <c r="E538" s="109"/>
      <c r="F538" s="92" t="s">
        <v>13</v>
      </c>
      <c r="G538" s="72">
        <f>+G537+G529+G522+G514+G508+G499+G484+G476+G470</f>
        <v>452116.39999999997</v>
      </c>
      <c r="H538" s="72">
        <f>+H537+H529+H522+H514+H508+H499+H484+H476+H470</f>
        <v>354373.8</v>
      </c>
      <c r="I538" s="72">
        <f t="shared" si="30"/>
        <v>78.381098318928494</v>
      </c>
      <c r="J538" s="72">
        <f t="shared" si="32"/>
        <v>-97742.599999999977</v>
      </c>
      <c r="K538" s="72">
        <f>+K537+K529+K522+K514+K508+K499+K484+K476+K470</f>
        <v>-97742.6</v>
      </c>
      <c r="L538" s="187"/>
      <c r="M538" s="350"/>
    </row>
    <row r="539" spans="1:13">
      <c r="A539" s="77" t="e">
        <f>VLOOKUP(B539,#REF!,3,FALSE)</f>
        <v>#REF!</v>
      </c>
      <c r="B539" s="68">
        <v>116</v>
      </c>
      <c r="C539" s="69" t="s">
        <v>280</v>
      </c>
      <c r="D539" s="40" t="s">
        <v>396</v>
      </c>
      <c r="E539" s="49" t="s">
        <v>917</v>
      </c>
      <c r="F539" s="41" t="s">
        <v>8</v>
      </c>
      <c r="G539" s="19">
        <v>80812.800000000003</v>
      </c>
      <c r="H539" s="19">
        <v>49238.1</v>
      </c>
      <c r="I539" s="10">
        <f t="shared" si="30"/>
        <v>60.928590520313605</v>
      </c>
      <c r="J539" s="10">
        <f t="shared" si="32"/>
        <v>-31574.700000000004</v>
      </c>
      <c r="K539" s="10">
        <v>-477.6</v>
      </c>
      <c r="L539" s="76" t="s">
        <v>1307</v>
      </c>
      <c r="M539" s="350" t="s">
        <v>922</v>
      </c>
    </row>
    <row r="540" spans="1:13" ht="25.5">
      <c r="A540" s="77" t="e">
        <f>VLOOKUP(B540,#REF!,3,FALSE)</f>
        <v>#REF!</v>
      </c>
      <c r="B540" s="68">
        <v>116</v>
      </c>
      <c r="C540" s="69" t="s">
        <v>280</v>
      </c>
      <c r="D540" s="40" t="s">
        <v>396</v>
      </c>
      <c r="E540" s="49" t="s">
        <v>917</v>
      </c>
      <c r="F540" s="41" t="s">
        <v>8</v>
      </c>
      <c r="G540" s="19"/>
      <c r="H540" s="19"/>
      <c r="I540" s="10"/>
      <c r="J540" s="10"/>
      <c r="K540" s="10">
        <v>-5541</v>
      </c>
      <c r="L540" s="76" t="s">
        <v>1310</v>
      </c>
      <c r="M540" s="350" t="s">
        <v>923</v>
      </c>
    </row>
    <row r="541" spans="1:13">
      <c r="A541" s="77" t="e">
        <f>VLOOKUP(B541,#REF!,3,FALSE)</f>
        <v>#REF!</v>
      </c>
      <c r="B541" s="68">
        <v>116</v>
      </c>
      <c r="C541" s="69" t="s">
        <v>280</v>
      </c>
      <c r="D541" s="40" t="s">
        <v>396</v>
      </c>
      <c r="E541" s="49" t="s">
        <v>917</v>
      </c>
      <c r="F541" s="41" t="s">
        <v>8</v>
      </c>
      <c r="G541" s="19"/>
      <c r="H541" s="19"/>
      <c r="I541" s="10"/>
      <c r="J541" s="10"/>
      <c r="K541" s="10">
        <v>-5797.1</v>
      </c>
      <c r="L541" s="76" t="s">
        <v>1311</v>
      </c>
      <c r="M541" s="350" t="s">
        <v>924</v>
      </c>
    </row>
    <row r="542" spans="1:13">
      <c r="A542" s="77" t="e">
        <f>VLOOKUP(B542,#REF!,3,FALSE)</f>
        <v>#REF!</v>
      </c>
      <c r="B542" s="68">
        <v>116</v>
      </c>
      <c r="C542" s="69" t="s">
        <v>280</v>
      </c>
      <c r="D542" s="40" t="s">
        <v>396</v>
      </c>
      <c r="E542" s="49" t="s">
        <v>917</v>
      </c>
      <c r="F542" s="41" t="s">
        <v>8</v>
      </c>
      <c r="G542" s="19"/>
      <c r="H542" s="19"/>
      <c r="I542" s="10"/>
      <c r="J542" s="10"/>
      <c r="K542" s="10">
        <v>-30</v>
      </c>
      <c r="L542" s="76" t="s">
        <v>1305</v>
      </c>
      <c r="M542" s="350" t="s">
        <v>925</v>
      </c>
    </row>
    <row r="543" spans="1:13">
      <c r="A543" s="77" t="e">
        <f>VLOOKUP(B543,#REF!,3,FALSE)</f>
        <v>#REF!</v>
      </c>
      <c r="B543" s="68">
        <v>116</v>
      </c>
      <c r="C543" s="69" t="s">
        <v>280</v>
      </c>
      <c r="D543" s="40" t="s">
        <v>396</v>
      </c>
      <c r="E543" s="49" t="s">
        <v>917</v>
      </c>
      <c r="F543" s="41" t="s">
        <v>8</v>
      </c>
      <c r="G543" s="19"/>
      <c r="H543" s="19"/>
      <c r="I543" s="10"/>
      <c r="J543" s="10"/>
      <c r="K543" s="10">
        <v>-461.7</v>
      </c>
      <c r="L543" s="76" t="s">
        <v>1305</v>
      </c>
      <c r="M543" s="350" t="s">
        <v>926</v>
      </c>
    </row>
    <row r="544" spans="1:13" ht="25.5">
      <c r="A544" s="77" t="e">
        <f>VLOOKUP(B544,#REF!,3,FALSE)</f>
        <v>#REF!</v>
      </c>
      <c r="B544" s="68">
        <v>116</v>
      </c>
      <c r="C544" s="69" t="s">
        <v>280</v>
      </c>
      <c r="D544" s="40" t="s">
        <v>396</v>
      </c>
      <c r="E544" s="49" t="s">
        <v>917</v>
      </c>
      <c r="F544" s="41" t="s">
        <v>8</v>
      </c>
      <c r="G544" s="19"/>
      <c r="H544" s="19"/>
      <c r="I544" s="10"/>
      <c r="J544" s="10"/>
      <c r="K544" s="10">
        <v>-132.80000000000001</v>
      </c>
      <c r="L544" s="12" t="s">
        <v>1312</v>
      </c>
      <c r="M544" s="350" t="s">
        <v>927</v>
      </c>
    </row>
    <row r="545" spans="1:13" ht="25.5">
      <c r="A545" s="77" t="e">
        <f>VLOOKUP(B545,#REF!,3,FALSE)</f>
        <v>#REF!</v>
      </c>
      <c r="B545" s="68">
        <v>116</v>
      </c>
      <c r="C545" s="69" t="s">
        <v>280</v>
      </c>
      <c r="D545" s="40" t="s">
        <v>396</v>
      </c>
      <c r="E545" s="49" t="s">
        <v>917</v>
      </c>
      <c r="F545" s="41" t="s">
        <v>8</v>
      </c>
      <c r="G545" s="19"/>
      <c r="H545" s="19"/>
      <c r="I545" s="10"/>
      <c r="J545" s="10"/>
      <c r="K545" s="10">
        <v>-101.6</v>
      </c>
      <c r="L545" s="76" t="s">
        <v>1305</v>
      </c>
      <c r="M545" s="350" t="s">
        <v>928</v>
      </c>
    </row>
    <row r="546" spans="1:13">
      <c r="A546" s="77" t="e">
        <f>VLOOKUP(B546,#REF!,3,FALSE)</f>
        <v>#REF!</v>
      </c>
      <c r="B546" s="68">
        <v>116</v>
      </c>
      <c r="C546" s="69" t="s">
        <v>280</v>
      </c>
      <c r="D546" s="40" t="s">
        <v>396</v>
      </c>
      <c r="E546" s="49" t="s">
        <v>917</v>
      </c>
      <c r="F546" s="41" t="s">
        <v>8</v>
      </c>
      <c r="G546" s="19"/>
      <c r="H546" s="19"/>
      <c r="I546" s="10"/>
      <c r="J546" s="10"/>
      <c r="K546" s="10">
        <v>-54.7</v>
      </c>
      <c r="L546" s="218" t="s">
        <v>1313</v>
      </c>
      <c r="M546" s="350" t="s">
        <v>929</v>
      </c>
    </row>
    <row r="547" spans="1:13">
      <c r="A547" s="77" t="e">
        <f>VLOOKUP(B547,#REF!,3,FALSE)</f>
        <v>#REF!</v>
      </c>
      <c r="B547" s="68">
        <v>116</v>
      </c>
      <c r="C547" s="69" t="s">
        <v>280</v>
      </c>
      <c r="D547" s="40" t="s">
        <v>396</v>
      </c>
      <c r="E547" s="49" t="s">
        <v>917</v>
      </c>
      <c r="F547" s="41" t="s">
        <v>8</v>
      </c>
      <c r="G547" s="19"/>
      <c r="H547" s="19"/>
      <c r="I547" s="10"/>
      <c r="J547" s="10"/>
      <c r="K547" s="10">
        <v>-262.39999999999998</v>
      </c>
      <c r="L547" s="76" t="s">
        <v>1307</v>
      </c>
      <c r="M547" s="350" t="s">
        <v>930</v>
      </c>
    </row>
    <row r="548" spans="1:13" ht="25.5">
      <c r="A548" s="77" t="e">
        <f>VLOOKUP(B548,#REF!,3,FALSE)</f>
        <v>#REF!</v>
      </c>
      <c r="B548" s="68">
        <v>116</v>
      </c>
      <c r="C548" s="69" t="s">
        <v>280</v>
      </c>
      <c r="D548" s="40" t="s">
        <v>396</v>
      </c>
      <c r="E548" s="49" t="s">
        <v>917</v>
      </c>
      <c r="F548" s="41" t="s">
        <v>8</v>
      </c>
      <c r="G548" s="19"/>
      <c r="H548" s="19"/>
      <c r="I548" s="10"/>
      <c r="J548" s="10"/>
      <c r="K548" s="10">
        <v>-150.6</v>
      </c>
      <c r="L548" s="76" t="s">
        <v>1305</v>
      </c>
      <c r="M548" s="350" t="s">
        <v>931</v>
      </c>
    </row>
    <row r="549" spans="1:13">
      <c r="A549" s="77" t="e">
        <f>VLOOKUP(B549,#REF!,3,FALSE)</f>
        <v>#REF!</v>
      </c>
      <c r="B549" s="68">
        <v>116</v>
      </c>
      <c r="C549" s="69" t="s">
        <v>280</v>
      </c>
      <c r="D549" s="40" t="s">
        <v>396</v>
      </c>
      <c r="E549" s="49" t="s">
        <v>917</v>
      </c>
      <c r="F549" s="41" t="s">
        <v>8</v>
      </c>
      <c r="G549" s="19"/>
      <c r="H549" s="19"/>
      <c r="I549" s="10"/>
      <c r="J549" s="10"/>
      <c r="K549" s="10">
        <v>-4.5999999999999996</v>
      </c>
      <c r="L549" s="218" t="s">
        <v>27</v>
      </c>
      <c r="M549" s="350" t="s">
        <v>932</v>
      </c>
    </row>
    <row r="550" spans="1:13" ht="25.5">
      <c r="A550" s="77" t="e">
        <f>VLOOKUP(B550,#REF!,3,FALSE)</f>
        <v>#REF!</v>
      </c>
      <c r="B550" s="68">
        <v>116</v>
      </c>
      <c r="C550" s="69" t="s">
        <v>280</v>
      </c>
      <c r="D550" s="40" t="s">
        <v>396</v>
      </c>
      <c r="E550" s="49" t="s">
        <v>917</v>
      </c>
      <c r="F550" s="41" t="s">
        <v>8</v>
      </c>
      <c r="G550" s="19"/>
      <c r="H550" s="19"/>
      <c r="I550" s="10"/>
      <c r="J550" s="10"/>
      <c r="K550" s="10">
        <v>-41.4</v>
      </c>
      <c r="L550" s="12" t="s">
        <v>1314</v>
      </c>
      <c r="M550" s="350" t="s">
        <v>933</v>
      </c>
    </row>
    <row r="551" spans="1:13">
      <c r="A551" s="77" t="e">
        <f>VLOOKUP(B551,#REF!,3,FALSE)</f>
        <v>#REF!</v>
      </c>
      <c r="B551" s="68">
        <v>116</v>
      </c>
      <c r="C551" s="69" t="s">
        <v>280</v>
      </c>
      <c r="D551" s="40" t="s">
        <v>396</v>
      </c>
      <c r="E551" s="49" t="s">
        <v>917</v>
      </c>
      <c r="F551" s="41" t="s">
        <v>8</v>
      </c>
      <c r="G551" s="19"/>
      <c r="H551" s="19"/>
      <c r="I551" s="10"/>
      <c r="J551" s="10"/>
      <c r="K551" s="10">
        <v>-156.30000000000001</v>
      </c>
      <c r="L551" s="76" t="s">
        <v>1307</v>
      </c>
      <c r="M551" s="350" t="s">
        <v>934</v>
      </c>
    </row>
    <row r="552" spans="1:13">
      <c r="A552" s="77" t="e">
        <f>VLOOKUP(B552,#REF!,3,FALSE)</f>
        <v>#REF!</v>
      </c>
      <c r="B552" s="68">
        <v>116</v>
      </c>
      <c r="C552" s="69" t="s">
        <v>280</v>
      </c>
      <c r="D552" s="40" t="s">
        <v>396</v>
      </c>
      <c r="E552" s="49" t="s">
        <v>917</v>
      </c>
      <c r="F552" s="41" t="s">
        <v>8</v>
      </c>
      <c r="G552" s="19"/>
      <c r="H552" s="19"/>
      <c r="I552" s="10"/>
      <c r="J552" s="10"/>
      <c r="K552" s="10">
        <v>-220.75</v>
      </c>
      <c r="L552" s="218" t="s">
        <v>27</v>
      </c>
      <c r="M552" s="350" t="s">
        <v>935</v>
      </c>
    </row>
    <row r="553" spans="1:13">
      <c r="A553" s="77" t="e">
        <f>VLOOKUP(B553,#REF!,3,FALSE)</f>
        <v>#REF!</v>
      </c>
      <c r="B553" s="68">
        <v>116</v>
      </c>
      <c r="C553" s="69" t="s">
        <v>280</v>
      </c>
      <c r="D553" s="40" t="s">
        <v>396</v>
      </c>
      <c r="E553" s="49" t="s">
        <v>917</v>
      </c>
      <c r="F553" s="41" t="s">
        <v>8</v>
      </c>
      <c r="G553" s="19"/>
      <c r="H553" s="19"/>
      <c r="I553" s="10"/>
      <c r="J553" s="10"/>
      <c r="K553" s="10">
        <v>-237.38</v>
      </c>
      <c r="L553" s="76" t="s">
        <v>1305</v>
      </c>
      <c r="M553" s="350" t="s">
        <v>936</v>
      </c>
    </row>
    <row r="554" spans="1:13" ht="25.5">
      <c r="A554" s="77" t="e">
        <f>VLOOKUP(B554,#REF!,3,FALSE)</f>
        <v>#REF!</v>
      </c>
      <c r="B554" s="68">
        <v>116</v>
      </c>
      <c r="C554" s="69" t="s">
        <v>280</v>
      </c>
      <c r="D554" s="40" t="s">
        <v>396</v>
      </c>
      <c r="E554" s="49" t="s">
        <v>917</v>
      </c>
      <c r="F554" s="41" t="s">
        <v>8</v>
      </c>
      <c r="G554" s="19"/>
      <c r="H554" s="19"/>
      <c r="I554" s="10"/>
      <c r="J554" s="10"/>
      <c r="K554" s="10">
        <v>-4401.55</v>
      </c>
      <c r="L554" s="76" t="s">
        <v>1310</v>
      </c>
      <c r="M554" s="350" t="s">
        <v>937</v>
      </c>
    </row>
    <row r="555" spans="1:13" ht="63.75">
      <c r="A555" s="77" t="e">
        <f>VLOOKUP(B555,#REF!,3,FALSE)</f>
        <v>#REF!</v>
      </c>
      <c r="B555" s="68">
        <v>116</v>
      </c>
      <c r="C555" s="69" t="s">
        <v>280</v>
      </c>
      <c r="D555" s="40" t="s">
        <v>396</v>
      </c>
      <c r="E555" s="49" t="s">
        <v>917</v>
      </c>
      <c r="F555" s="41" t="s">
        <v>8</v>
      </c>
      <c r="G555" s="19"/>
      <c r="H555" s="19"/>
      <c r="I555" s="10"/>
      <c r="J555" s="10"/>
      <c r="K555" s="10">
        <v>-57.9</v>
      </c>
      <c r="L555" s="12" t="s">
        <v>1308</v>
      </c>
      <c r="M555" s="350" t="s">
        <v>938</v>
      </c>
    </row>
    <row r="556" spans="1:13" ht="63.75">
      <c r="A556" s="77" t="e">
        <f>VLOOKUP(B556,#REF!,3,FALSE)</f>
        <v>#REF!</v>
      </c>
      <c r="B556" s="68">
        <v>116</v>
      </c>
      <c r="C556" s="69" t="s">
        <v>280</v>
      </c>
      <c r="D556" s="40" t="s">
        <v>396</v>
      </c>
      <c r="E556" s="49" t="s">
        <v>917</v>
      </c>
      <c r="F556" s="41" t="s">
        <v>8</v>
      </c>
      <c r="G556" s="19"/>
      <c r="H556" s="19"/>
      <c r="I556" s="10"/>
      <c r="J556" s="10"/>
      <c r="K556" s="10">
        <v>-1</v>
      </c>
      <c r="L556" s="76" t="s">
        <v>1305</v>
      </c>
      <c r="M556" s="350" t="s">
        <v>938</v>
      </c>
    </row>
    <row r="557" spans="1:13" ht="63.75">
      <c r="A557" s="77" t="e">
        <f>VLOOKUP(B557,#REF!,3,FALSE)</f>
        <v>#REF!</v>
      </c>
      <c r="B557" s="68">
        <v>116</v>
      </c>
      <c r="C557" s="69" t="s">
        <v>280</v>
      </c>
      <c r="D557" s="40" t="s">
        <v>396</v>
      </c>
      <c r="E557" s="49" t="s">
        <v>917</v>
      </c>
      <c r="F557" s="41" t="s">
        <v>8</v>
      </c>
      <c r="G557" s="19"/>
      <c r="H557" s="19"/>
      <c r="I557" s="10"/>
      <c r="J557" s="10"/>
      <c r="K557" s="10">
        <v>-430</v>
      </c>
      <c r="L557" s="76" t="s">
        <v>1311</v>
      </c>
      <c r="M557" s="350" t="s">
        <v>938</v>
      </c>
    </row>
    <row r="558" spans="1:13" ht="25.5">
      <c r="A558" s="77" t="e">
        <f>VLOOKUP(B558,#REF!,3,FALSE)</f>
        <v>#REF!</v>
      </c>
      <c r="B558" s="68">
        <v>116</v>
      </c>
      <c r="C558" s="69" t="s">
        <v>280</v>
      </c>
      <c r="D558" s="40" t="s">
        <v>396</v>
      </c>
      <c r="E558" s="49" t="s">
        <v>917</v>
      </c>
      <c r="F558" s="41" t="s">
        <v>8</v>
      </c>
      <c r="G558" s="19"/>
      <c r="H558" s="19"/>
      <c r="I558" s="10"/>
      <c r="J558" s="10"/>
      <c r="K558" s="10">
        <v>-19.5</v>
      </c>
      <c r="L558" s="218" t="s">
        <v>27</v>
      </c>
      <c r="M558" s="350" t="s">
        <v>939</v>
      </c>
    </row>
    <row r="559" spans="1:13" ht="25.5">
      <c r="A559" s="77" t="e">
        <f>VLOOKUP(B559,#REF!,3,FALSE)</f>
        <v>#REF!</v>
      </c>
      <c r="B559" s="68">
        <v>116</v>
      </c>
      <c r="C559" s="69" t="s">
        <v>280</v>
      </c>
      <c r="D559" s="40" t="s">
        <v>396</v>
      </c>
      <c r="E559" s="49" t="s">
        <v>917</v>
      </c>
      <c r="F559" s="41" t="s">
        <v>8</v>
      </c>
      <c r="G559" s="19"/>
      <c r="H559" s="19"/>
      <c r="I559" s="10"/>
      <c r="J559" s="10"/>
      <c r="K559" s="10">
        <v>-7.9</v>
      </c>
      <c r="L559" s="76" t="s">
        <v>9</v>
      </c>
      <c r="M559" s="350" t="s">
        <v>940</v>
      </c>
    </row>
    <row r="560" spans="1:13" ht="51">
      <c r="A560" s="77" t="e">
        <f>VLOOKUP(B560,#REF!,3,FALSE)</f>
        <v>#REF!</v>
      </c>
      <c r="B560" s="68">
        <v>116</v>
      </c>
      <c r="C560" s="69" t="s">
        <v>280</v>
      </c>
      <c r="D560" s="40" t="s">
        <v>396</v>
      </c>
      <c r="E560" s="49" t="s">
        <v>917</v>
      </c>
      <c r="F560" s="41" t="s">
        <v>8</v>
      </c>
      <c r="G560" s="19"/>
      <c r="H560" s="19"/>
      <c r="I560" s="10"/>
      <c r="J560" s="10"/>
      <c r="K560" s="10">
        <v>-55.7</v>
      </c>
      <c r="L560" s="218" t="s">
        <v>27</v>
      </c>
      <c r="M560" s="350" t="s">
        <v>941</v>
      </c>
    </row>
    <row r="561" spans="1:13">
      <c r="A561" s="77" t="e">
        <f>VLOOKUP(B561,#REF!,3,FALSE)</f>
        <v>#REF!</v>
      </c>
      <c r="B561" s="68">
        <v>116</v>
      </c>
      <c r="C561" s="69" t="s">
        <v>280</v>
      </c>
      <c r="D561" s="40" t="s">
        <v>396</v>
      </c>
      <c r="E561" s="49" t="s">
        <v>917</v>
      </c>
      <c r="F561" s="41" t="s">
        <v>8</v>
      </c>
      <c r="G561" s="19"/>
      <c r="H561" s="19"/>
      <c r="I561" s="10"/>
      <c r="J561" s="10"/>
      <c r="K561" s="10">
        <v>-4.9000000000000004</v>
      </c>
      <c r="L561" s="76" t="s">
        <v>50</v>
      </c>
      <c r="M561" s="350" t="s">
        <v>1048</v>
      </c>
    </row>
    <row r="562" spans="1:13" ht="25.5">
      <c r="A562" s="77" t="e">
        <f>VLOOKUP(B562,#REF!,3,FALSE)</f>
        <v>#REF!</v>
      </c>
      <c r="B562" s="68">
        <v>116</v>
      </c>
      <c r="C562" s="69" t="s">
        <v>280</v>
      </c>
      <c r="D562" s="40" t="s">
        <v>396</v>
      </c>
      <c r="E562" s="49" t="s">
        <v>917</v>
      </c>
      <c r="F562" s="41" t="s">
        <v>8</v>
      </c>
      <c r="G562" s="19"/>
      <c r="H562" s="19"/>
      <c r="I562" s="10"/>
      <c r="J562" s="10"/>
      <c r="K562" s="10">
        <v>-60.2</v>
      </c>
      <c r="L562" s="76" t="s">
        <v>9</v>
      </c>
      <c r="M562" s="350" t="s">
        <v>942</v>
      </c>
    </row>
    <row r="563" spans="1:13" ht="25.5">
      <c r="A563" s="77" t="e">
        <f>VLOOKUP(B563,#REF!,3,FALSE)</f>
        <v>#REF!</v>
      </c>
      <c r="B563" s="68">
        <v>116</v>
      </c>
      <c r="C563" s="69" t="s">
        <v>280</v>
      </c>
      <c r="D563" s="40" t="s">
        <v>396</v>
      </c>
      <c r="E563" s="49" t="s">
        <v>917</v>
      </c>
      <c r="F563" s="41" t="s">
        <v>8</v>
      </c>
      <c r="G563" s="19"/>
      <c r="H563" s="19"/>
      <c r="I563" s="10"/>
      <c r="J563" s="10"/>
      <c r="K563" s="10">
        <v>-31</v>
      </c>
      <c r="L563" s="12" t="s">
        <v>1308</v>
      </c>
      <c r="M563" s="350" t="s">
        <v>943</v>
      </c>
    </row>
    <row r="564" spans="1:13" ht="25.5">
      <c r="A564" s="77" t="e">
        <f>VLOOKUP(B564,#REF!,3,FALSE)</f>
        <v>#REF!</v>
      </c>
      <c r="B564" s="68">
        <v>116</v>
      </c>
      <c r="C564" s="69" t="s">
        <v>280</v>
      </c>
      <c r="D564" s="40" t="s">
        <v>396</v>
      </c>
      <c r="E564" s="49" t="s">
        <v>917</v>
      </c>
      <c r="F564" s="41" t="s">
        <v>8</v>
      </c>
      <c r="G564" s="19"/>
      <c r="H564" s="19"/>
      <c r="I564" s="10"/>
      <c r="J564" s="10"/>
      <c r="K564" s="10">
        <v>-11.4</v>
      </c>
      <c r="L564" s="76" t="s">
        <v>1305</v>
      </c>
      <c r="M564" s="350" t="s">
        <v>944</v>
      </c>
    </row>
    <row r="565" spans="1:13" ht="25.5">
      <c r="A565" s="77" t="e">
        <f>VLOOKUP(B565,#REF!,3,FALSE)</f>
        <v>#REF!</v>
      </c>
      <c r="B565" s="68">
        <v>116</v>
      </c>
      <c r="C565" s="69" t="s">
        <v>280</v>
      </c>
      <c r="D565" s="40" t="s">
        <v>396</v>
      </c>
      <c r="E565" s="49" t="s">
        <v>917</v>
      </c>
      <c r="F565" s="41" t="s">
        <v>8</v>
      </c>
      <c r="G565" s="19"/>
      <c r="H565" s="19"/>
      <c r="I565" s="10"/>
      <c r="J565" s="10"/>
      <c r="K565" s="10">
        <v>-68.7</v>
      </c>
      <c r="L565" s="12" t="s">
        <v>1312</v>
      </c>
      <c r="M565" s="350" t="s">
        <v>945</v>
      </c>
    </row>
    <row r="566" spans="1:13" ht="25.5">
      <c r="A566" s="77" t="e">
        <f>VLOOKUP(B566,#REF!,3,FALSE)</f>
        <v>#REF!</v>
      </c>
      <c r="B566" s="68">
        <v>116</v>
      </c>
      <c r="C566" s="69" t="s">
        <v>280</v>
      </c>
      <c r="D566" s="40" t="s">
        <v>396</v>
      </c>
      <c r="E566" s="49" t="s">
        <v>917</v>
      </c>
      <c r="F566" s="41" t="s">
        <v>8</v>
      </c>
      <c r="G566" s="19"/>
      <c r="H566" s="19"/>
      <c r="I566" s="10"/>
      <c r="J566" s="10"/>
      <c r="K566" s="10">
        <v>-2.8</v>
      </c>
      <c r="L566" s="76" t="s">
        <v>1307</v>
      </c>
      <c r="M566" s="350" t="s">
        <v>946</v>
      </c>
    </row>
    <row r="567" spans="1:13">
      <c r="A567" s="77" t="e">
        <f>VLOOKUP(B567,#REF!,3,FALSE)</f>
        <v>#REF!</v>
      </c>
      <c r="B567" s="68">
        <v>116</v>
      </c>
      <c r="C567" s="69" t="s">
        <v>280</v>
      </c>
      <c r="D567" s="40" t="s">
        <v>396</v>
      </c>
      <c r="E567" s="49" t="s">
        <v>917</v>
      </c>
      <c r="F567" s="41" t="s">
        <v>8</v>
      </c>
      <c r="G567" s="19"/>
      <c r="H567" s="19"/>
      <c r="I567" s="10"/>
      <c r="J567" s="10"/>
      <c r="K567" s="10">
        <v>-0.9</v>
      </c>
      <c r="L567" s="12" t="s">
        <v>1314</v>
      </c>
      <c r="M567" s="350" t="s">
        <v>947</v>
      </c>
    </row>
    <row r="568" spans="1:13">
      <c r="A568" s="77" t="e">
        <f>VLOOKUP(B568,#REF!,3,FALSE)</f>
        <v>#REF!</v>
      </c>
      <c r="B568" s="68">
        <v>116</v>
      </c>
      <c r="C568" s="69" t="s">
        <v>280</v>
      </c>
      <c r="D568" s="40" t="s">
        <v>396</v>
      </c>
      <c r="E568" s="49" t="s">
        <v>917</v>
      </c>
      <c r="F568" s="41" t="s">
        <v>8</v>
      </c>
      <c r="G568" s="19"/>
      <c r="H568" s="19"/>
      <c r="I568" s="10"/>
      <c r="J568" s="10"/>
      <c r="K568" s="10">
        <v>-4.5999999999999996</v>
      </c>
      <c r="L568" s="76" t="s">
        <v>1307</v>
      </c>
      <c r="M568" s="350" t="s">
        <v>948</v>
      </c>
    </row>
    <row r="569" spans="1:13">
      <c r="A569" s="77" t="e">
        <f>VLOOKUP(B569,#REF!,3,FALSE)</f>
        <v>#REF!</v>
      </c>
      <c r="B569" s="68">
        <v>116</v>
      </c>
      <c r="C569" s="69" t="s">
        <v>280</v>
      </c>
      <c r="D569" s="40" t="s">
        <v>396</v>
      </c>
      <c r="E569" s="49" t="s">
        <v>917</v>
      </c>
      <c r="F569" s="41" t="s">
        <v>8</v>
      </c>
      <c r="G569" s="19"/>
      <c r="H569" s="19"/>
      <c r="I569" s="10"/>
      <c r="J569" s="10"/>
      <c r="K569" s="10">
        <v>-0.4</v>
      </c>
      <c r="L569" s="12" t="s">
        <v>1314</v>
      </c>
      <c r="M569" s="350" t="s">
        <v>949</v>
      </c>
    </row>
    <row r="570" spans="1:13" ht="25.5">
      <c r="A570" s="77" t="e">
        <f>VLOOKUP(B570,#REF!,3,FALSE)</f>
        <v>#REF!</v>
      </c>
      <c r="B570" s="68">
        <v>116</v>
      </c>
      <c r="C570" s="69" t="s">
        <v>280</v>
      </c>
      <c r="D570" s="40" t="s">
        <v>396</v>
      </c>
      <c r="E570" s="49" t="s">
        <v>917</v>
      </c>
      <c r="F570" s="41" t="s">
        <v>8</v>
      </c>
      <c r="G570" s="19"/>
      <c r="H570" s="19"/>
      <c r="I570" s="10"/>
      <c r="J570" s="10"/>
      <c r="K570" s="10">
        <v>-1.1000000000000001</v>
      </c>
      <c r="L570" s="12" t="s">
        <v>1314</v>
      </c>
      <c r="M570" s="350" t="s">
        <v>950</v>
      </c>
    </row>
    <row r="571" spans="1:13" ht="25.5">
      <c r="A571" s="77" t="e">
        <f>VLOOKUP(B571,#REF!,3,FALSE)</f>
        <v>#REF!</v>
      </c>
      <c r="B571" s="68">
        <v>116</v>
      </c>
      <c r="C571" s="69" t="s">
        <v>280</v>
      </c>
      <c r="D571" s="40" t="s">
        <v>396</v>
      </c>
      <c r="E571" s="49" t="s">
        <v>917</v>
      </c>
      <c r="F571" s="41" t="s">
        <v>8</v>
      </c>
      <c r="G571" s="19"/>
      <c r="H571" s="19"/>
      <c r="I571" s="10"/>
      <c r="J571" s="10"/>
      <c r="K571" s="10">
        <v>-1.3</v>
      </c>
      <c r="L571" s="12" t="s">
        <v>1314</v>
      </c>
      <c r="M571" s="350" t="s">
        <v>951</v>
      </c>
    </row>
    <row r="572" spans="1:13" ht="25.5">
      <c r="A572" s="77" t="e">
        <f>VLOOKUP(B572,#REF!,3,FALSE)</f>
        <v>#REF!</v>
      </c>
      <c r="B572" s="68">
        <v>116</v>
      </c>
      <c r="C572" s="69" t="s">
        <v>280</v>
      </c>
      <c r="D572" s="40" t="s">
        <v>396</v>
      </c>
      <c r="E572" s="49" t="s">
        <v>917</v>
      </c>
      <c r="F572" s="41" t="s">
        <v>8</v>
      </c>
      <c r="G572" s="19"/>
      <c r="H572" s="19"/>
      <c r="I572" s="10"/>
      <c r="J572" s="10"/>
      <c r="K572" s="10">
        <v>-0.5</v>
      </c>
      <c r="L572" s="76" t="s">
        <v>50</v>
      </c>
      <c r="M572" s="350" t="s">
        <v>952</v>
      </c>
    </row>
    <row r="573" spans="1:13" ht="25.5">
      <c r="A573" s="77" t="e">
        <f>VLOOKUP(B573,#REF!,3,FALSE)</f>
        <v>#REF!</v>
      </c>
      <c r="B573" s="68">
        <v>116</v>
      </c>
      <c r="C573" s="69" t="s">
        <v>280</v>
      </c>
      <c r="D573" s="40" t="s">
        <v>396</v>
      </c>
      <c r="E573" s="49" t="s">
        <v>917</v>
      </c>
      <c r="F573" s="41" t="s">
        <v>8</v>
      </c>
      <c r="G573" s="19"/>
      <c r="H573" s="19"/>
      <c r="I573" s="10"/>
      <c r="J573" s="10"/>
      <c r="K573" s="10">
        <v>-9.8000000000000007</v>
      </c>
      <c r="L573" s="76" t="s">
        <v>50</v>
      </c>
      <c r="M573" s="350" t="s">
        <v>953</v>
      </c>
    </row>
    <row r="574" spans="1:13" ht="25.5">
      <c r="A574" s="77" t="e">
        <f>VLOOKUP(B574,#REF!,3,FALSE)</f>
        <v>#REF!</v>
      </c>
      <c r="B574" s="68">
        <v>116</v>
      </c>
      <c r="C574" s="69" t="s">
        <v>280</v>
      </c>
      <c r="D574" s="40" t="s">
        <v>396</v>
      </c>
      <c r="E574" s="49" t="s">
        <v>917</v>
      </c>
      <c r="F574" s="41" t="s">
        <v>8</v>
      </c>
      <c r="G574" s="19"/>
      <c r="H574" s="19"/>
      <c r="I574" s="10"/>
      <c r="J574" s="10"/>
      <c r="K574" s="10">
        <v>-0.3</v>
      </c>
      <c r="L574" s="76" t="s">
        <v>50</v>
      </c>
      <c r="M574" s="350" t="s">
        <v>954</v>
      </c>
    </row>
    <row r="575" spans="1:13" ht="25.5">
      <c r="A575" s="77" t="e">
        <f>VLOOKUP(B575,#REF!,3,FALSE)</f>
        <v>#REF!</v>
      </c>
      <c r="B575" s="68">
        <v>116</v>
      </c>
      <c r="C575" s="69" t="s">
        <v>280</v>
      </c>
      <c r="D575" s="40" t="s">
        <v>396</v>
      </c>
      <c r="E575" s="49" t="s">
        <v>917</v>
      </c>
      <c r="F575" s="41" t="s">
        <v>8</v>
      </c>
      <c r="G575" s="19"/>
      <c r="H575" s="19"/>
      <c r="I575" s="10"/>
      <c r="J575" s="10"/>
      <c r="K575" s="10">
        <v>-34.25</v>
      </c>
      <c r="L575" s="218" t="s">
        <v>27</v>
      </c>
      <c r="M575" s="350" t="s">
        <v>955</v>
      </c>
    </row>
    <row r="576" spans="1:13" ht="25.5">
      <c r="A576" s="77" t="e">
        <f>VLOOKUP(B576,#REF!,3,FALSE)</f>
        <v>#REF!</v>
      </c>
      <c r="B576" s="68">
        <v>116</v>
      </c>
      <c r="C576" s="69" t="s">
        <v>280</v>
      </c>
      <c r="D576" s="40" t="s">
        <v>396</v>
      </c>
      <c r="E576" s="49" t="s">
        <v>917</v>
      </c>
      <c r="F576" s="41" t="s">
        <v>8</v>
      </c>
      <c r="G576" s="19"/>
      <c r="H576" s="19"/>
      <c r="I576" s="10"/>
      <c r="J576" s="10"/>
      <c r="K576" s="10">
        <v>-132.9</v>
      </c>
      <c r="L576" s="76" t="s">
        <v>1307</v>
      </c>
      <c r="M576" s="350" t="s">
        <v>956</v>
      </c>
    </row>
    <row r="577" spans="1:13" ht="25.5">
      <c r="A577" s="77" t="e">
        <f>VLOOKUP(B577,#REF!,3,FALSE)</f>
        <v>#REF!</v>
      </c>
      <c r="B577" s="68">
        <v>116</v>
      </c>
      <c r="C577" s="69" t="s">
        <v>280</v>
      </c>
      <c r="D577" s="40" t="s">
        <v>396</v>
      </c>
      <c r="E577" s="49" t="s">
        <v>917</v>
      </c>
      <c r="F577" s="41" t="s">
        <v>8</v>
      </c>
      <c r="G577" s="19"/>
      <c r="H577" s="19"/>
      <c r="I577" s="10"/>
      <c r="J577" s="10"/>
      <c r="K577" s="10">
        <v>-113.4</v>
      </c>
      <c r="L577" s="12" t="s">
        <v>1315</v>
      </c>
      <c r="M577" s="350" t="s">
        <v>957</v>
      </c>
    </row>
    <row r="578" spans="1:13" ht="25.5">
      <c r="A578" s="77" t="e">
        <f>VLOOKUP(B578,#REF!,3,FALSE)</f>
        <v>#REF!</v>
      </c>
      <c r="B578" s="68">
        <v>116</v>
      </c>
      <c r="C578" s="69" t="s">
        <v>280</v>
      </c>
      <c r="D578" s="40" t="s">
        <v>396</v>
      </c>
      <c r="E578" s="49" t="s">
        <v>917</v>
      </c>
      <c r="F578" s="41" t="s">
        <v>8</v>
      </c>
      <c r="G578" s="19"/>
      <c r="H578" s="19"/>
      <c r="I578" s="10"/>
      <c r="J578" s="10"/>
      <c r="K578" s="10">
        <v>-131.69999999999999</v>
      </c>
      <c r="L578" s="76" t="s">
        <v>1307</v>
      </c>
      <c r="M578" s="350" t="s">
        <v>958</v>
      </c>
    </row>
    <row r="579" spans="1:13">
      <c r="A579" s="77" t="e">
        <f>VLOOKUP(B579,#REF!,3,FALSE)</f>
        <v>#REF!</v>
      </c>
      <c r="B579" s="68">
        <v>116</v>
      </c>
      <c r="C579" s="69" t="s">
        <v>280</v>
      </c>
      <c r="D579" s="40" t="s">
        <v>396</v>
      </c>
      <c r="E579" s="49" t="s">
        <v>917</v>
      </c>
      <c r="F579" s="41" t="s">
        <v>8</v>
      </c>
      <c r="G579" s="19"/>
      <c r="H579" s="19"/>
      <c r="I579" s="10"/>
      <c r="J579" s="10"/>
      <c r="K579" s="10">
        <v>-1.2</v>
      </c>
      <c r="L579" s="76" t="s">
        <v>1305</v>
      </c>
      <c r="M579" s="350" t="s">
        <v>959</v>
      </c>
    </row>
    <row r="580" spans="1:13">
      <c r="A580" s="77" t="e">
        <f>VLOOKUP(B580,#REF!,3,FALSE)</f>
        <v>#REF!</v>
      </c>
      <c r="B580" s="68">
        <v>116</v>
      </c>
      <c r="C580" s="69" t="s">
        <v>280</v>
      </c>
      <c r="D580" s="40" t="s">
        <v>396</v>
      </c>
      <c r="E580" s="49" t="s">
        <v>917</v>
      </c>
      <c r="F580" s="41" t="s">
        <v>8</v>
      </c>
      <c r="G580" s="19"/>
      <c r="H580" s="19"/>
      <c r="I580" s="10"/>
      <c r="J580" s="10"/>
      <c r="K580" s="10">
        <v>-3</v>
      </c>
      <c r="L580" s="76" t="s">
        <v>1310</v>
      </c>
      <c r="M580" s="350" t="s">
        <v>960</v>
      </c>
    </row>
    <row r="581" spans="1:13">
      <c r="A581" s="77" t="e">
        <f>VLOOKUP(B581,#REF!,3,FALSE)</f>
        <v>#REF!</v>
      </c>
      <c r="B581" s="68">
        <v>116</v>
      </c>
      <c r="C581" s="69" t="s">
        <v>280</v>
      </c>
      <c r="D581" s="40" t="s">
        <v>396</v>
      </c>
      <c r="E581" s="49" t="s">
        <v>917</v>
      </c>
      <c r="F581" s="41" t="s">
        <v>8</v>
      </c>
      <c r="G581" s="19"/>
      <c r="H581" s="19"/>
      <c r="I581" s="10"/>
      <c r="J581" s="10"/>
      <c r="K581" s="10">
        <v>-62</v>
      </c>
      <c r="L581" s="12" t="s">
        <v>56</v>
      </c>
      <c r="M581" s="350" t="s">
        <v>961</v>
      </c>
    </row>
    <row r="582" spans="1:13" ht="38.25">
      <c r="A582" s="77" t="e">
        <f>VLOOKUP(B582,#REF!,3,FALSE)</f>
        <v>#REF!</v>
      </c>
      <c r="B582" s="68">
        <v>116</v>
      </c>
      <c r="C582" s="69" t="s">
        <v>280</v>
      </c>
      <c r="D582" s="40" t="s">
        <v>396</v>
      </c>
      <c r="E582" s="49" t="s">
        <v>917</v>
      </c>
      <c r="F582" s="41" t="s">
        <v>8</v>
      </c>
      <c r="G582" s="19"/>
      <c r="H582" s="19"/>
      <c r="I582" s="10"/>
      <c r="J582" s="10"/>
      <c r="K582" s="10">
        <v>-124.5</v>
      </c>
      <c r="L582" s="76" t="s">
        <v>9</v>
      </c>
      <c r="M582" s="350" t="s">
        <v>962</v>
      </c>
    </row>
    <row r="583" spans="1:13" ht="25.5">
      <c r="A583" s="77" t="e">
        <f>VLOOKUP(B583,#REF!,3,FALSE)</f>
        <v>#REF!</v>
      </c>
      <c r="B583" s="68">
        <v>116</v>
      </c>
      <c r="C583" s="69" t="s">
        <v>280</v>
      </c>
      <c r="D583" s="40" t="s">
        <v>396</v>
      </c>
      <c r="E583" s="49" t="s">
        <v>917</v>
      </c>
      <c r="F583" s="41" t="s">
        <v>8</v>
      </c>
      <c r="G583" s="19"/>
      <c r="H583" s="19"/>
      <c r="I583" s="10"/>
      <c r="J583" s="10"/>
      <c r="K583" s="10">
        <v>-40</v>
      </c>
      <c r="L583" s="76" t="s">
        <v>10</v>
      </c>
      <c r="M583" s="350" t="s">
        <v>963</v>
      </c>
    </row>
    <row r="584" spans="1:13" ht="25.5">
      <c r="A584" s="77" t="e">
        <f>VLOOKUP(B584,#REF!,3,FALSE)</f>
        <v>#REF!</v>
      </c>
      <c r="B584" s="68">
        <v>116</v>
      </c>
      <c r="C584" s="69" t="s">
        <v>280</v>
      </c>
      <c r="D584" s="40" t="s">
        <v>396</v>
      </c>
      <c r="E584" s="49" t="s">
        <v>917</v>
      </c>
      <c r="F584" s="41" t="s">
        <v>8</v>
      </c>
      <c r="G584" s="19"/>
      <c r="H584" s="19"/>
      <c r="I584" s="10"/>
      <c r="J584" s="10"/>
      <c r="K584" s="10">
        <v>-581.4</v>
      </c>
      <c r="L584" s="12" t="s">
        <v>1312</v>
      </c>
      <c r="M584" s="350" t="s">
        <v>964</v>
      </c>
    </row>
    <row r="585" spans="1:13" ht="25.5">
      <c r="A585" s="77" t="e">
        <f>VLOOKUP(B585,#REF!,3,FALSE)</f>
        <v>#REF!</v>
      </c>
      <c r="B585" s="68">
        <v>116</v>
      </c>
      <c r="C585" s="69" t="s">
        <v>280</v>
      </c>
      <c r="D585" s="40" t="s">
        <v>396</v>
      </c>
      <c r="E585" s="49" t="s">
        <v>917</v>
      </c>
      <c r="F585" s="41" t="s">
        <v>8</v>
      </c>
      <c r="G585" s="19"/>
      <c r="H585" s="19"/>
      <c r="I585" s="10"/>
      <c r="J585" s="10"/>
      <c r="K585" s="10">
        <v>-68.5</v>
      </c>
      <c r="L585" s="76" t="s">
        <v>1305</v>
      </c>
      <c r="M585" s="350" t="s">
        <v>965</v>
      </c>
    </row>
    <row r="586" spans="1:13" ht="25.5">
      <c r="A586" s="77" t="e">
        <f>VLOOKUP(B586,#REF!,3,FALSE)</f>
        <v>#REF!</v>
      </c>
      <c r="B586" s="68">
        <v>116</v>
      </c>
      <c r="C586" s="69" t="s">
        <v>280</v>
      </c>
      <c r="D586" s="40" t="s">
        <v>396</v>
      </c>
      <c r="E586" s="49" t="s">
        <v>917</v>
      </c>
      <c r="F586" s="41" t="s">
        <v>8</v>
      </c>
      <c r="G586" s="19"/>
      <c r="H586" s="19"/>
      <c r="I586" s="10"/>
      <c r="J586" s="10"/>
      <c r="K586" s="10">
        <v>-309.2</v>
      </c>
      <c r="L586" s="76" t="s">
        <v>1311</v>
      </c>
      <c r="M586" s="350" t="s">
        <v>966</v>
      </c>
    </row>
    <row r="587" spans="1:13">
      <c r="A587" s="77" t="e">
        <f>VLOOKUP(B587,#REF!,3,FALSE)</f>
        <v>#REF!</v>
      </c>
      <c r="B587" s="68">
        <v>116</v>
      </c>
      <c r="C587" s="69" t="s">
        <v>280</v>
      </c>
      <c r="D587" s="40" t="s">
        <v>396</v>
      </c>
      <c r="E587" s="49" t="s">
        <v>917</v>
      </c>
      <c r="F587" s="41" t="s">
        <v>8</v>
      </c>
      <c r="G587" s="19"/>
      <c r="H587" s="19"/>
      <c r="I587" s="10"/>
      <c r="J587" s="10"/>
      <c r="K587" s="10">
        <v>-89.1</v>
      </c>
      <c r="L587" s="76" t="s">
        <v>1305</v>
      </c>
      <c r="M587" s="350" t="s">
        <v>967</v>
      </c>
    </row>
    <row r="588" spans="1:13">
      <c r="A588" s="77" t="e">
        <f>VLOOKUP(B588,#REF!,3,FALSE)</f>
        <v>#REF!</v>
      </c>
      <c r="B588" s="68">
        <v>116</v>
      </c>
      <c r="C588" s="69" t="s">
        <v>280</v>
      </c>
      <c r="D588" s="40" t="s">
        <v>396</v>
      </c>
      <c r="E588" s="49" t="s">
        <v>917</v>
      </c>
      <c r="F588" s="41" t="s">
        <v>8</v>
      </c>
      <c r="G588" s="19"/>
      <c r="H588" s="19"/>
      <c r="I588" s="10"/>
      <c r="J588" s="10"/>
      <c r="K588" s="10">
        <v>-13.7</v>
      </c>
      <c r="L588" s="12" t="s">
        <v>1314</v>
      </c>
      <c r="M588" s="350" t="s">
        <v>968</v>
      </c>
    </row>
    <row r="589" spans="1:13">
      <c r="A589" s="77" t="e">
        <f>VLOOKUP(B589,#REF!,3,FALSE)</f>
        <v>#REF!</v>
      </c>
      <c r="B589" s="68">
        <v>116</v>
      </c>
      <c r="C589" s="69" t="s">
        <v>280</v>
      </c>
      <c r="D589" s="40" t="s">
        <v>396</v>
      </c>
      <c r="E589" s="49" t="s">
        <v>917</v>
      </c>
      <c r="F589" s="41" t="s">
        <v>8</v>
      </c>
      <c r="G589" s="19"/>
      <c r="H589" s="19"/>
      <c r="I589" s="10"/>
      <c r="J589" s="10"/>
      <c r="K589" s="10">
        <v>-104.3</v>
      </c>
      <c r="L589" s="12" t="s">
        <v>1312</v>
      </c>
      <c r="M589" s="350" t="s">
        <v>969</v>
      </c>
    </row>
    <row r="590" spans="1:13" ht="25.5">
      <c r="A590" s="77" t="e">
        <f>VLOOKUP(B590,#REF!,3,FALSE)</f>
        <v>#REF!</v>
      </c>
      <c r="B590" s="68">
        <v>116</v>
      </c>
      <c r="C590" s="69" t="s">
        <v>280</v>
      </c>
      <c r="D590" s="40" t="s">
        <v>396</v>
      </c>
      <c r="E590" s="49" t="s">
        <v>917</v>
      </c>
      <c r="F590" s="41" t="s">
        <v>8</v>
      </c>
      <c r="G590" s="19"/>
      <c r="H590" s="19"/>
      <c r="I590" s="10"/>
      <c r="J590" s="10"/>
      <c r="K590" s="10">
        <v>-546</v>
      </c>
      <c r="L590" s="76" t="s">
        <v>1310</v>
      </c>
      <c r="M590" s="350" t="s">
        <v>970</v>
      </c>
    </row>
    <row r="591" spans="1:13" ht="38.25">
      <c r="A591" s="77" t="e">
        <f>VLOOKUP(B591,#REF!,3,FALSE)</f>
        <v>#REF!</v>
      </c>
      <c r="B591" s="68">
        <v>116</v>
      </c>
      <c r="C591" s="69" t="s">
        <v>280</v>
      </c>
      <c r="D591" s="40" t="s">
        <v>396</v>
      </c>
      <c r="E591" s="49" t="s">
        <v>917</v>
      </c>
      <c r="F591" s="41" t="s">
        <v>8</v>
      </c>
      <c r="G591" s="19"/>
      <c r="H591" s="19"/>
      <c r="I591" s="10"/>
      <c r="J591" s="10"/>
      <c r="K591" s="10">
        <v>-37.5</v>
      </c>
      <c r="L591" s="76" t="s">
        <v>1305</v>
      </c>
      <c r="M591" s="350" t="s">
        <v>971</v>
      </c>
    </row>
    <row r="592" spans="1:13" ht="25.5">
      <c r="A592" s="77" t="e">
        <f>VLOOKUP(B592,#REF!,3,FALSE)</f>
        <v>#REF!</v>
      </c>
      <c r="B592" s="68">
        <v>116</v>
      </c>
      <c r="C592" s="69" t="s">
        <v>280</v>
      </c>
      <c r="D592" s="40" t="s">
        <v>396</v>
      </c>
      <c r="E592" s="49" t="s">
        <v>917</v>
      </c>
      <c r="F592" s="41" t="s">
        <v>8</v>
      </c>
      <c r="G592" s="19"/>
      <c r="H592" s="19"/>
      <c r="I592" s="10"/>
      <c r="J592" s="10"/>
      <c r="K592" s="10">
        <v>-2</v>
      </c>
      <c r="L592" s="12" t="s">
        <v>1308</v>
      </c>
      <c r="M592" s="350" t="s">
        <v>972</v>
      </c>
    </row>
    <row r="593" spans="1:13" ht="25.5">
      <c r="A593" s="77" t="e">
        <f>VLOOKUP(B593,#REF!,3,FALSE)</f>
        <v>#REF!</v>
      </c>
      <c r="B593" s="68">
        <v>116</v>
      </c>
      <c r="C593" s="69" t="s">
        <v>280</v>
      </c>
      <c r="D593" s="40" t="s">
        <v>396</v>
      </c>
      <c r="E593" s="49" t="s">
        <v>917</v>
      </c>
      <c r="F593" s="41" t="s">
        <v>8</v>
      </c>
      <c r="G593" s="19"/>
      <c r="H593" s="19"/>
      <c r="I593" s="10"/>
      <c r="J593" s="10"/>
      <c r="K593" s="10">
        <v>-118.35</v>
      </c>
      <c r="L593" s="12" t="s">
        <v>1312</v>
      </c>
      <c r="M593" s="350" t="s">
        <v>973</v>
      </c>
    </row>
    <row r="594" spans="1:13" ht="25.5">
      <c r="A594" s="77" t="e">
        <f>VLOOKUP(B594,#REF!,3,FALSE)</f>
        <v>#REF!</v>
      </c>
      <c r="B594" s="68">
        <v>116</v>
      </c>
      <c r="C594" s="69" t="s">
        <v>280</v>
      </c>
      <c r="D594" s="40" t="s">
        <v>396</v>
      </c>
      <c r="E594" s="49" t="s">
        <v>917</v>
      </c>
      <c r="F594" s="41" t="s">
        <v>8</v>
      </c>
      <c r="G594" s="19"/>
      <c r="H594" s="19"/>
      <c r="I594" s="10"/>
      <c r="J594" s="10"/>
      <c r="K594" s="10">
        <v>-49</v>
      </c>
      <c r="L594" s="76" t="s">
        <v>1311</v>
      </c>
      <c r="M594" s="350" t="s">
        <v>974</v>
      </c>
    </row>
    <row r="595" spans="1:13">
      <c r="A595" s="77" t="e">
        <f>VLOOKUP(B595,#REF!,3,FALSE)</f>
        <v>#REF!</v>
      </c>
      <c r="B595" s="68">
        <v>116</v>
      </c>
      <c r="C595" s="69" t="s">
        <v>280</v>
      </c>
      <c r="D595" s="40" t="s">
        <v>396</v>
      </c>
      <c r="E595" s="49" t="s">
        <v>917</v>
      </c>
      <c r="F595" s="41" t="s">
        <v>8</v>
      </c>
      <c r="G595" s="19"/>
      <c r="H595" s="19"/>
      <c r="I595" s="10"/>
      <c r="J595" s="10"/>
      <c r="K595" s="10">
        <v>-50.2</v>
      </c>
      <c r="L595" s="76" t="s">
        <v>1307</v>
      </c>
      <c r="M595" s="350" t="s">
        <v>975</v>
      </c>
    </row>
    <row r="596" spans="1:13" ht="38.25">
      <c r="A596" s="77" t="e">
        <f>VLOOKUP(B596,#REF!,3,FALSE)</f>
        <v>#REF!</v>
      </c>
      <c r="B596" s="68">
        <v>116</v>
      </c>
      <c r="C596" s="69" t="s">
        <v>280</v>
      </c>
      <c r="D596" s="40" t="s">
        <v>396</v>
      </c>
      <c r="E596" s="49" t="s">
        <v>917</v>
      </c>
      <c r="F596" s="41" t="s">
        <v>8</v>
      </c>
      <c r="G596" s="19"/>
      <c r="H596" s="19"/>
      <c r="I596" s="10"/>
      <c r="J596" s="10"/>
      <c r="K596" s="10">
        <v>-30.6</v>
      </c>
      <c r="L596" s="218" t="s">
        <v>27</v>
      </c>
      <c r="M596" s="350" t="s">
        <v>976</v>
      </c>
    </row>
    <row r="597" spans="1:13" ht="25.5">
      <c r="A597" s="77" t="e">
        <f>VLOOKUP(B597,#REF!,3,FALSE)</f>
        <v>#REF!</v>
      </c>
      <c r="B597" s="68">
        <v>116</v>
      </c>
      <c r="C597" s="69" t="s">
        <v>280</v>
      </c>
      <c r="D597" s="40" t="s">
        <v>396</v>
      </c>
      <c r="E597" s="49" t="s">
        <v>917</v>
      </c>
      <c r="F597" s="41" t="s">
        <v>8</v>
      </c>
      <c r="G597" s="19"/>
      <c r="H597" s="19"/>
      <c r="I597" s="10"/>
      <c r="J597" s="10"/>
      <c r="K597" s="10">
        <v>-24.75</v>
      </c>
      <c r="L597" s="12" t="s">
        <v>155</v>
      </c>
      <c r="M597" s="350" t="s">
        <v>977</v>
      </c>
    </row>
    <row r="598" spans="1:13">
      <c r="A598" s="77" t="e">
        <f>VLOOKUP(B598,#REF!,3,FALSE)</f>
        <v>#REF!</v>
      </c>
      <c r="B598" s="68">
        <v>116</v>
      </c>
      <c r="C598" s="69" t="s">
        <v>280</v>
      </c>
      <c r="D598" s="40" t="s">
        <v>396</v>
      </c>
      <c r="E598" s="49" t="s">
        <v>917</v>
      </c>
      <c r="F598" s="41" t="s">
        <v>8</v>
      </c>
      <c r="G598" s="19"/>
      <c r="H598" s="19"/>
      <c r="I598" s="10"/>
      <c r="J598" s="10"/>
      <c r="K598" s="10">
        <v>-201</v>
      </c>
      <c r="L598" s="76" t="s">
        <v>122</v>
      </c>
      <c r="M598" s="350" t="s">
        <v>978</v>
      </c>
    </row>
    <row r="599" spans="1:13" ht="38.25">
      <c r="A599" s="77" t="e">
        <f>VLOOKUP(B599,#REF!,3,FALSE)</f>
        <v>#REF!</v>
      </c>
      <c r="B599" s="68">
        <v>116</v>
      </c>
      <c r="C599" s="69" t="s">
        <v>280</v>
      </c>
      <c r="D599" s="40" t="s">
        <v>396</v>
      </c>
      <c r="E599" s="49" t="s">
        <v>917</v>
      </c>
      <c r="F599" s="41" t="s">
        <v>8</v>
      </c>
      <c r="G599" s="19"/>
      <c r="H599" s="19"/>
      <c r="I599" s="10"/>
      <c r="J599" s="10"/>
      <c r="K599" s="10">
        <v>-155</v>
      </c>
      <c r="L599" s="12" t="s">
        <v>293</v>
      </c>
      <c r="M599" s="350" t="s">
        <v>979</v>
      </c>
    </row>
    <row r="600" spans="1:13" ht="25.5">
      <c r="A600" s="77" t="e">
        <f>VLOOKUP(B600,#REF!,3,FALSE)</f>
        <v>#REF!</v>
      </c>
      <c r="B600" s="68">
        <v>116</v>
      </c>
      <c r="C600" s="69" t="s">
        <v>280</v>
      </c>
      <c r="D600" s="40" t="s">
        <v>396</v>
      </c>
      <c r="E600" s="49" t="s">
        <v>917</v>
      </c>
      <c r="F600" s="41" t="s">
        <v>8</v>
      </c>
      <c r="G600" s="19"/>
      <c r="H600" s="19"/>
      <c r="I600" s="10"/>
      <c r="J600" s="10"/>
      <c r="K600" s="10">
        <v>-24.35</v>
      </c>
      <c r="L600" s="76" t="s">
        <v>9</v>
      </c>
      <c r="M600" s="350" t="s">
        <v>980</v>
      </c>
    </row>
    <row r="601" spans="1:13" ht="25.5">
      <c r="A601" s="77" t="e">
        <f>VLOOKUP(B601,#REF!,3,FALSE)</f>
        <v>#REF!</v>
      </c>
      <c r="B601" s="68">
        <v>116</v>
      </c>
      <c r="C601" s="69" t="s">
        <v>280</v>
      </c>
      <c r="D601" s="40" t="s">
        <v>396</v>
      </c>
      <c r="E601" s="49" t="s">
        <v>917</v>
      </c>
      <c r="F601" s="41" t="s">
        <v>8</v>
      </c>
      <c r="G601" s="19"/>
      <c r="H601" s="19"/>
      <c r="I601" s="10"/>
      <c r="J601" s="10"/>
      <c r="K601" s="10">
        <v>-100.2</v>
      </c>
      <c r="L601" s="12" t="s">
        <v>1316</v>
      </c>
      <c r="M601" s="350" t="s">
        <v>981</v>
      </c>
    </row>
    <row r="602" spans="1:13" ht="25.5">
      <c r="A602" s="77" t="e">
        <f>VLOOKUP(B602,#REF!,3,FALSE)</f>
        <v>#REF!</v>
      </c>
      <c r="B602" s="68">
        <v>116</v>
      </c>
      <c r="C602" s="69" t="s">
        <v>280</v>
      </c>
      <c r="D602" s="40" t="s">
        <v>396</v>
      </c>
      <c r="E602" s="49" t="s">
        <v>917</v>
      </c>
      <c r="F602" s="41" t="s">
        <v>8</v>
      </c>
      <c r="G602" s="19"/>
      <c r="H602" s="19"/>
      <c r="I602" s="10"/>
      <c r="J602" s="10"/>
      <c r="K602" s="10">
        <v>-67.2</v>
      </c>
      <c r="L602" s="12" t="s">
        <v>155</v>
      </c>
      <c r="M602" s="350" t="s">
        <v>982</v>
      </c>
    </row>
    <row r="603" spans="1:13" ht="25.5">
      <c r="A603" s="77" t="e">
        <f>VLOOKUP(B603,#REF!,3,FALSE)</f>
        <v>#REF!</v>
      </c>
      <c r="B603" s="68">
        <v>116</v>
      </c>
      <c r="C603" s="69" t="s">
        <v>280</v>
      </c>
      <c r="D603" s="40" t="s">
        <v>396</v>
      </c>
      <c r="E603" s="49" t="s">
        <v>917</v>
      </c>
      <c r="F603" s="41" t="s">
        <v>8</v>
      </c>
      <c r="G603" s="19"/>
      <c r="H603" s="19"/>
      <c r="I603" s="10"/>
      <c r="J603" s="10"/>
      <c r="K603" s="10">
        <v>-9</v>
      </c>
      <c r="L603" s="76" t="s">
        <v>9</v>
      </c>
      <c r="M603" s="350" t="s">
        <v>983</v>
      </c>
    </row>
    <row r="604" spans="1:13">
      <c r="A604" s="77" t="e">
        <f>VLOOKUP(B604,#REF!,3,FALSE)</f>
        <v>#REF!</v>
      </c>
      <c r="B604" s="68">
        <v>116</v>
      </c>
      <c r="C604" s="69" t="s">
        <v>280</v>
      </c>
      <c r="D604" s="40" t="s">
        <v>396</v>
      </c>
      <c r="E604" s="49" t="s">
        <v>917</v>
      </c>
      <c r="F604" s="41" t="s">
        <v>8</v>
      </c>
      <c r="G604" s="19"/>
      <c r="H604" s="19"/>
      <c r="I604" s="10"/>
      <c r="J604" s="10"/>
      <c r="K604" s="10">
        <v>-163.5</v>
      </c>
      <c r="L604" s="218" t="s">
        <v>27</v>
      </c>
      <c r="M604" s="350" t="s">
        <v>984</v>
      </c>
    </row>
    <row r="605" spans="1:13" ht="38.25">
      <c r="A605" s="77" t="e">
        <f>VLOOKUP(B605,#REF!,3,FALSE)</f>
        <v>#REF!</v>
      </c>
      <c r="B605" s="68">
        <v>116</v>
      </c>
      <c r="C605" s="69" t="s">
        <v>280</v>
      </c>
      <c r="D605" s="40" t="s">
        <v>396</v>
      </c>
      <c r="E605" s="49" t="s">
        <v>917</v>
      </c>
      <c r="F605" s="41" t="s">
        <v>8</v>
      </c>
      <c r="G605" s="19"/>
      <c r="H605" s="19"/>
      <c r="I605" s="10"/>
      <c r="J605" s="10"/>
      <c r="K605" s="10">
        <f>-2.8-29.55</f>
        <v>-32.35</v>
      </c>
      <c r="L605" s="76" t="s">
        <v>9</v>
      </c>
      <c r="M605" s="350" t="s">
        <v>985</v>
      </c>
    </row>
    <row r="606" spans="1:13" ht="51">
      <c r="A606" s="77" t="e">
        <f>VLOOKUP(B606,#REF!,3,FALSE)</f>
        <v>#REF!</v>
      </c>
      <c r="B606" s="68">
        <v>116</v>
      </c>
      <c r="C606" s="69" t="s">
        <v>280</v>
      </c>
      <c r="D606" s="40" t="s">
        <v>396</v>
      </c>
      <c r="E606" s="49" t="s">
        <v>917</v>
      </c>
      <c r="F606" s="41" t="s">
        <v>8</v>
      </c>
      <c r="G606" s="19"/>
      <c r="H606" s="19"/>
      <c r="I606" s="10"/>
      <c r="J606" s="10"/>
      <c r="K606" s="10">
        <v>-155.4</v>
      </c>
      <c r="L606" s="12" t="s">
        <v>1312</v>
      </c>
      <c r="M606" s="350" t="s">
        <v>986</v>
      </c>
    </row>
    <row r="607" spans="1:13" ht="38.25">
      <c r="A607" s="77" t="e">
        <f>VLOOKUP(B607,#REF!,3,FALSE)</f>
        <v>#REF!</v>
      </c>
      <c r="B607" s="68">
        <v>116</v>
      </c>
      <c r="C607" s="69" t="s">
        <v>280</v>
      </c>
      <c r="D607" s="40" t="s">
        <v>396</v>
      </c>
      <c r="E607" s="49" t="s">
        <v>917</v>
      </c>
      <c r="F607" s="41" t="s">
        <v>8</v>
      </c>
      <c r="G607" s="19"/>
      <c r="H607" s="19"/>
      <c r="I607" s="10"/>
      <c r="J607" s="10"/>
      <c r="K607" s="10">
        <v>-25</v>
      </c>
      <c r="L607" s="76" t="s">
        <v>1305</v>
      </c>
      <c r="M607" s="350" t="s">
        <v>987</v>
      </c>
    </row>
    <row r="608" spans="1:13" ht="25.5">
      <c r="A608" s="77" t="e">
        <f>VLOOKUP(B608,#REF!,3,FALSE)</f>
        <v>#REF!</v>
      </c>
      <c r="B608" s="68">
        <v>116</v>
      </c>
      <c r="C608" s="69" t="s">
        <v>280</v>
      </c>
      <c r="D608" s="40" t="s">
        <v>396</v>
      </c>
      <c r="E608" s="49" t="s">
        <v>917</v>
      </c>
      <c r="F608" s="41" t="s">
        <v>8</v>
      </c>
      <c r="G608" s="19"/>
      <c r="H608" s="19"/>
      <c r="I608" s="10"/>
      <c r="J608" s="10"/>
      <c r="K608" s="10">
        <v>-4.7</v>
      </c>
      <c r="L608" s="76" t="s">
        <v>1307</v>
      </c>
      <c r="M608" s="350" t="s">
        <v>988</v>
      </c>
    </row>
    <row r="609" spans="1:13" ht="25.5">
      <c r="A609" s="77" t="e">
        <f>VLOOKUP(B609,#REF!,3,FALSE)</f>
        <v>#REF!</v>
      </c>
      <c r="B609" s="68">
        <v>116</v>
      </c>
      <c r="C609" s="69" t="s">
        <v>280</v>
      </c>
      <c r="D609" s="40" t="s">
        <v>396</v>
      </c>
      <c r="E609" s="49" t="s">
        <v>917</v>
      </c>
      <c r="F609" s="41" t="s">
        <v>8</v>
      </c>
      <c r="G609" s="19"/>
      <c r="H609" s="19"/>
      <c r="I609" s="10"/>
      <c r="J609" s="10"/>
      <c r="K609" s="10">
        <v>-46</v>
      </c>
      <c r="L609" s="218" t="s">
        <v>1313</v>
      </c>
      <c r="M609" s="350" t="s">
        <v>989</v>
      </c>
    </row>
    <row r="610" spans="1:13">
      <c r="A610" s="77" t="e">
        <f>VLOOKUP(B610,#REF!,3,FALSE)</f>
        <v>#REF!</v>
      </c>
      <c r="B610" s="68">
        <v>116</v>
      </c>
      <c r="C610" s="69" t="s">
        <v>280</v>
      </c>
      <c r="D610" s="40" t="s">
        <v>396</v>
      </c>
      <c r="E610" s="49" t="s">
        <v>917</v>
      </c>
      <c r="F610" s="41" t="s">
        <v>8</v>
      </c>
      <c r="G610" s="19"/>
      <c r="H610" s="19"/>
      <c r="I610" s="10"/>
      <c r="J610" s="10"/>
      <c r="K610" s="10">
        <v>-9.6</v>
      </c>
      <c r="L610" s="218" t="s">
        <v>1313</v>
      </c>
      <c r="M610" s="350" t="s">
        <v>990</v>
      </c>
    </row>
    <row r="611" spans="1:13" ht="25.5">
      <c r="A611" s="77" t="e">
        <f>VLOOKUP(B611,#REF!,3,FALSE)</f>
        <v>#REF!</v>
      </c>
      <c r="B611" s="68">
        <v>116</v>
      </c>
      <c r="C611" s="69" t="s">
        <v>280</v>
      </c>
      <c r="D611" s="40" t="s">
        <v>396</v>
      </c>
      <c r="E611" s="49" t="s">
        <v>917</v>
      </c>
      <c r="F611" s="41" t="s">
        <v>8</v>
      </c>
      <c r="G611" s="19"/>
      <c r="H611" s="19"/>
      <c r="I611" s="10"/>
      <c r="J611" s="10"/>
      <c r="K611" s="10">
        <v>-12.8</v>
      </c>
      <c r="L611" s="76" t="s">
        <v>1305</v>
      </c>
      <c r="M611" s="350" t="s">
        <v>991</v>
      </c>
    </row>
    <row r="612" spans="1:13" ht="25.5">
      <c r="A612" s="77" t="e">
        <f>VLOOKUP(B612,#REF!,3,FALSE)</f>
        <v>#REF!</v>
      </c>
      <c r="B612" s="68">
        <v>116</v>
      </c>
      <c r="C612" s="69" t="s">
        <v>280</v>
      </c>
      <c r="D612" s="40" t="s">
        <v>396</v>
      </c>
      <c r="E612" s="49" t="s">
        <v>917</v>
      </c>
      <c r="F612" s="41" t="s">
        <v>8</v>
      </c>
      <c r="G612" s="19"/>
      <c r="H612" s="19"/>
      <c r="I612" s="10"/>
      <c r="J612" s="10"/>
      <c r="K612" s="10">
        <v>-2444.65</v>
      </c>
      <c r="L612" s="76" t="s">
        <v>10</v>
      </c>
      <c r="M612" s="350" t="s">
        <v>992</v>
      </c>
    </row>
    <row r="613" spans="1:13" ht="25.5">
      <c r="A613" s="77" t="e">
        <f>VLOOKUP(B613,#REF!,3,FALSE)</f>
        <v>#REF!</v>
      </c>
      <c r="B613" s="68">
        <v>116</v>
      </c>
      <c r="C613" s="69" t="s">
        <v>280</v>
      </c>
      <c r="D613" s="40" t="s">
        <v>396</v>
      </c>
      <c r="E613" s="49" t="s">
        <v>917</v>
      </c>
      <c r="F613" s="41" t="s">
        <v>8</v>
      </c>
      <c r="G613" s="19"/>
      <c r="H613" s="19"/>
      <c r="I613" s="10"/>
      <c r="J613" s="10"/>
      <c r="K613" s="10">
        <v>-56.5</v>
      </c>
      <c r="L613" s="12" t="s">
        <v>1308</v>
      </c>
      <c r="M613" s="350" t="s">
        <v>993</v>
      </c>
    </row>
    <row r="614" spans="1:13" ht="38.25">
      <c r="A614" s="77" t="e">
        <f>VLOOKUP(B614,#REF!,3,FALSE)</f>
        <v>#REF!</v>
      </c>
      <c r="B614" s="68">
        <v>116</v>
      </c>
      <c r="C614" s="69" t="s">
        <v>280</v>
      </c>
      <c r="D614" s="40" t="s">
        <v>396</v>
      </c>
      <c r="E614" s="49" t="s">
        <v>917</v>
      </c>
      <c r="F614" s="41" t="s">
        <v>8</v>
      </c>
      <c r="G614" s="19"/>
      <c r="H614" s="19"/>
      <c r="I614" s="10"/>
      <c r="J614" s="10"/>
      <c r="K614" s="10">
        <v>-5.5</v>
      </c>
      <c r="L614" s="12" t="s">
        <v>1314</v>
      </c>
      <c r="M614" s="350" t="s">
        <v>994</v>
      </c>
    </row>
    <row r="615" spans="1:13" ht="25.5">
      <c r="A615" s="77" t="e">
        <f>VLOOKUP(B615,#REF!,3,FALSE)</f>
        <v>#REF!</v>
      </c>
      <c r="B615" s="68">
        <v>116</v>
      </c>
      <c r="C615" s="69" t="s">
        <v>280</v>
      </c>
      <c r="D615" s="40" t="s">
        <v>396</v>
      </c>
      <c r="E615" s="49" t="s">
        <v>917</v>
      </c>
      <c r="F615" s="41" t="s">
        <v>8</v>
      </c>
      <c r="G615" s="19"/>
      <c r="H615" s="19"/>
      <c r="I615" s="10"/>
      <c r="J615" s="10"/>
      <c r="K615" s="10">
        <v>-138.4</v>
      </c>
      <c r="L615" s="12" t="s">
        <v>1312</v>
      </c>
      <c r="M615" s="350" t="s">
        <v>995</v>
      </c>
    </row>
    <row r="616" spans="1:13" ht="25.5">
      <c r="A616" s="77" t="e">
        <f>VLOOKUP(B616,#REF!,3,FALSE)</f>
        <v>#REF!</v>
      </c>
      <c r="B616" s="68">
        <v>116</v>
      </c>
      <c r="C616" s="69" t="s">
        <v>280</v>
      </c>
      <c r="D616" s="40" t="s">
        <v>396</v>
      </c>
      <c r="E616" s="49" t="s">
        <v>917</v>
      </c>
      <c r="F616" s="41" t="s">
        <v>8</v>
      </c>
      <c r="G616" s="19"/>
      <c r="H616" s="19"/>
      <c r="I616" s="10"/>
      <c r="J616" s="10"/>
      <c r="K616" s="10">
        <v>-6.5</v>
      </c>
      <c r="L616" s="12" t="s">
        <v>1314</v>
      </c>
      <c r="M616" s="350" t="s">
        <v>996</v>
      </c>
    </row>
    <row r="617" spans="1:13" ht="25.5">
      <c r="A617" s="77" t="e">
        <f>VLOOKUP(B617,#REF!,3,FALSE)</f>
        <v>#REF!</v>
      </c>
      <c r="B617" s="68">
        <v>116</v>
      </c>
      <c r="C617" s="69" t="s">
        <v>280</v>
      </c>
      <c r="D617" s="40" t="s">
        <v>396</v>
      </c>
      <c r="E617" s="49" t="s">
        <v>917</v>
      </c>
      <c r="F617" s="41" t="s">
        <v>8</v>
      </c>
      <c r="G617" s="19"/>
      <c r="H617" s="19"/>
      <c r="I617" s="10"/>
      <c r="J617" s="10"/>
      <c r="K617" s="10">
        <v>-118.7</v>
      </c>
      <c r="L617" s="76" t="s">
        <v>1305</v>
      </c>
      <c r="M617" s="350" t="s">
        <v>997</v>
      </c>
    </row>
    <row r="618" spans="1:13" ht="25.5">
      <c r="A618" s="77" t="e">
        <f>VLOOKUP(B618,#REF!,3,FALSE)</f>
        <v>#REF!</v>
      </c>
      <c r="B618" s="68">
        <v>116</v>
      </c>
      <c r="C618" s="69" t="s">
        <v>280</v>
      </c>
      <c r="D618" s="40" t="s">
        <v>396</v>
      </c>
      <c r="E618" s="49" t="s">
        <v>917</v>
      </c>
      <c r="F618" s="41" t="s">
        <v>8</v>
      </c>
      <c r="G618" s="19"/>
      <c r="H618" s="19"/>
      <c r="I618" s="10"/>
      <c r="J618" s="10"/>
      <c r="K618" s="10">
        <v>-103.44000000000005</v>
      </c>
      <c r="L618" s="12" t="s">
        <v>56</v>
      </c>
      <c r="M618" s="350" t="s">
        <v>998</v>
      </c>
    </row>
    <row r="619" spans="1:13" ht="25.5">
      <c r="A619" s="77" t="e">
        <f>VLOOKUP(B619,#REF!,3,FALSE)</f>
        <v>#REF!</v>
      </c>
      <c r="B619" s="68">
        <v>116</v>
      </c>
      <c r="C619" s="69" t="s">
        <v>280</v>
      </c>
      <c r="D619" s="40" t="s">
        <v>396</v>
      </c>
      <c r="E619" s="49" t="s">
        <v>917</v>
      </c>
      <c r="F619" s="41" t="s">
        <v>8</v>
      </c>
      <c r="G619" s="19"/>
      <c r="H619" s="19"/>
      <c r="I619" s="10"/>
      <c r="J619" s="10"/>
      <c r="K619" s="10">
        <v>-2.4300000000000068</v>
      </c>
      <c r="L619" s="12" t="s">
        <v>155</v>
      </c>
      <c r="M619" s="350" t="s">
        <v>999</v>
      </c>
    </row>
    <row r="620" spans="1:13" ht="38.25">
      <c r="A620" s="77" t="e">
        <f>VLOOKUP(B620,#REF!,3,FALSE)</f>
        <v>#REF!</v>
      </c>
      <c r="B620" s="68">
        <v>116</v>
      </c>
      <c r="C620" s="69" t="s">
        <v>280</v>
      </c>
      <c r="D620" s="40" t="s">
        <v>396</v>
      </c>
      <c r="E620" s="49" t="s">
        <v>917</v>
      </c>
      <c r="F620" s="41" t="s">
        <v>8</v>
      </c>
      <c r="G620" s="19"/>
      <c r="H620" s="19"/>
      <c r="I620" s="10"/>
      <c r="J620" s="10"/>
      <c r="K620" s="10">
        <v>-4.97</v>
      </c>
      <c r="L620" s="12" t="s">
        <v>155</v>
      </c>
      <c r="M620" s="350" t="s">
        <v>1000</v>
      </c>
    </row>
    <row r="621" spans="1:13" ht="38.25">
      <c r="A621" s="77" t="e">
        <f>VLOOKUP(B621,#REF!,3,FALSE)</f>
        <v>#REF!</v>
      </c>
      <c r="B621" s="68">
        <v>116</v>
      </c>
      <c r="C621" s="69" t="s">
        <v>280</v>
      </c>
      <c r="D621" s="40" t="s">
        <v>396</v>
      </c>
      <c r="E621" s="49" t="s">
        <v>917</v>
      </c>
      <c r="F621" s="41" t="s">
        <v>8</v>
      </c>
      <c r="G621" s="19"/>
      <c r="H621" s="19"/>
      <c r="I621" s="10"/>
      <c r="J621" s="10"/>
      <c r="K621" s="10">
        <v>-53.180000000000007</v>
      </c>
      <c r="L621" s="12" t="s">
        <v>155</v>
      </c>
      <c r="M621" s="350" t="s">
        <v>1001</v>
      </c>
    </row>
    <row r="622" spans="1:13" ht="38.25">
      <c r="A622" s="77" t="e">
        <f>VLOOKUP(B622,#REF!,3,FALSE)</f>
        <v>#REF!</v>
      </c>
      <c r="B622" s="68">
        <v>116</v>
      </c>
      <c r="C622" s="69" t="s">
        <v>280</v>
      </c>
      <c r="D622" s="40" t="s">
        <v>396</v>
      </c>
      <c r="E622" s="49" t="s">
        <v>917</v>
      </c>
      <c r="F622" s="41" t="s">
        <v>8</v>
      </c>
      <c r="G622" s="19"/>
      <c r="H622" s="19"/>
      <c r="I622" s="10"/>
      <c r="J622" s="10"/>
      <c r="K622" s="10">
        <v>-25</v>
      </c>
      <c r="L622" s="12" t="s">
        <v>155</v>
      </c>
      <c r="M622" s="350" t="s">
        <v>1002</v>
      </c>
    </row>
    <row r="623" spans="1:13" ht="25.5">
      <c r="A623" s="77" t="e">
        <f>VLOOKUP(B623,#REF!,3,FALSE)</f>
        <v>#REF!</v>
      </c>
      <c r="B623" s="68">
        <v>116</v>
      </c>
      <c r="C623" s="69" t="s">
        <v>280</v>
      </c>
      <c r="D623" s="40" t="s">
        <v>396</v>
      </c>
      <c r="E623" s="49" t="s">
        <v>917</v>
      </c>
      <c r="F623" s="41" t="s">
        <v>8</v>
      </c>
      <c r="G623" s="19"/>
      <c r="H623" s="19"/>
      <c r="I623" s="10"/>
      <c r="J623" s="10"/>
      <c r="K623" s="10">
        <v>-2.41</v>
      </c>
      <c r="L623" s="12" t="s">
        <v>155</v>
      </c>
      <c r="M623" s="350" t="s">
        <v>1003</v>
      </c>
    </row>
    <row r="624" spans="1:13" ht="25.5">
      <c r="A624" s="77" t="e">
        <f>VLOOKUP(B624,#REF!,3,FALSE)</f>
        <v>#REF!</v>
      </c>
      <c r="B624" s="68">
        <v>116</v>
      </c>
      <c r="C624" s="69" t="s">
        <v>280</v>
      </c>
      <c r="D624" s="40" t="s">
        <v>396</v>
      </c>
      <c r="E624" s="49" t="s">
        <v>917</v>
      </c>
      <c r="F624" s="41" t="s">
        <v>8</v>
      </c>
      <c r="G624" s="19"/>
      <c r="H624" s="19"/>
      <c r="I624" s="10"/>
      <c r="J624" s="10"/>
      <c r="K624" s="10">
        <v>-199.6</v>
      </c>
      <c r="L624" s="12" t="s">
        <v>1312</v>
      </c>
      <c r="M624" s="350" t="s">
        <v>1004</v>
      </c>
    </row>
    <row r="625" spans="1:13" ht="25.5">
      <c r="A625" s="77" t="e">
        <f>VLOOKUP(B625,#REF!,3,FALSE)</f>
        <v>#REF!</v>
      </c>
      <c r="B625" s="68">
        <v>116</v>
      </c>
      <c r="C625" s="69" t="s">
        <v>280</v>
      </c>
      <c r="D625" s="40" t="s">
        <v>396</v>
      </c>
      <c r="E625" s="49" t="s">
        <v>917</v>
      </c>
      <c r="F625" s="41" t="s">
        <v>8</v>
      </c>
      <c r="G625" s="19"/>
      <c r="H625" s="19"/>
      <c r="I625" s="10"/>
      <c r="J625" s="10"/>
      <c r="K625" s="10">
        <v>-12</v>
      </c>
      <c r="L625" s="76" t="s">
        <v>1305</v>
      </c>
      <c r="M625" s="350" t="s">
        <v>1005</v>
      </c>
    </row>
    <row r="626" spans="1:13">
      <c r="A626" s="77" t="e">
        <f>VLOOKUP(B626,#REF!,3,FALSE)</f>
        <v>#REF!</v>
      </c>
      <c r="B626" s="68">
        <v>116</v>
      </c>
      <c r="C626" s="69" t="s">
        <v>280</v>
      </c>
      <c r="D626" s="40" t="s">
        <v>396</v>
      </c>
      <c r="E626" s="49" t="s">
        <v>917</v>
      </c>
      <c r="F626" s="41" t="s">
        <v>8</v>
      </c>
      <c r="G626" s="19"/>
      <c r="H626" s="19"/>
      <c r="I626" s="10"/>
      <c r="J626" s="10"/>
      <c r="K626" s="10">
        <v>-200</v>
      </c>
      <c r="L626" s="76" t="s">
        <v>1310</v>
      </c>
      <c r="M626" s="350" t="s">
        <v>1006</v>
      </c>
    </row>
    <row r="627" spans="1:13" ht="38.25">
      <c r="A627" s="77" t="e">
        <f>VLOOKUP(B627,#REF!,3,FALSE)</f>
        <v>#REF!</v>
      </c>
      <c r="B627" s="68">
        <v>116</v>
      </c>
      <c r="C627" s="69" t="s">
        <v>280</v>
      </c>
      <c r="D627" s="40" t="s">
        <v>396</v>
      </c>
      <c r="E627" s="49" t="s">
        <v>917</v>
      </c>
      <c r="F627" s="41" t="s">
        <v>8</v>
      </c>
      <c r="G627" s="19"/>
      <c r="H627" s="19"/>
      <c r="I627" s="10"/>
      <c r="J627" s="10"/>
      <c r="K627" s="10">
        <v>-482.7</v>
      </c>
      <c r="L627" s="12" t="s">
        <v>293</v>
      </c>
      <c r="M627" s="350" t="s">
        <v>1007</v>
      </c>
    </row>
    <row r="628" spans="1:13" ht="25.5">
      <c r="A628" s="77" t="e">
        <f>VLOOKUP(B628,#REF!,3,FALSE)</f>
        <v>#REF!</v>
      </c>
      <c r="B628" s="68">
        <v>116</v>
      </c>
      <c r="C628" s="69" t="s">
        <v>280</v>
      </c>
      <c r="D628" s="40" t="s">
        <v>396</v>
      </c>
      <c r="E628" s="49" t="s">
        <v>917</v>
      </c>
      <c r="F628" s="41" t="s">
        <v>8</v>
      </c>
      <c r="G628" s="19"/>
      <c r="H628" s="19"/>
      <c r="I628" s="10"/>
      <c r="J628" s="10"/>
      <c r="K628" s="10">
        <v>-151.30000000000001</v>
      </c>
      <c r="L628" s="218" t="s">
        <v>1313</v>
      </c>
      <c r="M628" s="350" t="s">
        <v>1008</v>
      </c>
    </row>
    <row r="629" spans="1:13" ht="25.5">
      <c r="A629" s="77" t="e">
        <f>VLOOKUP(B629,#REF!,3,FALSE)</f>
        <v>#REF!</v>
      </c>
      <c r="B629" s="68">
        <v>116</v>
      </c>
      <c r="C629" s="69" t="s">
        <v>280</v>
      </c>
      <c r="D629" s="40" t="s">
        <v>396</v>
      </c>
      <c r="E629" s="49" t="s">
        <v>917</v>
      </c>
      <c r="F629" s="41" t="s">
        <v>8</v>
      </c>
      <c r="G629" s="19"/>
      <c r="H629" s="19"/>
      <c r="I629" s="10"/>
      <c r="J629" s="10"/>
      <c r="K629" s="10">
        <v>-3.3</v>
      </c>
      <c r="L629" s="218" t="s">
        <v>1313</v>
      </c>
      <c r="M629" s="350" t="s">
        <v>1008</v>
      </c>
    </row>
    <row r="630" spans="1:13" ht="25.5">
      <c r="A630" s="77" t="e">
        <f>VLOOKUP(B630,#REF!,3,FALSE)</f>
        <v>#REF!</v>
      </c>
      <c r="B630" s="68">
        <v>116</v>
      </c>
      <c r="C630" s="69" t="s">
        <v>280</v>
      </c>
      <c r="D630" s="40" t="s">
        <v>396</v>
      </c>
      <c r="E630" s="49" t="s">
        <v>917</v>
      </c>
      <c r="F630" s="41" t="s">
        <v>8</v>
      </c>
      <c r="G630" s="19"/>
      <c r="H630" s="19"/>
      <c r="I630" s="10"/>
      <c r="J630" s="10"/>
      <c r="K630" s="10">
        <v>-0.1</v>
      </c>
      <c r="L630" s="76" t="s">
        <v>1305</v>
      </c>
      <c r="M630" s="350" t="s">
        <v>1009</v>
      </c>
    </row>
    <row r="631" spans="1:13" ht="25.5">
      <c r="A631" s="77" t="e">
        <f>VLOOKUP(B631,#REF!,3,FALSE)</f>
        <v>#REF!</v>
      </c>
      <c r="B631" s="68">
        <v>116</v>
      </c>
      <c r="C631" s="69" t="s">
        <v>280</v>
      </c>
      <c r="D631" s="40" t="s">
        <v>396</v>
      </c>
      <c r="E631" s="49" t="s">
        <v>917</v>
      </c>
      <c r="F631" s="41" t="s">
        <v>8</v>
      </c>
      <c r="G631" s="19"/>
      <c r="H631" s="19"/>
      <c r="I631" s="10"/>
      <c r="J631" s="10"/>
      <c r="K631" s="10">
        <v>-0.1</v>
      </c>
      <c r="L631" s="76" t="s">
        <v>1305</v>
      </c>
      <c r="M631" s="350" t="s">
        <v>1009</v>
      </c>
    </row>
    <row r="632" spans="1:13">
      <c r="A632" s="77" t="e">
        <f>VLOOKUP(B632,#REF!,3,FALSE)</f>
        <v>#REF!</v>
      </c>
      <c r="B632" s="68">
        <v>116</v>
      </c>
      <c r="C632" s="69" t="s">
        <v>280</v>
      </c>
      <c r="D632" s="40" t="s">
        <v>396</v>
      </c>
      <c r="E632" s="49" t="s">
        <v>917</v>
      </c>
      <c r="F632" s="41" t="s">
        <v>8</v>
      </c>
      <c r="G632" s="19"/>
      <c r="H632" s="19"/>
      <c r="I632" s="10"/>
      <c r="J632" s="10"/>
      <c r="K632" s="10">
        <v>-0.6</v>
      </c>
      <c r="L632" s="76" t="s">
        <v>1307</v>
      </c>
      <c r="M632" s="350" t="s">
        <v>1010</v>
      </c>
    </row>
    <row r="633" spans="1:13" ht="25.5">
      <c r="A633" s="77" t="e">
        <f>VLOOKUP(B633,#REF!,3,FALSE)</f>
        <v>#REF!</v>
      </c>
      <c r="B633" s="68">
        <v>116</v>
      </c>
      <c r="C633" s="69" t="s">
        <v>280</v>
      </c>
      <c r="D633" s="40" t="s">
        <v>396</v>
      </c>
      <c r="E633" s="49" t="s">
        <v>917</v>
      </c>
      <c r="F633" s="41" t="s">
        <v>8</v>
      </c>
      <c r="G633" s="19"/>
      <c r="H633" s="19"/>
      <c r="I633" s="10"/>
      <c r="J633" s="10"/>
      <c r="K633" s="10">
        <v>-30.6</v>
      </c>
      <c r="L633" s="76" t="s">
        <v>1305</v>
      </c>
      <c r="M633" s="350" t="s">
        <v>1009</v>
      </c>
    </row>
    <row r="634" spans="1:13">
      <c r="A634" s="77" t="e">
        <f>VLOOKUP(B634,#REF!,3,FALSE)</f>
        <v>#REF!</v>
      </c>
      <c r="B634" s="68">
        <v>116</v>
      </c>
      <c r="C634" s="69" t="s">
        <v>280</v>
      </c>
      <c r="D634" s="40" t="s">
        <v>396</v>
      </c>
      <c r="E634" s="49" t="s">
        <v>917</v>
      </c>
      <c r="F634" s="41" t="s">
        <v>8</v>
      </c>
      <c r="G634" s="19"/>
      <c r="H634" s="19"/>
      <c r="I634" s="10"/>
      <c r="J634" s="10"/>
      <c r="K634" s="10">
        <v>-0.1</v>
      </c>
      <c r="L634" s="76" t="s">
        <v>1307</v>
      </c>
      <c r="M634" s="350" t="s">
        <v>1010</v>
      </c>
    </row>
    <row r="635" spans="1:13">
      <c r="A635" s="77" t="e">
        <f>VLOOKUP(B635,#REF!,3,FALSE)</f>
        <v>#REF!</v>
      </c>
      <c r="B635" s="68">
        <v>116</v>
      </c>
      <c r="C635" s="69" t="s">
        <v>280</v>
      </c>
      <c r="D635" s="40" t="s">
        <v>396</v>
      </c>
      <c r="E635" s="49" t="s">
        <v>917</v>
      </c>
      <c r="F635" s="41" t="s">
        <v>8</v>
      </c>
      <c r="G635" s="19"/>
      <c r="H635" s="19"/>
      <c r="I635" s="10"/>
      <c r="J635" s="10"/>
      <c r="K635" s="10">
        <v>-0.4</v>
      </c>
      <c r="L635" s="76" t="s">
        <v>1307</v>
      </c>
      <c r="M635" s="350" t="s">
        <v>1010</v>
      </c>
    </row>
    <row r="636" spans="1:13" ht="25.5">
      <c r="A636" s="77" t="e">
        <f>VLOOKUP(B636,#REF!,3,FALSE)</f>
        <v>#REF!</v>
      </c>
      <c r="B636" s="68">
        <v>116</v>
      </c>
      <c r="C636" s="69" t="s">
        <v>280</v>
      </c>
      <c r="D636" s="40" t="s">
        <v>396</v>
      </c>
      <c r="E636" s="49" t="s">
        <v>917</v>
      </c>
      <c r="F636" s="41" t="s">
        <v>8</v>
      </c>
      <c r="G636" s="19"/>
      <c r="H636" s="19"/>
      <c r="I636" s="10"/>
      <c r="J636" s="10"/>
      <c r="K636" s="10">
        <v>-2.7</v>
      </c>
      <c r="L636" s="76" t="s">
        <v>1305</v>
      </c>
      <c r="M636" s="350" t="s">
        <v>1009</v>
      </c>
    </row>
    <row r="637" spans="1:13" ht="25.5">
      <c r="A637" s="77" t="e">
        <f>VLOOKUP(B637,#REF!,3,FALSE)</f>
        <v>#REF!</v>
      </c>
      <c r="B637" s="68">
        <v>116</v>
      </c>
      <c r="C637" s="69" t="s">
        <v>280</v>
      </c>
      <c r="D637" s="40" t="s">
        <v>396</v>
      </c>
      <c r="E637" s="49" t="s">
        <v>917</v>
      </c>
      <c r="F637" s="41" t="s">
        <v>8</v>
      </c>
      <c r="G637" s="19"/>
      <c r="H637" s="19"/>
      <c r="I637" s="10"/>
      <c r="J637" s="10"/>
      <c r="K637" s="10">
        <v>-7.4</v>
      </c>
      <c r="L637" s="76" t="s">
        <v>1305</v>
      </c>
      <c r="M637" s="350" t="s">
        <v>1009</v>
      </c>
    </row>
    <row r="638" spans="1:13" ht="38.25">
      <c r="A638" s="77" t="e">
        <f>VLOOKUP(B638,#REF!,3,FALSE)</f>
        <v>#REF!</v>
      </c>
      <c r="B638" s="68">
        <v>116</v>
      </c>
      <c r="C638" s="69" t="s">
        <v>280</v>
      </c>
      <c r="D638" s="40" t="s">
        <v>396</v>
      </c>
      <c r="E638" s="49" t="s">
        <v>917</v>
      </c>
      <c r="F638" s="41" t="s">
        <v>8</v>
      </c>
      <c r="G638" s="19"/>
      <c r="H638" s="19"/>
      <c r="I638" s="10"/>
      <c r="J638" s="10"/>
      <c r="K638" s="10">
        <v>-7</v>
      </c>
      <c r="L638" s="76" t="s">
        <v>1305</v>
      </c>
      <c r="M638" s="350" t="s">
        <v>1011</v>
      </c>
    </row>
    <row r="639" spans="1:13" ht="25.5">
      <c r="A639" s="77" t="e">
        <f>VLOOKUP(B639,#REF!,3,FALSE)</f>
        <v>#REF!</v>
      </c>
      <c r="B639" s="68">
        <v>116</v>
      </c>
      <c r="C639" s="69" t="s">
        <v>280</v>
      </c>
      <c r="D639" s="40" t="s">
        <v>396</v>
      </c>
      <c r="E639" s="49" t="s">
        <v>917</v>
      </c>
      <c r="F639" s="41" t="s">
        <v>8</v>
      </c>
      <c r="G639" s="19"/>
      <c r="H639" s="19"/>
      <c r="I639" s="10"/>
      <c r="J639" s="10"/>
      <c r="K639" s="10">
        <v>-209.4</v>
      </c>
      <c r="L639" s="12" t="s">
        <v>1312</v>
      </c>
      <c r="M639" s="350" t="s">
        <v>1012</v>
      </c>
    </row>
    <row r="640" spans="1:13">
      <c r="A640" s="77" t="e">
        <f>VLOOKUP(B640,#REF!,3,FALSE)</f>
        <v>#REF!</v>
      </c>
      <c r="B640" s="68">
        <v>116</v>
      </c>
      <c r="C640" s="69" t="s">
        <v>280</v>
      </c>
      <c r="D640" s="40" t="s">
        <v>396</v>
      </c>
      <c r="E640" s="49" t="s">
        <v>917</v>
      </c>
      <c r="F640" s="41" t="s">
        <v>8</v>
      </c>
      <c r="G640" s="19"/>
      <c r="H640" s="19"/>
      <c r="I640" s="10"/>
      <c r="J640" s="10"/>
      <c r="K640" s="10">
        <v>-2.7</v>
      </c>
      <c r="L640" s="76" t="s">
        <v>1307</v>
      </c>
      <c r="M640" s="350" t="s">
        <v>1013</v>
      </c>
    </row>
    <row r="641" spans="1:13" ht="51">
      <c r="A641" s="77" t="e">
        <f>VLOOKUP(B641,#REF!,3,FALSE)</f>
        <v>#REF!</v>
      </c>
      <c r="B641" s="68">
        <v>116</v>
      </c>
      <c r="C641" s="69" t="s">
        <v>280</v>
      </c>
      <c r="D641" s="40" t="s">
        <v>396</v>
      </c>
      <c r="E641" s="49" t="s">
        <v>917</v>
      </c>
      <c r="F641" s="41" t="s">
        <v>8</v>
      </c>
      <c r="G641" s="19"/>
      <c r="H641" s="19"/>
      <c r="I641" s="10"/>
      <c r="J641" s="10"/>
      <c r="K641" s="10">
        <v>-182.5</v>
      </c>
      <c r="L641" s="76" t="s">
        <v>1305</v>
      </c>
      <c r="M641" s="350" t="s">
        <v>1014</v>
      </c>
    </row>
    <row r="642" spans="1:13" ht="25.5">
      <c r="A642" s="77" t="e">
        <f>VLOOKUP(B642,#REF!,3,FALSE)</f>
        <v>#REF!</v>
      </c>
      <c r="B642" s="68">
        <v>116</v>
      </c>
      <c r="C642" s="69" t="s">
        <v>280</v>
      </c>
      <c r="D642" s="40" t="s">
        <v>396</v>
      </c>
      <c r="E642" s="49" t="s">
        <v>917</v>
      </c>
      <c r="F642" s="41" t="s">
        <v>8</v>
      </c>
      <c r="G642" s="19"/>
      <c r="H642" s="19"/>
      <c r="I642" s="10"/>
      <c r="J642" s="10"/>
      <c r="K642" s="10">
        <v>-537.85</v>
      </c>
      <c r="L642" s="76" t="s">
        <v>1305</v>
      </c>
      <c r="M642" s="350" t="s">
        <v>1015</v>
      </c>
    </row>
    <row r="643" spans="1:13">
      <c r="A643" s="77" t="e">
        <f>VLOOKUP(B643,#REF!,3,FALSE)</f>
        <v>#REF!</v>
      </c>
      <c r="B643" s="68">
        <v>116</v>
      </c>
      <c r="C643" s="69" t="s">
        <v>280</v>
      </c>
      <c r="D643" s="40" t="s">
        <v>396</v>
      </c>
      <c r="E643" s="49" t="s">
        <v>917</v>
      </c>
      <c r="F643" s="41" t="s">
        <v>8</v>
      </c>
      <c r="G643" s="19"/>
      <c r="H643" s="19"/>
      <c r="I643" s="10"/>
      <c r="J643" s="10"/>
      <c r="K643" s="10">
        <v>-35</v>
      </c>
      <c r="L643" s="76" t="s">
        <v>1305</v>
      </c>
      <c r="M643" s="350" t="s">
        <v>1016</v>
      </c>
    </row>
    <row r="644" spans="1:13" ht="25.5">
      <c r="A644" s="77" t="e">
        <f>VLOOKUP(B644,#REF!,3,FALSE)</f>
        <v>#REF!</v>
      </c>
      <c r="B644" s="68">
        <v>116</v>
      </c>
      <c r="C644" s="69" t="s">
        <v>280</v>
      </c>
      <c r="D644" s="40" t="s">
        <v>396</v>
      </c>
      <c r="E644" s="49" t="s">
        <v>917</v>
      </c>
      <c r="F644" s="41" t="s">
        <v>8</v>
      </c>
      <c r="G644" s="19"/>
      <c r="H644" s="19"/>
      <c r="I644" s="10"/>
      <c r="J644" s="10"/>
      <c r="K644" s="10">
        <v>-32</v>
      </c>
      <c r="L644" s="76" t="s">
        <v>1305</v>
      </c>
      <c r="M644" s="350" t="s">
        <v>1017</v>
      </c>
    </row>
    <row r="645" spans="1:13" ht="25.5">
      <c r="A645" s="77" t="e">
        <f>VLOOKUP(B645,#REF!,3,FALSE)</f>
        <v>#REF!</v>
      </c>
      <c r="B645" s="68">
        <v>116</v>
      </c>
      <c r="C645" s="69" t="s">
        <v>280</v>
      </c>
      <c r="D645" s="40" t="s">
        <v>396</v>
      </c>
      <c r="E645" s="49" t="s">
        <v>917</v>
      </c>
      <c r="F645" s="41" t="s">
        <v>8</v>
      </c>
      <c r="G645" s="19"/>
      <c r="H645" s="19"/>
      <c r="I645" s="10"/>
      <c r="J645" s="10"/>
      <c r="K645" s="10">
        <v>-62.6</v>
      </c>
      <c r="L645" s="76" t="s">
        <v>1305</v>
      </c>
      <c r="M645" s="350" t="s">
        <v>1018</v>
      </c>
    </row>
    <row r="646" spans="1:13" ht="25.5">
      <c r="A646" s="77" t="e">
        <f>VLOOKUP(B646,#REF!,3,FALSE)</f>
        <v>#REF!</v>
      </c>
      <c r="B646" s="68">
        <v>116</v>
      </c>
      <c r="C646" s="69" t="s">
        <v>280</v>
      </c>
      <c r="D646" s="40" t="s">
        <v>396</v>
      </c>
      <c r="E646" s="49" t="s">
        <v>917</v>
      </c>
      <c r="F646" s="41" t="s">
        <v>8</v>
      </c>
      <c r="G646" s="19"/>
      <c r="H646" s="19"/>
      <c r="I646" s="10"/>
      <c r="J646" s="10"/>
      <c r="K646" s="10">
        <v>-5.3</v>
      </c>
      <c r="L646" s="12" t="s">
        <v>56</v>
      </c>
      <c r="M646" s="350" t="s">
        <v>1019</v>
      </c>
    </row>
    <row r="647" spans="1:13" ht="25.5">
      <c r="A647" s="77" t="e">
        <f>VLOOKUP(B647,#REF!,3,FALSE)</f>
        <v>#REF!</v>
      </c>
      <c r="B647" s="68">
        <v>116</v>
      </c>
      <c r="C647" s="69" t="s">
        <v>280</v>
      </c>
      <c r="D647" s="40" t="s">
        <v>396</v>
      </c>
      <c r="E647" s="49" t="s">
        <v>917</v>
      </c>
      <c r="F647" s="41" t="s">
        <v>8</v>
      </c>
      <c r="G647" s="19"/>
      <c r="H647" s="19"/>
      <c r="I647" s="10"/>
      <c r="J647" s="10"/>
      <c r="K647" s="10">
        <v>-19</v>
      </c>
      <c r="L647" s="76" t="s">
        <v>10</v>
      </c>
      <c r="M647" s="350" t="s">
        <v>1020</v>
      </c>
    </row>
    <row r="648" spans="1:13" ht="38.25">
      <c r="A648" s="77" t="e">
        <f>VLOOKUP(B648,#REF!,3,FALSE)</f>
        <v>#REF!</v>
      </c>
      <c r="B648" s="68">
        <v>116</v>
      </c>
      <c r="C648" s="69" t="s">
        <v>280</v>
      </c>
      <c r="D648" s="40" t="s">
        <v>396</v>
      </c>
      <c r="E648" s="49" t="s">
        <v>917</v>
      </c>
      <c r="F648" s="41" t="s">
        <v>8</v>
      </c>
      <c r="G648" s="19"/>
      <c r="H648" s="19"/>
      <c r="I648" s="10"/>
      <c r="J648" s="10"/>
      <c r="K648" s="10">
        <v>-3.8</v>
      </c>
      <c r="L648" s="76" t="s">
        <v>10</v>
      </c>
      <c r="M648" s="350" t="s">
        <v>1021</v>
      </c>
    </row>
    <row r="649" spans="1:13" ht="25.5">
      <c r="A649" s="77" t="e">
        <f>VLOOKUP(B649,#REF!,3,FALSE)</f>
        <v>#REF!</v>
      </c>
      <c r="B649" s="68">
        <v>116</v>
      </c>
      <c r="C649" s="69" t="s">
        <v>280</v>
      </c>
      <c r="D649" s="40" t="s">
        <v>396</v>
      </c>
      <c r="E649" s="49" t="s">
        <v>917</v>
      </c>
      <c r="F649" s="41" t="s">
        <v>8</v>
      </c>
      <c r="G649" s="19"/>
      <c r="H649" s="19"/>
      <c r="I649" s="10"/>
      <c r="J649" s="10"/>
      <c r="K649" s="10">
        <v>-8.6</v>
      </c>
      <c r="L649" s="76" t="s">
        <v>9</v>
      </c>
      <c r="M649" s="350" t="s">
        <v>1022</v>
      </c>
    </row>
    <row r="650" spans="1:13">
      <c r="A650" s="77" t="e">
        <f>VLOOKUP(B650,#REF!,3,FALSE)</f>
        <v>#REF!</v>
      </c>
      <c r="B650" s="68">
        <v>116</v>
      </c>
      <c r="C650" s="69" t="s">
        <v>280</v>
      </c>
      <c r="D650" s="40" t="s">
        <v>396</v>
      </c>
      <c r="E650" s="49" t="s">
        <v>917</v>
      </c>
      <c r="F650" s="41" t="s">
        <v>8</v>
      </c>
      <c r="G650" s="19"/>
      <c r="H650" s="19"/>
      <c r="I650" s="10"/>
      <c r="J650" s="10"/>
      <c r="K650" s="10">
        <v>-307.64999999999998</v>
      </c>
      <c r="L650" s="76" t="s">
        <v>1305</v>
      </c>
      <c r="M650" s="350" t="s">
        <v>1023</v>
      </c>
    </row>
    <row r="651" spans="1:13" ht="25.5">
      <c r="A651" s="77" t="e">
        <f>VLOOKUP(B651,#REF!,3,FALSE)</f>
        <v>#REF!</v>
      </c>
      <c r="B651" s="68">
        <v>116</v>
      </c>
      <c r="C651" s="69" t="s">
        <v>280</v>
      </c>
      <c r="D651" s="40" t="s">
        <v>396</v>
      </c>
      <c r="E651" s="49" t="s">
        <v>917</v>
      </c>
      <c r="F651" s="41" t="s">
        <v>8</v>
      </c>
      <c r="G651" s="19"/>
      <c r="H651" s="19"/>
      <c r="I651" s="10"/>
      <c r="J651" s="10"/>
      <c r="K651" s="10">
        <v>-14.8</v>
      </c>
      <c r="L651" s="12" t="s">
        <v>1312</v>
      </c>
      <c r="M651" s="350" t="s">
        <v>1024</v>
      </c>
    </row>
    <row r="652" spans="1:13" ht="38.25">
      <c r="A652" s="77" t="e">
        <f>VLOOKUP(B652,#REF!,3,FALSE)</f>
        <v>#REF!</v>
      </c>
      <c r="B652" s="68">
        <v>116</v>
      </c>
      <c r="C652" s="69" t="s">
        <v>280</v>
      </c>
      <c r="D652" s="40" t="s">
        <v>396</v>
      </c>
      <c r="E652" s="49" t="s">
        <v>917</v>
      </c>
      <c r="F652" s="41" t="s">
        <v>8</v>
      </c>
      <c r="G652" s="19"/>
      <c r="H652" s="19"/>
      <c r="I652" s="10"/>
      <c r="J652" s="10"/>
      <c r="K652" s="10">
        <v>-9.9</v>
      </c>
      <c r="L652" s="76" t="s">
        <v>1307</v>
      </c>
      <c r="M652" s="350" t="s">
        <v>1025</v>
      </c>
    </row>
    <row r="653" spans="1:13" ht="25.5">
      <c r="A653" s="77" t="e">
        <f>VLOOKUP(B653,#REF!,3,FALSE)</f>
        <v>#REF!</v>
      </c>
      <c r="B653" s="68">
        <v>116</v>
      </c>
      <c r="C653" s="69" t="s">
        <v>280</v>
      </c>
      <c r="D653" s="40" t="s">
        <v>396</v>
      </c>
      <c r="E653" s="49" t="s">
        <v>917</v>
      </c>
      <c r="F653" s="41" t="s">
        <v>8</v>
      </c>
      <c r="G653" s="19"/>
      <c r="H653" s="19"/>
      <c r="I653" s="10"/>
      <c r="J653" s="10"/>
      <c r="K653" s="10">
        <v>-19</v>
      </c>
      <c r="L653" s="76" t="s">
        <v>1305</v>
      </c>
      <c r="M653" s="350" t="s">
        <v>1026</v>
      </c>
    </row>
    <row r="654" spans="1:13" ht="25.5">
      <c r="A654" s="77" t="e">
        <f>VLOOKUP(B654,#REF!,3,FALSE)</f>
        <v>#REF!</v>
      </c>
      <c r="B654" s="68">
        <v>116</v>
      </c>
      <c r="C654" s="69" t="s">
        <v>280</v>
      </c>
      <c r="D654" s="40" t="s">
        <v>396</v>
      </c>
      <c r="E654" s="49" t="s">
        <v>917</v>
      </c>
      <c r="F654" s="41" t="s">
        <v>8</v>
      </c>
      <c r="G654" s="19"/>
      <c r="H654" s="19"/>
      <c r="I654" s="10"/>
      <c r="J654" s="10"/>
      <c r="K654" s="10">
        <v>-831.90000000000009</v>
      </c>
      <c r="L654" s="76" t="s">
        <v>1310</v>
      </c>
      <c r="M654" s="350" t="s">
        <v>1027</v>
      </c>
    </row>
    <row r="655" spans="1:13" ht="25.5">
      <c r="A655" s="77" t="e">
        <f>VLOOKUP(B655,#REF!,3,FALSE)</f>
        <v>#REF!</v>
      </c>
      <c r="B655" s="68">
        <v>116</v>
      </c>
      <c r="C655" s="69" t="s">
        <v>280</v>
      </c>
      <c r="D655" s="40" t="s">
        <v>396</v>
      </c>
      <c r="E655" s="49" t="s">
        <v>917</v>
      </c>
      <c r="F655" s="41" t="s">
        <v>8</v>
      </c>
      <c r="G655" s="19"/>
      <c r="H655" s="19"/>
      <c r="I655" s="10"/>
      <c r="J655" s="10"/>
      <c r="K655" s="10">
        <v>-326.7</v>
      </c>
      <c r="L655" s="76" t="s">
        <v>122</v>
      </c>
      <c r="M655" s="350" t="s">
        <v>1028</v>
      </c>
    </row>
    <row r="656" spans="1:13" ht="25.5">
      <c r="A656" s="77" t="e">
        <f>VLOOKUP(B656,#REF!,3,FALSE)</f>
        <v>#REF!</v>
      </c>
      <c r="B656" s="68">
        <v>116</v>
      </c>
      <c r="C656" s="69" t="s">
        <v>280</v>
      </c>
      <c r="D656" s="40" t="s">
        <v>396</v>
      </c>
      <c r="E656" s="49" t="s">
        <v>917</v>
      </c>
      <c r="F656" s="41" t="s">
        <v>8</v>
      </c>
      <c r="G656" s="19"/>
      <c r="H656" s="19"/>
      <c r="I656" s="10"/>
      <c r="J656" s="10"/>
      <c r="K656" s="10">
        <v>-19</v>
      </c>
      <c r="L656" s="12" t="s">
        <v>27</v>
      </c>
      <c r="M656" s="350" t="s">
        <v>1029</v>
      </c>
    </row>
    <row r="657" spans="1:13">
      <c r="A657" s="77" t="e">
        <f>VLOOKUP(B657,#REF!,3,FALSE)</f>
        <v>#REF!</v>
      </c>
      <c r="B657" s="68">
        <v>116</v>
      </c>
      <c r="C657" s="69" t="s">
        <v>280</v>
      </c>
      <c r="D657" s="40" t="s">
        <v>396</v>
      </c>
      <c r="E657" s="49" t="s">
        <v>917</v>
      </c>
      <c r="F657" s="41" t="s">
        <v>8</v>
      </c>
      <c r="G657" s="19"/>
      <c r="H657" s="19"/>
      <c r="I657" s="10"/>
      <c r="J657" s="10"/>
      <c r="K657" s="10">
        <v>-2</v>
      </c>
      <c r="L657" s="12" t="s">
        <v>155</v>
      </c>
      <c r="M657" s="350" t="s">
        <v>1030</v>
      </c>
    </row>
    <row r="658" spans="1:13" ht="25.5">
      <c r="A658" s="77" t="e">
        <f>VLOOKUP(B658,#REF!,3,FALSE)</f>
        <v>#REF!</v>
      </c>
      <c r="B658" s="68">
        <v>116</v>
      </c>
      <c r="C658" s="69" t="s">
        <v>280</v>
      </c>
      <c r="D658" s="40" t="s">
        <v>396</v>
      </c>
      <c r="E658" s="49" t="s">
        <v>917</v>
      </c>
      <c r="F658" s="41" t="s">
        <v>8</v>
      </c>
      <c r="G658" s="19"/>
      <c r="H658" s="19"/>
      <c r="I658" s="10"/>
      <c r="J658" s="10"/>
      <c r="K658" s="10">
        <v>-31.8</v>
      </c>
      <c r="L658" s="76" t="s">
        <v>1308</v>
      </c>
      <c r="M658" s="350" t="s">
        <v>1031</v>
      </c>
    </row>
    <row r="659" spans="1:13" ht="25.5">
      <c r="A659" s="77" t="e">
        <f>VLOOKUP(B659,#REF!,3,FALSE)</f>
        <v>#REF!</v>
      </c>
      <c r="B659" s="68">
        <v>116</v>
      </c>
      <c r="C659" s="69" t="s">
        <v>280</v>
      </c>
      <c r="D659" s="40" t="s">
        <v>396</v>
      </c>
      <c r="E659" s="49" t="s">
        <v>917</v>
      </c>
      <c r="F659" s="41" t="s">
        <v>8</v>
      </c>
      <c r="G659" s="19"/>
      <c r="H659" s="19"/>
      <c r="I659" s="10"/>
      <c r="J659" s="10"/>
      <c r="K659" s="10">
        <v>-5</v>
      </c>
      <c r="L659" s="76" t="s">
        <v>1310</v>
      </c>
      <c r="M659" s="350" t="s">
        <v>1032</v>
      </c>
    </row>
    <row r="660" spans="1:13" ht="38.25">
      <c r="A660" s="77" t="e">
        <f>VLOOKUP(B660,#REF!,3,FALSE)</f>
        <v>#REF!</v>
      </c>
      <c r="B660" s="68">
        <v>116</v>
      </c>
      <c r="C660" s="69" t="s">
        <v>280</v>
      </c>
      <c r="D660" s="40" t="s">
        <v>396</v>
      </c>
      <c r="E660" s="49" t="s">
        <v>917</v>
      </c>
      <c r="F660" s="41" t="s">
        <v>8</v>
      </c>
      <c r="G660" s="19"/>
      <c r="H660" s="19"/>
      <c r="I660" s="10"/>
      <c r="J660" s="10"/>
      <c r="K660" s="10">
        <v>-17.2</v>
      </c>
      <c r="L660" s="12" t="s">
        <v>1305</v>
      </c>
      <c r="M660" s="350" t="s">
        <v>1033</v>
      </c>
    </row>
    <row r="661" spans="1:13" ht="38.25">
      <c r="A661" s="77" t="e">
        <f>VLOOKUP(B661,#REF!,3,FALSE)</f>
        <v>#REF!</v>
      </c>
      <c r="B661" s="68">
        <v>116</v>
      </c>
      <c r="C661" s="69" t="s">
        <v>280</v>
      </c>
      <c r="D661" s="40" t="s">
        <v>396</v>
      </c>
      <c r="E661" s="49" t="s">
        <v>917</v>
      </c>
      <c r="F661" s="41" t="s">
        <v>8</v>
      </c>
      <c r="G661" s="19"/>
      <c r="H661" s="19"/>
      <c r="I661" s="10"/>
      <c r="J661" s="10"/>
      <c r="K661" s="10">
        <v>-143.9</v>
      </c>
      <c r="L661" s="207" t="s">
        <v>1308</v>
      </c>
      <c r="M661" s="350" t="s">
        <v>1034</v>
      </c>
    </row>
    <row r="662" spans="1:13" ht="25.5">
      <c r="A662" s="77" t="e">
        <f>VLOOKUP(B662,#REF!,3,FALSE)</f>
        <v>#REF!</v>
      </c>
      <c r="B662" s="68">
        <v>116</v>
      </c>
      <c r="C662" s="69" t="s">
        <v>280</v>
      </c>
      <c r="D662" s="40" t="s">
        <v>396</v>
      </c>
      <c r="E662" s="49" t="s">
        <v>917</v>
      </c>
      <c r="F662" s="41" t="s">
        <v>8</v>
      </c>
      <c r="G662" s="19"/>
      <c r="H662" s="19"/>
      <c r="I662" s="10"/>
      <c r="J662" s="10"/>
      <c r="K662" s="10">
        <v>-102.9</v>
      </c>
      <c r="L662" s="76" t="s">
        <v>1305</v>
      </c>
      <c r="M662" s="350" t="s">
        <v>1035</v>
      </c>
    </row>
    <row r="663" spans="1:13">
      <c r="A663" s="77" t="e">
        <f>VLOOKUP(B663,#REF!,3,FALSE)</f>
        <v>#REF!</v>
      </c>
      <c r="B663" s="68">
        <v>116</v>
      </c>
      <c r="C663" s="69" t="s">
        <v>280</v>
      </c>
      <c r="D663" s="40" t="s">
        <v>396</v>
      </c>
      <c r="E663" s="49" t="s">
        <v>917</v>
      </c>
      <c r="F663" s="41" t="s">
        <v>8</v>
      </c>
      <c r="G663" s="19"/>
      <c r="H663" s="19"/>
      <c r="I663" s="10"/>
      <c r="J663" s="10"/>
      <c r="K663" s="10">
        <v>-22</v>
      </c>
      <c r="L663" s="12" t="s">
        <v>1312</v>
      </c>
      <c r="M663" s="350" t="s">
        <v>1036</v>
      </c>
    </row>
    <row r="664" spans="1:13">
      <c r="A664" s="77" t="e">
        <f>VLOOKUP(B664,#REF!,3,FALSE)</f>
        <v>#REF!</v>
      </c>
      <c r="B664" s="68">
        <v>116</v>
      </c>
      <c r="C664" s="69" t="s">
        <v>280</v>
      </c>
      <c r="D664" s="40" t="s">
        <v>396</v>
      </c>
      <c r="E664" s="49" t="s">
        <v>917</v>
      </c>
      <c r="F664" s="41" t="s">
        <v>8</v>
      </c>
      <c r="G664" s="19"/>
      <c r="H664" s="19"/>
      <c r="I664" s="10"/>
      <c r="J664" s="10"/>
      <c r="K664" s="10">
        <v>-35.200000000000003</v>
      </c>
      <c r="L664" s="76" t="s">
        <v>1307</v>
      </c>
      <c r="M664" s="350" t="s">
        <v>1037</v>
      </c>
    </row>
    <row r="665" spans="1:13" ht="25.5">
      <c r="A665" s="77" t="e">
        <f>VLOOKUP(B665,#REF!,3,FALSE)</f>
        <v>#REF!</v>
      </c>
      <c r="B665" s="68">
        <v>116</v>
      </c>
      <c r="C665" s="69" t="s">
        <v>280</v>
      </c>
      <c r="D665" s="40" t="s">
        <v>396</v>
      </c>
      <c r="E665" s="49" t="s">
        <v>917</v>
      </c>
      <c r="F665" s="41" t="s">
        <v>8</v>
      </c>
      <c r="G665" s="19"/>
      <c r="H665" s="19"/>
      <c r="I665" s="10"/>
      <c r="J665" s="10"/>
      <c r="K665" s="10">
        <v>-10.199999999999999</v>
      </c>
      <c r="L665" s="76" t="s">
        <v>1311</v>
      </c>
      <c r="M665" s="350" t="s">
        <v>1038</v>
      </c>
    </row>
    <row r="666" spans="1:13" ht="25.5">
      <c r="A666" s="77" t="e">
        <f>VLOOKUP(B666,#REF!,3,FALSE)</f>
        <v>#REF!</v>
      </c>
      <c r="B666" s="68">
        <v>116</v>
      </c>
      <c r="C666" s="69" t="s">
        <v>280</v>
      </c>
      <c r="D666" s="40" t="s">
        <v>396</v>
      </c>
      <c r="E666" s="49" t="s">
        <v>917</v>
      </c>
      <c r="F666" s="41" t="s">
        <v>8</v>
      </c>
      <c r="G666" s="19"/>
      <c r="H666" s="19"/>
      <c r="I666" s="10"/>
      <c r="J666" s="10"/>
      <c r="K666" s="10">
        <v>-160.69999999999999</v>
      </c>
      <c r="L666" s="12" t="s">
        <v>1308</v>
      </c>
      <c r="M666" s="350" t="s">
        <v>1039</v>
      </c>
    </row>
    <row r="667" spans="1:13" ht="38.25">
      <c r="A667" s="77" t="e">
        <f>VLOOKUP(B667,#REF!,3,FALSE)</f>
        <v>#REF!</v>
      </c>
      <c r="B667" s="68">
        <v>116</v>
      </c>
      <c r="C667" s="69" t="s">
        <v>280</v>
      </c>
      <c r="D667" s="40" t="s">
        <v>396</v>
      </c>
      <c r="E667" s="49" t="s">
        <v>917</v>
      </c>
      <c r="F667" s="41" t="s">
        <v>8</v>
      </c>
      <c r="G667" s="19"/>
      <c r="H667" s="19"/>
      <c r="I667" s="10"/>
      <c r="J667" s="10"/>
      <c r="K667" s="10">
        <v>-1254.7</v>
      </c>
      <c r="L667" s="76" t="s">
        <v>1310</v>
      </c>
      <c r="M667" s="350" t="s">
        <v>1040</v>
      </c>
    </row>
    <row r="668" spans="1:13" ht="25.5">
      <c r="A668" s="77" t="e">
        <f>VLOOKUP(B668,#REF!,3,FALSE)</f>
        <v>#REF!</v>
      </c>
      <c r="B668" s="68">
        <v>116</v>
      </c>
      <c r="C668" s="69" t="s">
        <v>280</v>
      </c>
      <c r="D668" s="40" t="s">
        <v>396</v>
      </c>
      <c r="E668" s="49" t="s">
        <v>917</v>
      </c>
      <c r="F668" s="41" t="s">
        <v>8</v>
      </c>
      <c r="G668" s="19"/>
      <c r="H668" s="19"/>
      <c r="I668" s="10"/>
      <c r="J668" s="10"/>
      <c r="K668" s="10">
        <v>-86.1</v>
      </c>
      <c r="L668" s="12" t="s">
        <v>1312</v>
      </c>
      <c r="M668" s="350" t="s">
        <v>1041</v>
      </c>
    </row>
    <row r="669" spans="1:13" ht="25.5">
      <c r="A669" s="77" t="e">
        <f>VLOOKUP(B669,#REF!,3,FALSE)</f>
        <v>#REF!</v>
      </c>
      <c r="B669" s="68">
        <v>116</v>
      </c>
      <c r="C669" s="69" t="s">
        <v>280</v>
      </c>
      <c r="D669" s="40" t="s">
        <v>396</v>
      </c>
      <c r="E669" s="49" t="s">
        <v>917</v>
      </c>
      <c r="F669" s="41" t="s">
        <v>8</v>
      </c>
      <c r="G669" s="19"/>
      <c r="H669" s="19"/>
      <c r="I669" s="10"/>
      <c r="J669" s="10"/>
      <c r="K669" s="10">
        <v>-55.7</v>
      </c>
      <c r="L669" s="76" t="s">
        <v>1305</v>
      </c>
      <c r="M669" s="350" t="s">
        <v>1042</v>
      </c>
    </row>
    <row r="670" spans="1:13" ht="25.5">
      <c r="A670" s="77" t="e">
        <f>VLOOKUP(B670,#REF!,3,FALSE)</f>
        <v>#REF!</v>
      </c>
      <c r="B670" s="68">
        <v>116</v>
      </c>
      <c r="C670" s="69" t="s">
        <v>280</v>
      </c>
      <c r="D670" s="40" t="s">
        <v>396</v>
      </c>
      <c r="E670" s="49" t="s">
        <v>917</v>
      </c>
      <c r="F670" s="41" t="s">
        <v>8</v>
      </c>
      <c r="G670" s="19"/>
      <c r="H670" s="19"/>
      <c r="I670" s="10"/>
      <c r="J670" s="10"/>
      <c r="K670" s="10">
        <v>-43.3</v>
      </c>
      <c r="L670" s="76" t="s">
        <v>1305</v>
      </c>
      <c r="M670" s="350" t="s">
        <v>1043</v>
      </c>
    </row>
    <row r="671" spans="1:13" ht="25.5">
      <c r="A671" s="77" t="e">
        <f>VLOOKUP(B671,#REF!,3,FALSE)</f>
        <v>#REF!</v>
      </c>
      <c r="B671" s="68">
        <v>116</v>
      </c>
      <c r="C671" s="69" t="s">
        <v>280</v>
      </c>
      <c r="D671" s="40" t="s">
        <v>396</v>
      </c>
      <c r="E671" s="49" t="s">
        <v>917</v>
      </c>
      <c r="F671" s="41" t="s">
        <v>8</v>
      </c>
      <c r="G671" s="19"/>
      <c r="H671" s="19"/>
      <c r="I671" s="10"/>
      <c r="J671" s="10"/>
      <c r="K671" s="10">
        <v>-329.3</v>
      </c>
      <c r="L671" s="12" t="s">
        <v>56</v>
      </c>
      <c r="M671" s="350" t="s">
        <v>1044</v>
      </c>
    </row>
    <row r="672" spans="1:13" ht="25.5">
      <c r="A672" s="77" t="e">
        <f>VLOOKUP(B672,#REF!,3,FALSE)</f>
        <v>#REF!</v>
      </c>
      <c r="B672" s="68">
        <v>116</v>
      </c>
      <c r="C672" s="69" t="s">
        <v>280</v>
      </c>
      <c r="D672" s="40" t="s">
        <v>396</v>
      </c>
      <c r="E672" s="49" t="s">
        <v>917</v>
      </c>
      <c r="F672" s="41" t="s">
        <v>8</v>
      </c>
      <c r="G672" s="19"/>
      <c r="H672" s="19"/>
      <c r="I672" s="10"/>
      <c r="J672" s="10"/>
      <c r="K672" s="10">
        <v>-20.8</v>
      </c>
      <c r="L672" s="12" t="s">
        <v>155</v>
      </c>
      <c r="M672" s="350" t="s">
        <v>1045</v>
      </c>
    </row>
    <row r="673" spans="1:13">
      <c r="A673" s="77" t="e">
        <f>VLOOKUP(B673,#REF!,3,FALSE)</f>
        <v>#REF!</v>
      </c>
      <c r="B673" s="68">
        <v>116</v>
      </c>
      <c r="C673" s="69" t="s">
        <v>280</v>
      </c>
      <c r="D673" s="40" t="s">
        <v>396</v>
      </c>
      <c r="E673" s="49" t="s">
        <v>917</v>
      </c>
      <c r="F673" s="41" t="s">
        <v>8</v>
      </c>
      <c r="G673" s="19"/>
      <c r="H673" s="19"/>
      <c r="I673" s="10"/>
      <c r="J673" s="10"/>
      <c r="K673" s="10">
        <v>-30.3</v>
      </c>
      <c r="L673" s="76" t="s">
        <v>9</v>
      </c>
      <c r="M673" s="350" t="s">
        <v>1046</v>
      </c>
    </row>
    <row r="674" spans="1:13">
      <c r="A674" s="77" t="e">
        <f>VLOOKUP(B674,#REF!,3,FALSE)</f>
        <v>#REF!</v>
      </c>
      <c r="B674" s="68">
        <v>116</v>
      </c>
      <c r="C674" s="69" t="s">
        <v>280</v>
      </c>
      <c r="D674" s="40" t="s">
        <v>396</v>
      </c>
      <c r="E674" s="49" t="s">
        <v>917</v>
      </c>
      <c r="F674" s="41" t="s">
        <v>8</v>
      </c>
      <c r="G674" s="19"/>
      <c r="H674" s="19"/>
      <c r="I674" s="10"/>
      <c r="J674" s="10"/>
      <c r="K674" s="10">
        <v>-21.3</v>
      </c>
      <c r="L674" s="76" t="s">
        <v>9</v>
      </c>
      <c r="M674" s="350" t="s">
        <v>1047</v>
      </c>
    </row>
    <row r="675" spans="1:13">
      <c r="A675" s="77" t="e">
        <f>VLOOKUP(B675,#REF!,3,FALSE)</f>
        <v>#REF!</v>
      </c>
      <c r="B675" s="68">
        <v>116</v>
      </c>
      <c r="C675" s="69" t="s">
        <v>280</v>
      </c>
      <c r="D675" s="40" t="s">
        <v>396</v>
      </c>
      <c r="E675" s="49" t="s">
        <v>917</v>
      </c>
      <c r="F675" s="41" t="s">
        <v>61</v>
      </c>
      <c r="G675" s="19">
        <v>400</v>
      </c>
      <c r="H675" s="19"/>
      <c r="I675" s="10" t="str">
        <f t="shared" ref="I675:I940" si="33">IF(ISBLANK(H675),"",+H675/G675*100)</f>
        <v/>
      </c>
      <c r="J675" s="10">
        <f t="shared" si="32"/>
        <v>-400</v>
      </c>
      <c r="K675" s="10">
        <v>-400</v>
      </c>
      <c r="L675" s="76" t="s">
        <v>1311</v>
      </c>
      <c r="M675" s="350" t="s">
        <v>1049</v>
      </c>
    </row>
    <row r="676" spans="1:13" ht="25.5">
      <c r="A676" s="77" t="e">
        <f>VLOOKUP(B676,#REF!,3,FALSE)</f>
        <v>#REF!</v>
      </c>
      <c r="B676" s="68">
        <v>116</v>
      </c>
      <c r="C676" s="69" t="s">
        <v>280</v>
      </c>
      <c r="D676" s="40" t="s">
        <v>396</v>
      </c>
      <c r="E676" s="49" t="s">
        <v>917</v>
      </c>
      <c r="F676" s="41" t="s">
        <v>328</v>
      </c>
      <c r="G676" s="22">
        <v>1480</v>
      </c>
      <c r="H676" s="22">
        <v>368.2</v>
      </c>
      <c r="I676" s="22">
        <f t="shared" si="33"/>
        <v>24.878378378378375</v>
      </c>
      <c r="J676" s="10">
        <f t="shared" si="32"/>
        <v>-1111.8</v>
      </c>
      <c r="K676" s="22">
        <v>-459.9</v>
      </c>
      <c r="L676" s="76" t="s">
        <v>1305</v>
      </c>
      <c r="M676" s="350" t="s">
        <v>1050</v>
      </c>
    </row>
    <row r="677" spans="1:13" ht="38.25">
      <c r="A677" s="77" t="e">
        <f>VLOOKUP(B677,#REF!,3,FALSE)</f>
        <v>#REF!</v>
      </c>
      <c r="B677" s="68">
        <v>116</v>
      </c>
      <c r="C677" s="69" t="s">
        <v>280</v>
      </c>
      <c r="D677" s="40" t="s">
        <v>396</v>
      </c>
      <c r="E677" s="49" t="s">
        <v>917</v>
      </c>
      <c r="F677" s="41" t="s">
        <v>328</v>
      </c>
      <c r="G677" s="22"/>
      <c r="H677" s="22"/>
      <c r="I677" s="22"/>
      <c r="J677" s="10"/>
      <c r="K677" s="22">
        <v>-6.22288</v>
      </c>
      <c r="L677" s="76" t="s">
        <v>9</v>
      </c>
      <c r="M677" s="350" t="s">
        <v>1051</v>
      </c>
    </row>
    <row r="678" spans="1:13" ht="51">
      <c r="A678" s="77" t="e">
        <f>VLOOKUP(B678,#REF!,3,FALSE)</f>
        <v>#REF!</v>
      </c>
      <c r="B678" s="68">
        <v>116</v>
      </c>
      <c r="C678" s="69" t="s">
        <v>280</v>
      </c>
      <c r="D678" s="40" t="s">
        <v>396</v>
      </c>
      <c r="E678" s="49" t="s">
        <v>917</v>
      </c>
      <c r="F678" s="41" t="s">
        <v>328</v>
      </c>
      <c r="G678" s="22"/>
      <c r="H678" s="22"/>
      <c r="I678" s="22"/>
      <c r="J678" s="10"/>
      <c r="K678" s="22">
        <v>-17.34066</v>
      </c>
      <c r="L678" s="76" t="s">
        <v>1305</v>
      </c>
      <c r="M678" s="350" t="s">
        <v>1052</v>
      </c>
    </row>
    <row r="679" spans="1:13" ht="76.5">
      <c r="A679" s="77" t="e">
        <f>VLOOKUP(B679,#REF!,3,FALSE)</f>
        <v>#REF!</v>
      </c>
      <c r="B679" s="68">
        <v>116</v>
      </c>
      <c r="C679" s="69" t="s">
        <v>280</v>
      </c>
      <c r="D679" s="40" t="s">
        <v>396</v>
      </c>
      <c r="E679" s="49" t="s">
        <v>917</v>
      </c>
      <c r="F679" s="41" t="s">
        <v>328</v>
      </c>
      <c r="G679" s="22"/>
      <c r="H679" s="22"/>
      <c r="I679" s="22"/>
      <c r="J679" s="10"/>
      <c r="K679" s="22">
        <v>-141.4</v>
      </c>
      <c r="L679" s="76" t="s">
        <v>1305</v>
      </c>
      <c r="M679" s="350" t="s">
        <v>1053</v>
      </c>
    </row>
    <row r="680" spans="1:13" ht="25.5">
      <c r="A680" s="77" t="e">
        <f>VLOOKUP(B680,#REF!,3,FALSE)</f>
        <v>#REF!</v>
      </c>
      <c r="B680" s="68">
        <v>116</v>
      </c>
      <c r="C680" s="69" t="s">
        <v>280</v>
      </c>
      <c r="D680" s="40" t="s">
        <v>396</v>
      </c>
      <c r="E680" s="49" t="s">
        <v>917</v>
      </c>
      <c r="F680" s="41" t="s">
        <v>328</v>
      </c>
      <c r="G680" s="22"/>
      <c r="H680" s="22"/>
      <c r="I680" s="22"/>
      <c r="J680" s="10"/>
      <c r="K680" s="22">
        <v>-24.5</v>
      </c>
      <c r="L680" s="76" t="s">
        <v>9</v>
      </c>
      <c r="M680" s="350" t="s">
        <v>1054</v>
      </c>
    </row>
    <row r="681" spans="1:13" ht="25.5">
      <c r="A681" s="77" t="e">
        <f>VLOOKUP(B681,#REF!,3,FALSE)</f>
        <v>#REF!</v>
      </c>
      <c r="B681" s="68">
        <v>116</v>
      </c>
      <c r="C681" s="69" t="s">
        <v>280</v>
      </c>
      <c r="D681" s="40" t="s">
        <v>396</v>
      </c>
      <c r="E681" s="49" t="s">
        <v>917</v>
      </c>
      <c r="F681" s="41" t="s">
        <v>328</v>
      </c>
      <c r="G681" s="22"/>
      <c r="H681" s="22"/>
      <c r="I681" s="22"/>
      <c r="J681" s="10"/>
      <c r="K681" s="22">
        <v>-5.8250000000000002</v>
      </c>
      <c r="L681" s="76" t="s">
        <v>9</v>
      </c>
      <c r="M681" s="350" t="s">
        <v>1055</v>
      </c>
    </row>
    <row r="682" spans="1:13" ht="25.5">
      <c r="A682" s="77" t="e">
        <f>VLOOKUP(B682,#REF!,3,FALSE)</f>
        <v>#REF!</v>
      </c>
      <c r="B682" s="68">
        <v>116</v>
      </c>
      <c r="C682" s="69" t="s">
        <v>280</v>
      </c>
      <c r="D682" s="40" t="s">
        <v>396</v>
      </c>
      <c r="E682" s="49" t="s">
        <v>917</v>
      </c>
      <c r="F682" s="41" t="s">
        <v>328</v>
      </c>
      <c r="G682" s="22"/>
      <c r="H682" s="22"/>
      <c r="I682" s="22"/>
      <c r="J682" s="10"/>
      <c r="K682" s="22">
        <v>-8</v>
      </c>
      <c r="L682" s="76" t="s">
        <v>9</v>
      </c>
      <c r="M682" s="350" t="s">
        <v>1056</v>
      </c>
    </row>
    <row r="683" spans="1:13" ht="25.5">
      <c r="A683" s="77" t="e">
        <f>VLOOKUP(B683,#REF!,3,FALSE)</f>
        <v>#REF!</v>
      </c>
      <c r="B683" s="68">
        <v>116</v>
      </c>
      <c r="C683" s="69" t="s">
        <v>280</v>
      </c>
      <c r="D683" s="40" t="s">
        <v>396</v>
      </c>
      <c r="E683" s="49" t="s">
        <v>917</v>
      </c>
      <c r="F683" s="41" t="s">
        <v>328</v>
      </c>
      <c r="G683" s="22"/>
      <c r="H683" s="22"/>
      <c r="I683" s="22"/>
      <c r="J683" s="10"/>
      <c r="K683" s="22">
        <v>-0.63622000000000001</v>
      </c>
      <c r="L683" s="76" t="s">
        <v>1305</v>
      </c>
      <c r="M683" s="350" t="s">
        <v>1057</v>
      </c>
    </row>
    <row r="684" spans="1:13" ht="25.5">
      <c r="A684" s="77" t="e">
        <f>VLOOKUP(B684,#REF!,3,FALSE)</f>
        <v>#REF!</v>
      </c>
      <c r="B684" s="68">
        <v>116</v>
      </c>
      <c r="C684" s="69" t="s">
        <v>280</v>
      </c>
      <c r="D684" s="40" t="s">
        <v>396</v>
      </c>
      <c r="E684" s="49" t="s">
        <v>917</v>
      </c>
      <c r="F684" s="41" t="s">
        <v>328</v>
      </c>
      <c r="G684" s="22"/>
      <c r="H684" s="22"/>
      <c r="I684" s="22"/>
      <c r="J684" s="10"/>
      <c r="K684" s="22">
        <v>-40</v>
      </c>
      <c r="L684" s="76" t="s">
        <v>1305</v>
      </c>
      <c r="M684" s="350" t="s">
        <v>1058</v>
      </c>
    </row>
    <row r="685" spans="1:13" ht="25.5">
      <c r="A685" s="77" t="e">
        <f>VLOOKUP(B685,#REF!,3,FALSE)</f>
        <v>#REF!</v>
      </c>
      <c r="B685" s="68">
        <v>116</v>
      </c>
      <c r="C685" s="69" t="s">
        <v>280</v>
      </c>
      <c r="D685" s="40" t="s">
        <v>396</v>
      </c>
      <c r="E685" s="49" t="s">
        <v>917</v>
      </c>
      <c r="F685" s="41" t="s">
        <v>328</v>
      </c>
      <c r="G685" s="22"/>
      <c r="H685" s="22"/>
      <c r="I685" s="22"/>
      <c r="J685" s="10"/>
      <c r="K685" s="22">
        <v>-8.6734100000000005</v>
      </c>
      <c r="L685" s="76" t="s">
        <v>1305</v>
      </c>
      <c r="M685" s="350" t="s">
        <v>1059</v>
      </c>
    </row>
    <row r="686" spans="1:13" ht="38.25">
      <c r="A686" s="77" t="e">
        <f>VLOOKUP(B686,#REF!,3,FALSE)</f>
        <v>#REF!</v>
      </c>
      <c r="B686" s="68">
        <v>116</v>
      </c>
      <c r="C686" s="69" t="s">
        <v>280</v>
      </c>
      <c r="D686" s="40" t="s">
        <v>396</v>
      </c>
      <c r="E686" s="49" t="s">
        <v>917</v>
      </c>
      <c r="F686" s="41" t="s">
        <v>328</v>
      </c>
      <c r="G686" s="22"/>
      <c r="H686" s="22"/>
      <c r="I686" s="22"/>
      <c r="J686" s="10"/>
      <c r="K686" s="22">
        <v>-67.3</v>
      </c>
      <c r="L686" s="76" t="s">
        <v>10</v>
      </c>
      <c r="M686" s="350" t="s">
        <v>1060</v>
      </c>
    </row>
    <row r="687" spans="1:13" ht="38.25">
      <c r="A687" s="77" t="e">
        <f>VLOOKUP(B687,#REF!,3,FALSE)</f>
        <v>#REF!</v>
      </c>
      <c r="B687" s="68">
        <v>116</v>
      </c>
      <c r="C687" s="69" t="s">
        <v>280</v>
      </c>
      <c r="D687" s="40" t="s">
        <v>396</v>
      </c>
      <c r="E687" s="49" t="s">
        <v>917</v>
      </c>
      <c r="F687" s="41" t="s">
        <v>328</v>
      </c>
      <c r="G687" s="22"/>
      <c r="H687" s="22"/>
      <c r="I687" s="22"/>
      <c r="J687" s="10"/>
      <c r="K687" s="22">
        <v>-4.2</v>
      </c>
      <c r="L687" s="76" t="s">
        <v>10</v>
      </c>
      <c r="M687" s="350" t="s">
        <v>1061</v>
      </c>
    </row>
    <row r="688" spans="1:13" ht="51">
      <c r="A688" s="77" t="e">
        <f>VLOOKUP(B688,#REF!,3,FALSE)</f>
        <v>#REF!</v>
      </c>
      <c r="B688" s="68">
        <v>116</v>
      </c>
      <c r="C688" s="69" t="s">
        <v>280</v>
      </c>
      <c r="D688" s="40" t="s">
        <v>396</v>
      </c>
      <c r="E688" s="49" t="s">
        <v>917</v>
      </c>
      <c r="F688" s="41" t="s">
        <v>328</v>
      </c>
      <c r="G688" s="22"/>
      <c r="H688" s="22"/>
      <c r="I688" s="22"/>
      <c r="J688" s="10"/>
      <c r="K688" s="22">
        <v>-327.8</v>
      </c>
      <c r="L688" s="76" t="s">
        <v>10</v>
      </c>
      <c r="M688" s="350" t="s">
        <v>1062</v>
      </c>
    </row>
    <row r="689" spans="1:13">
      <c r="A689" s="77" t="e">
        <f>VLOOKUP(B689,#REF!,3,FALSE)</f>
        <v>#REF!</v>
      </c>
      <c r="B689" s="68">
        <v>116</v>
      </c>
      <c r="C689" s="69" t="s">
        <v>280</v>
      </c>
      <c r="D689" s="40" t="s">
        <v>396</v>
      </c>
      <c r="E689" s="49" t="s">
        <v>917</v>
      </c>
      <c r="F689" s="41" t="s">
        <v>31</v>
      </c>
      <c r="G689" s="19">
        <v>4111.1000000000004</v>
      </c>
      <c r="H689" s="19">
        <v>1287.5</v>
      </c>
      <c r="I689" s="10">
        <f t="shared" si="33"/>
        <v>31.317652209870833</v>
      </c>
      <c r="J689" s="10">
        <f t="shared" si="32"/>
        <v>-2823.6000000000004</v>
      </c>
      <c r="K689" s="19">
        <v>-2823.63</v>
      </c>
      <c r="L689" s="192" t="s">
        <v>1311</v>
      </c>
      <c r="M689" s="350" t="s">
        <v>924</v>
      </c>
    </row>
    <row r="690" spans="1:13">
      <c r="A690" s="77" t="e">
        <f>VLOOKUP(B690,#REF!,3,FALSE)</f>
        <v>#REF!</v>
      </c>
      <c r="B690" s="68">
        <v>116</v>
      </c>
      <c r="C690" s="69" t="s">
        <v>280</v>
      </c>
      <c r="D690" s="40" t="s">
        <v>396</v>
      </c>
      <c r="E690" s="49" t="s">
        <v>917</v>
      </c>
      <c r="F690" s="41" t="s">
        <v>333</v>
      </c>
      <c r="G690" s="10">
        <v>179.5</v>
      </c>
      <c r="H690" s="10">
        <v>72.2</v>
      </c>
      <c r="I690" s="10">
        <f t="shared" si="33"/>
        <v>40.222841225626745</v>
      </c>
      <c r="J690" s="10">
        <f t="shared" si="32"/>
        <v>-107.3</v>
      </c>
      <c r="K690" s="19">
        <v>-107.3</v>
      </c>
      <c r="L690" s="192" t="s">
        <v>122</v>
      </c>
      <c r="M690" s="350" t="s">
        <v>924</v>
      </c>
    </row>
    <row r="691" spans="1:13">
      <c r="A691" s="77" t="e">
        <f>VLOOKUP(B691,#REF!,3,FALSE)</f>
        <v>#REF!</v>
      </c>
      <c r="B691" s="68">
        <v>116</v>
      </c>
      <c r="C691" s="69" t="s">
        <v>280</v>
      </c>
      <c r="D691" s="40" t="s">
        <v>396</v>
      </c>
      <c r="E691" s="49" t="s">
        <v>917</v>
      </c>
      <c r="F691" s="41" t="s">
        <v>55</v>
      </c>
      <c r="G691" s="10">
        <v>53183.3</v>
      </c>
      <c r="H691" s="10">
        <v>8729.9</v>
      </c>
      <c r="I691" s="10">
        <f t="shared" si="33"/>
        <v>16.41473921324927</v>
      </c>
      <c r="J691" s="10">
        <f t="shared" si="32"/>
        <v>-44453.4</v>
      </c>
      <c r="K691" s="19">
        <v>-44453.36</v>
      </c>
      <c r="L691" s="192" t="s">
        <v>1311</v>
      </c>
      <c r="M691" s="350" t="s">
        <v>924</v>
      </c>
    </row>
    <row r="692" spans="1:13">
      <c r="A692" s="77" t="e">
        <f>VLOOKUP(B692,#REF!,3,FALSE)</f>
        <v>#REF!</v>
      </c>
      <c r="B692" s="68">
        <v>116</v>
      </c>
      <c r="C692" s="69" t="s">
        <v>280</v>
      </c>
      <c r="D692" s="40" t="s">
        <v>396</v>
      </c>
      <c r="E692" s="49" t="s">
        <v>917</v>
      </c>
      <c r="F692" s="41" t="s">
        <v>756</v>
      </c>
      <c r="G692" s="396">
        <v>1018.1</v>
      </c>
      <c r="H692" s="396">
        <v>409.4</v>
      </c>
      <c r="I692" s="10">
        <f t="shared" si="33"/>
        <v>40.212159905706706</v>
      </c>
      <c r="J692" s="10">
        <f t="shared" si="32"/>
        <v>-608.70000000000005</v>
      </c>
      <c r="K692" s="19">
        <v>-608.70000000000005</v>
      </c>
      <c r="L692" s="192" t="s">
        <v>1311</v>
      </c>
      <c r="M692" s="350" t="s">
        <v>924</v>
      </c>
    </row>
    <row r="693" spans="1:13">
      <c r="A693" s="77" t="e">
        <f>VLOOKUP(B693,#REF!,3,FALSE)</f>
        <v>#REF!</v>
      </c>
      <c r="B693" s="68">
        <v>116</v>
      </c>
      <c r="C693" s="69" t="s">
        <v>280</v>
      </c>
      <c r="D693" s="40" t="s">
        <v>396</v>
      </c>
      <c r="E693" s="49" t="s">
        <v>917</v>
      </c>
      <c r="F693" s="41" t="s">
        <v>11</v>
      </c>
      <c r="G693" s="396">
        <v>10790.7</v>
      </c>
      <c r="H693" s="396">
        <v>4090.3</v>
      </c>
      <c r="I693" s="10">
        <f t="shared" si="33"/>
        <v>37.905789244441976</v>
      </c>
      <c r="J693" s="10">
        <f t="shared" si="32"/>
        <v>-6700.4000000000005</v>
      </c>
      <c r="K693" s="19">
        <v>-160.34</v>
      </c>
      <c r="L693" s="192" t="s">
        <v>1305</v>
      </c>
      <c r="M693" s="350" t="s">
        <v>1091</v>
      </c>
    </row>
    <row r="694" spans="1:13" ht="25.5">
      <c r="A694" s="77" t="e">
        <f>VLOOKUP(B694,#REF!,3,FALSE)</f>
        <v>#REF!</v>
      </c>
      <c r="B694" s="68">
        <v>116</v>
      </c>
      <c r="C694" s="69" t="s">
        <v>280</v>
      </c>
      <c r="D694" s="40" t="s">
        <v>396</v>
      </c>
      <c r="E694" s="49" t="s">
        <v>917</v>
      </c>
      <c r="F694" s="41" t="s">
        <v>11</v>
      </c>
      <c r="G694" s="396"/>
      <c r="H694" s="396"/>
      <c r="I694" s="10"/>
      <c r="J694" s="10"/>
      <c r="K694" s="19">
        <v>-4.0999999999999996</v>
      </c>
      <c r="L694" s="12" t="s">
        <v>1312</v>
      </c>
      <c r="M694" s="350" t="s">
        <v>1092</v>
      </c>
    </row>
    <row r="695" spans="1:13" ht="25.5">
      <c r="A695" s="77" t="e">
        <f>VLOOKUP(B695,#REF!,3,FALSE)</f>
        <v>#REF!</v>
      </c>
      <c r="B695" s="68">
        <v>116</v>
      </c>
      <c r="C695" s="69" t="s">
        <v>280</v>
      </c>
      <c r="D695" s="40" t="s">
        <v>396</v>
      </c>
      <c r="E695" s="49" t="s">
        <v>917</v>
      </c>
      <c r="F695" s="41" t="s">
        <v>11</v>
      </c>
      <c r="G695" s="396"/>
      <c r="H695" s="396"/>
      <c r="I695" s="10"/>
      <c r="J695" s="10"/>
      <c r="K695" s="19">
        <v>-10.5</v>
      </c>
      <c r="L695" s="192" t="s">
        <v>1305</v>
      </c>
      <c r="M695" s="350" t="s">
        <v>928</v>
      </c>
    </row>
    <row r="696" spans="1:13" ht="25.5">
      <c r="A696" s="77" t="e">
        <f>VLOOKUP(B696,#REF!,3,FALSE)</f>
        <v>#REF!</v>
      </c>
      <c r="B696" s="68">
        <v>116</v>
      </c>
      <c r="C696" s="69" t="s">
        <v>280</v>
      </c>
      <c r="D696" s="40" t="s">
        <v>396</v>
      </c>
      <c r="E696" s="49" t="s">
        <v>917</v>
      </c>
      <c r="F696" s="41" t="s">
        <v>11</v>
      </c>
      <c r="G696" s="396"/>
      <c r="H696" s="396"/>
      <c r="I696" s="10"/>
      <c r="J696" s="10"/>
      <c r="K696" s="19">
        <v>-5</v>
      </c>
      <c r="L696" s="192" t="s">
        <v>1310</v>
      </c>
      <c r="M696" s="350" t="s">
        <v>1093</v>
      </c>
    </row>
    <row r="697" spans="1:13" ht="25.5">
      <c r="A697" s="77" t="e">
        <f>VLOOKUP(B697,#REF!,3,FALSE)</f>
        <v>#REF!</v>
      </c>
      <c r="B697" s="68">
        <v>116</v>
      </c>
      <c r="C697" s="69" t="s">
        <v>280</v>
      </c>
      <c r="D697" s="40" t="s">
        <v>396</v>
      </c>
      <c r="E697" s="49" t="s">
        <v>917</v>
      </c>
      <c r="F697" s="41" t="s">
        <v>11</v>
      </c>
      <c r="G697" s="396"/>
      <c r="H697" s="396"/>
      <c r="I697" s="10"/>
      <c r="J697" s="10"/>
      <c r="K697" s="19">
        <v>-6.82</v>
      </c>
      <c r="L697" s="12" t="s">
        <v>1308</v>
      </c>
      <c r="M697" s="350" t="s">
        <v>1094</v>
      </c>
    </row>
    <row r="698" spans="1:13" ht="25.5">
      <c r="A698" s="77" t="e">
        <f>VLOOKUP(B698,#REF!,3,FALSE)</f>
        <v>#REF!</v>
      </c>
      <c r="B698" s="68">
        <v>116</v>
      </c>
      <c r="C698" s="69" t="s">
        <v>280</v>
      </c>
      <c r="D698" s="40" t="s">
        <v>396</v>
      </c>
      <c r="E698" s="49" t="s">
        <v>917</v>
      </c>
      <c r="F698" s="41" t="s">
        <v>11</v>
      </c>
      <c r="G698" s="396"/>
      <c r="H698" s="396"/>
      <c r="I698" s="10"/>
      <c r="J698" s="10"/>
      <c r="K698" s="19">
        <v>-1.1000000000000001</v>
      </c>
      <c r="L698" s="192" t="s">
        <v>1307</v>
      </c>
      <c r="M698" s="350" t="s">
        <v>1095</v>
      </c>
    </row>
    <row r="699" spans="1:13" ht="38.25">
      <c r="A699" s="77" t="e">
        <f>VLOOKUP(B699,#REF!,3,FALSE)</f>
        <v>#REF!</v>
      </c>
      <c r="B699" s="68">
        <v>116</v>
      </c>
      <c r="C699" s="69" t="s">
        <v>280</v>
      </c>
      <c r="D699" s="40" t="s">
        <v>396</v>
      </c>
      <c r="E699" s="49" t="s">
        <v>917</v>
      </c>
      <c r="F699" s="41" t="s">
        <v>11</v>
      </c>
      <c r="G699" s="396"/>
      <c r="H699" s="396"/>
      <c r="I699" s="10"/>
      <c r="J699" s="10"/>
      <c r="K699" s="19">
        <v>-45.40598</v>
      </c>
      <c r="L699" s="192" t="s">
        <v>1305</v>
      </c>
      <c r="M699" s="350" t="s">
        <v>1096</v>
      </c>
    </row>
    <row r="700" spans="1:13" ht="25.5">
      <c r="A700" s="77" t="e">
        <f>VLOOKUP(B700,#REF!,3,FALSE)</f>
        <v>#REF!</v>
      </c>
      <c r="B700" s="68">
        <v>116</v>
      </c>
      <c r="C700" s="69" t="s">
        <v>280</v>
      </c>
      <c r="D700" s="40" t="s">
        <v>396</v>
      </c>
      <c r="E700" s="49" t="s">
        <v>917</v>
      </c>
      <c r="F700" s="41" t="s">
        <v>11</v>
      </c>
      <c r="G700" s="396"/>
      <c r="H700" s="396"/>
      <c r="I700" s="10"/>
      <c r="J700" s="10"/>
      <c r="K700" s="19">
        <v>-220.83</v>
      </c>
      <c r="L700" s="12" t="s">
        <v>293</v>
      </c>
      <c r="M700" s="350" t="s">
        <v>1097</v>
      </c>
    </row>
    <row r="701" spans="1:13" ht="38.25">
      <c r="A701" s="77" t="e">
        <f>VLOOKUP(B701,#REF!,3,FALSE)</f>
        <v>#REF!</v>
      </c>
      <c r="B701" s="68">
        <v>116</v>
      </c>
      <c r="C701" s="69" t="s">
        <v>280</v>
      </c>
      <c r="D701" s="40" t="s">
        <v>396</v>
      </c>
      <c r="E701" s="49" t="s">
        <v>917</v>
      </c>
      <c r="F701" s="41" t="s">
        <v>11</v>
      </c>
      <c r="G701" s="396"/>
      <c r="H701" s="396"/>
      <c r="I701" s="10"/>
      <c r="J701" s="10"/>
      <c r="K701" s="19">
        <v>-253.9</v>
      </c>
      <c r="L701" s="192" t="s">
        <v>9</v>
      </c>
      <c r="M701" s="350" t="s">
        <v>1098</v>
      </c>
    </row>
    <row r="702" spans="1:13" ht="51">
      <c r="A702" s="77" t="e">
        <f>VLOOKUP(B702,#REF!,3,FALSE)</f>
        <v>#REF!</v>
      </c>
      <c r="B702" s="68">
        <v>116</v>
      </c>
      <c r="C702" s="69" t="s">
        <v>280</v>
      </c>
      <c r="D702" s="40" t="s">
        <v>396</v>
      </c>
      <c r="E702" s="49" t="s">
        <v>917</v>
      </c>
      <c r="F702" s="41" t="s">
        <v>11</v>
      </c>
      <c r="G702" s="396"/>
      <c r="H702" s="396"/>
      <c r="I702" s="10"/>
      <c r="J702" s="10"/>
      <c r="K702" s="19">
        <v>-67</v>
      </c>
      <c r="L702" s="218" t="s">
        <v>27</v>
      </c>
      <c r="M702" s="350" t="s">
        <v>1099</v>
      </c>
    </row>
    <row r="703" spans="1:13" ht="25.5">
      <c r="A703" s="77" t="e">
        <f>VLOOKUP(B703,#REF!,3,FALSE)</f>
        <v>#REF!</v>
      </c>
      <c r="B703" s="68">
        <v>116</v>
      </c>
      <c r="C703" s="69" t="s">
        <v>280</v>
      </c>
      <c r="D703" s="40" t="s">
        <v>396</v>
      </c>
      <c r="E703" s="49" t="s">
        <v>917</v>
      </c>
      <c r="F703" s="41" t="s">
        <v>11</v>
      </c>
      <c r="G703" s="396"/>
      <c r="H703" s="396"/>
      <c r="I703" s="10"/>
      <c r="J703" s="10"/>
      <c r="K703" s="19">
        <v>-1</v>
      </c>
      <c r="L703" s="192" t="s">
        <v>1307</v>
      </c>
      <c r="M703" s="350" t="s">
        <v>1100</v>
      </c>
    </row>
    <row r="704" spans="1:13" ht="25.5">
      <c r="A704" s="77" t="e">
        <f>VLOOKUP(B704,#REF!,3,FALSE)</f>
        <v>#REF!</v>
      </c>
      <c r="B704" s="68">
        <v>116</v>
      </c>
      <c r="C704" s="69" t="s">
        <v>280</v>
      </c>
      <c r="D704" s="40" t="s">
        <v>396</v>
      </c>
      <c r="E704" s="49" t="s">
        <v>917</v>
      </c>
      <c r="F704" s="41" t="s">
        <v>11</v>
      </c>
      <c r="G704" s="396"/>
      <c r="H704" s="396"/>
      <c r="I704" s="10"/>
      <c r="J704" s="10"/>
      <c r="K704" s="19">
        <v>-0.4</v>
      </c>
      <c r="L704" s="192" t="s">
        <v>1307</v>
      </c>
      <c r="M704" s="350" t="s">
        <v>1101</v>
      </c>
    </row>
    <row r="705" spans="1:13" ht="25.5">
      <c r="A705" s="77" t="e">
        <f>VLOOKUP(B705,#REF!,3,FALSE)</f>
        <v>#REF!</v>
      </c>
      <c r="B705" s="68">
        <v>116</v>
      </c>
      <c r="C705" s="69" t="s">
        <v>280</v>
      </c>
      <c r="D705" s="40" t="s">
        <v>396</v>
      </c>
      <c r="E705" s="49" t="s">
        <v>917</v>
      </c>
      <c r="F705" s="41" t="s">
        <v>11</v>
      </c>
      <c r="G705" s="396"/>
      <c r="H705" s="396"/>
      <c r="I705" s="10"/>
      <c r="J705" s="10"/>
      <c r="K705" s="19">
        <v>-18.61</v>
      </c>
      <c r="L705" s="192" t="s">
        <v>1305</v>
      </c>
      <c r="M705" s="350" t="s">
        <v>1102</v>
      </c>
    </row>
    <row r="706" spans="1:13" ht="25.5">
      <c r="A706" s="77" t="e">
        <f>VLOOKUP(B706,#REF!,3,FALSE)</f>
        <v>#REF!</v>
      </c>
      <c r="B706" s="68">
        <v>116</v>
      </c>
      <c r="C706" s="69" t="s">
        <v>280</v>
      </c>
      <c r="D706" s="40" t="s">
        <v>396</v>
      </c>
      <c r="E706" s="49" t="s">
        <v>917</v>
      </c>
      <c r="F706" s="41" t="s">
        <v>11</v>
      </c>
      <c r="G706" s="396"/>
      <c r="H706" s="396"/>
      <c r="I706" s="10"/>
      <c r="J706" s="10"/>
      <c r="K706" s="19">
        <v>-1</v>
      </c>
      <c r="L706" s="192" t="s">
        <v>1307</v>
      </c>
      <c r="M706" s="350" t="s">
        <v>1103</v>
      </c>
    </row>
    <row r="707" spans="1:13" ht="25.5">
      <c r="A707" s="77" t="e">
        <f>VLOOKUP(B707,#REF!,3,FALSE)</f>
        <v>#REF!</v>
      </c>
      <c r="B707" s="68">
        <v>116</v>
      </c>
      <c r="C707" s="69" t="s">
        <v>280</v>
      </c>
      <c r="D707" s="40" t="s">
        <v>396</v>
      </c>
      <c r="E707" s="49" t="s">
        <v>917</v>
      </c>
      <c r="F707" s="41" t="s">
        <v>11</v>
      </c>
      <c r="G707" s="396"/>
      <c r="H707" s="396"/>
      <c r="I707" s="10"/>
      <c r="J707" s="10"/>
      <c r="K707" s="19">
        <v>-0.5</v>
      </c>
      <c r="L707" s="192" t="s">
        <v>1307</v>
      </c>
      <c r="M707" s="350" t="s">
        <v>1104</v>
      </c>
    </row>
    <row r="708" spans="1:13" ht="25.5">
      <c r="A708" s="77" t="e">
        <f>VLOOKUP(B708,#REF!,3,FALSE)</f>
        <v>#REF!</v>
      </c>
      <c r="B708" s="68">
        <v>116</v>
      </c>
      <c r="C708" s="69" t="s">
        <v>280</v>
      </c>
      <c r="D708" s="40" t="s">
        <v>396</v>
      </c>
      <c r="E708" s="49" t="s">
        <v>917</v>
      </c>
      <c r="F708" s="41" t="s">
        <v>11</v>
      </c>
      <c r="G708" s="396"/>
      <c r="H708" s="396"/>
      <c r="I708" s="10"/>
      <c r="J708" s="10"/>
      <c r="K708" s="19">
        <v>-5.2</v>
      </c>
      <c r="L708" s="192" t="s">
        <v>1305</v>
      </c>
      <c r="M708" s="350" t="s">
        <v>1105</v>
      </c>
    </row>
    <row r="709" spans="1:13" ht="25.5">
      <c r="A709" s="77" t="e">
        <f>VLOOKUP(B709,#REF!,3,FALSE)</f>
        <v>#REF!</v>
      </c>
      <c r="B709" s="68">
        <v>116</v>
      </c>
      <c r="C709" s="69" t="s">
        <v>280</v>
      </c>
      <c r="D709" s="40" t="s">
        <v>396</v>
      </c>
      <c r="E709" s="49" t="s">
        <v>917</v>
      </c>
      <c r="F709" s="41" t="s">
        <v>11</v>
      </c>
      <c r="G709" s="396"/>
      <c r="H709" s="396"/>
      <c r="I709" s="10"/>
      <c r="J709" s="10"/>
      <c r="K709" s="19">
        <v>-5</v>
      </c>
      <c r="L709" s="192" t="s">
        <v>1305</v>
      </c>
      <c r="M709" s="350" t="s">
        <v>1106</v>
      </c>
    </row>
    <row r="710" spans="1:13" ht="25.5">
      <c r="A710" s="77" t="e">
        <f>VLOOKUP(B710,#REF!,3,FALSE)</f>
        <v>#REF!</v>
      </c>
      <c r="B710" s="68">
        <v>116</v>
      </c>
      <c r="C710" s="69" t="s">
        <v>280</v>
      </c>
      <c r="D710" s="40" t="s">
        <v>396</v>
      </c>
      <c r="E710" s="49" t="s">
        <v>917</v>
      </c>
      <c r="F710" s="41" t="s">
        <v>11</v>
      </c>
      <c r="G710" s="396"/>
      <c r="H710" s="396"/>
      <c r="I710" s="10"/>
      <c r="J710" s="10"/>
      <c r="K710" s="19">
        <v>-6</v>
      </c>
      <c r="L710" s="12" t="s">
        <v>1312</v>
      </c>
      <c r="M710" s="350" t="s">
        <v>1107</v>
      </c>
    </row>
    <row r="711" spans="1:13" ht="25.5">
      <c r="A711" s="77" t="e">
        <f>VLOOKUP(B711,#REF!,3,FALSE)</f>
        <v>#REF!</v>
      </c>
      <c r="B711" s="68">
        <v>116</v>
      </c>
      <c r="C711" s="69" t="s">
        <v>280</v>
      </c>
      <c r="D711" s="40" t="s">
        <v>396</v>
      </c>
      <c r="E711" s="49" t="s">
        <v>917</v>
      </c>
      <c r="F711" s="41" t="s">
        <v>11</v>
      </c>
      <c r="G711" s="396"/>
      <c r="H711" s="396"/>
      <c r="I711" s="10"/>
      <c r="J711" s="10"/>
      <c r="K711" s="19">
        <v>-0.2</v>
      </c>
      <c r="L711" s="12" t="s">
        <v>1312</v>
      </c>
      <c r="M711" s="350" t="s">
        <v>1108</v>
      </c>
    </row>
    <row r="712" spans="1:13" ht="25.5">
      <c r="A712" s="77" t="e">
        <f>VLOOKUP(B712,#REF!,3,FALSE)</f>
        <v>#REF!</v>
      </c>
      <c r="B712" s="68">
        <v>116</v>
      </c>
      <c r="C712" s="69" t="s">
        <v>280</v>
      </c>
      <c r="D712" s="40" t="s">
        <v>396</v>
      </c>
      <c r="E712" s="49" t="s">
        <v>917</v>
      </c>
      <c r="F712" s="41" t="s">
        <v>11</v>
      </c>
      <c r="G712" s="396"/>
      <c r="H712" s="396"/>
      <c r="I712" s="10"/>
      <c r="J712" s="10"/>
      <c r="K712" s="19">
        <v>-0.6</v>
      </c>
      <c r="L712" s="192" t="s">
        <v>1307</v>
      </c>
      <c r="M712" s="350" t="s">
        <v>946</v>
      </c>
    </row>
    <row r="713" spans="1:13" ht="25.5">
      <c r="A713" s="77" t="e">
        <f>VLOOKUP(B713,#REF!,3,FALSE)</f>
        <v>#REF!</v>
      </c>
      <c r="B713" s="68">
        <v>116</v>
      </c>
      <c r="C713" s="69" t="s">
        <v>280</v>
      </c>
      <c r="D713" s="40" t="s">
        <v>396</v>
      </c>
      <c r="E713" s="49" t="s">
        <v>917</v>
      </c>
      <c r="F713" s="41" t="s">
        <v>11</v>
      </c>
      <c r="G713" s="396"/>
      <c r="H713" s="396"/>
      <c r="I713" s="10"/>
      <c r="J713" s="10"/>
      <c r="K713" s="19">
        <v>-4.8</v>
      </c>
      <c r="L713" s="12" t="s">
        <v>1314</v>
      </c>
      <c r="M713" s="350" t="s">
        <v>1109</v>
      </c>
    </row>
    <row r="714" spans="1:13">
      <c r="A714" s="77" t="e">
        <f>VLOOKUP(B714,#REF!,3,FALSE)</f>
        <v>#REF!</v>
      </c>
      <c r="B714" s="68">
        <v>116</v>
      </c>
      <c r="C714" s="69" t="s">
        <v>280</v>
      </c>
      <c r="D714" s="40" t="s">
        <v>396</v>
      </c>
      <c r="E714" s="49" t="s">
        <v>917</v>
      </c>
      <c r="F714" s="41" t="s">
        <v>11</v>
      </c>
      <c r="G714" s="396"/>
      <c r="H714" s="396"/>
      <c r="I714" s="10"/>
      <c r="J714" s="10"/>
      <c r="K714" s="19">
        <v>-4</v>
      </c>
      <c r="L714" s="12" t="s">
        <v>1314</v>
      </c>
      <c r="M714" s="350" t="s">
        <v>947</v>
      </c>
    </row>
    <row r="715" spans="1:13">
      <c r="A715" s="77" t="e">
        <f>VLOOKUP(B715,#REF!,3,FALSE)</f>
        <v>#REF!</v>
      </c>
      <c r="B715" s="68">
        <v>116</v>
      </c>
      <c r="C715" s="69" t="s">
        <v>280</v>
      </c>
      <c r="D715" s="40" t="s">
        <v>396</v>
      </c>
      <c r="E715" s="49" t="s">
        <v>917</v>
      </c>
      <c r="F715" s="41" t="s">
        <v>11</v>
      </c>
      <c r="G715" s="396"/>
      <c r="H715" s="396"/>
      <c r="I715" s="10"/>
      <c r="J715" s="10"/>
      <c r="K715" s="19">
        <v>-4.9000000000000004</v>
      </c>
      <c r="L715" s="192" t="s">
        <v>1307</v>
      </c>
      <c r="M715" s="350" t="s">
        <v>948</v>
      </c>
    </row>
    <row r="716" spans="1:13" ht="25.5">
      <c r="A716" s="77" t="e">
        <f>VLOOKUP(B716,#REF!,3,FALSE)</f>
        <v>#REF!</v>
      </c>
      <c r="B716" s="68">
        <v>116</v>
      </c>
      <c r="C716" s="69" t="s">
        <v>280</v>
      </c>
      <c r="D716" s="40" t="s">
        <v>396</v>
      </c>
      <c r="E716" s="49" t="s">
        <v>917</v>
      </c>
      <c r="F716" s="41" t="s">
        <v>11</v>
      </c>
      <c r="G716" s="396"/>
      <c r="H716" s="396"/>
      <c r="I716" s="10"/>
      <c r="J716" s="10"/>
      <c r="K716" s="19">
        <v>-1.1000000000000001</v>
      </c>
      <c r="L716" s="12" t="s">
        <v>1314</v>
      </c>
      <c r="M716" s="350" t="s">
        <v>950</v>
      </c>
    </row>
    <row r="717" spans="1:13" ht="25.5">
      <c r="A717" s="77" t="e">
        <f>VLOOKUP(B717,#REF!,3,FALSE)</f>
        <v>#REF!</v>
      </c>
      <c r="B717" s="68">
        <v>116</v>
      </c>
      <c r="C717" s="69" t="s">
        <v>280</v>
      </c>
      <c r="D717" s="40" t="s">
        <v>396</v>
      </c>
      <c r="E717" s="49" t="s">
        <v>917</v>
      </c>
      <c r="F717" s="41" t="s">
        <v>11</v>
      </c>
      <c r="G717" s="396"/>
      <c r="H717" s="396"/>
      <c r="I717" s="10"/>
      <c r="J717" s="10"/>
      <c r="K717" s="19">
        <v>-0.1</v>
      </c>
      <c r="L717" s="192" t="s">
        <v>1307</v>
      </c>
      <c r="M717" s="350" t="s">
        <v>952</v>
      </c>
    </row>
    <row r="718" spans="1:13" ht="25.5">
      <c r="A718" s="77" t="e">
        <f>VLOOKUP(B718,#REF!,3,FALSE)</f>
        <v>#REF!</v>
      </c>
      <c r="B718" s="68">
        <v>116</v>
      </c>
      <c r="C718" s="69" t="s">
        <v>280</v>
      </c>
      <c r="D718" s="40" t="s">
        <v>396</v>
      </c>
      <c r="E718" s="49" t="s">
        <v>917</v>
      </c>
      <c r="F718" s="41" t="s">
        <v>11</v>
      </c>
      <c r="G718" s="396"/>
      <c r="H718" s="396"/>
      <c r="I718" s="10"/>
      <c r="J718" s="10"/>
      <c r="K718" s="19">
        <v>-4</v>
      </c>
      <c r="L718" s="192" t="s">
        <v>50</v>
      </c>
      <c r="M718" s="350" t="s">
        <v>1110</v>
      </c>
    </row>
    <row r="719" spans="1:13" ht="25.5">
      <c r="A719" s="77" t="e">
        <f>VLOOKUP(B719,#REF!,3,FALSE)</f>
        <v>#REF!</v>
      </c>
      <c r="B719" s="68">
        <v>116</v>
      </c>
      <c r="C719" s="69" t="s">
        <v>280</v>
      </c>
      <c r="D719" s="40" t="s">
        <v>396</v>
      </c>
      <c r="E719" s="49" t="s">
        <v>917</v>
      </c>
      <c r="F719" s="41" t="s">
        <v>11</v>
      </c>
      <c r="G719" s="396"/>
      <c r="H719" s="396"/>
      <c r="I719" s="10"/>
      <c r="J719" s="10"/>
      <c r="K719" s="19">
        <v>-33.83</v>
      </c>
      <c r="L719" s="192" t="s">
        <v>1307</v>
      </c>
      <c r="M719" s="350" t="s">
        <v>1111</v>
      </c>
    </row>
    <row r="720" spans="1:13">
      <c r="A720" s="77" t="e">
        <f>VLOOKUP(B720,#REF!,3,FALSE)</f>
        <v>#REF!</v>
      </c>
      <c r="B720" s="68">
        <v>116</v>
      </c>
      <c r="C720" s="69" t="s">
        <v>280</v>
      </c>
      <c r="D720" s="40" t="s">
        <v>396</v>
      </c>
      <c r="E720" s="49" t="s">
        <v>917</v>
      </c>
      <c r="F720" s="41" t="s">
        <v>11</v>
      </c>
      <c r="G720" s="396"/>
      <c r="H720" s="396"/>
      <c r="I720" s="10"/>
      <c r="J720" s="10"/>
      <c r="K720" s="19">
        <v>-0.2</v>
      </c>
      <c r="L720" s="192" t="s">
        <v>50</v>
      </c>
      <c r="M720" s="350" t="s">
        <v>1112</v>
      </c>
    </row>
    <row r="721" spans="1:13" ht="25.5">
      <c r="A721" s="77" t="e">
        <f>VLOOKUP(B721,#REF!,3,FALSE)</f>
        <v>#REF!</v>
      </c>
      <c r="B721" s="68">
        <v>116</v>
      </c>
      <c r="C721" s="69" t="s">
        <v>280</v>
      </c>
      <c r="D721" s="40" t="s">
        <v>396</v>
      </c>
      <c r="E721" s="49" t="s">
        <v>917</v>
      </c>
      <c r="F721" s="41" t="s">
        <v>11</v>
      </c>
      <c r="G721" s="396"/>
      <c r="H721" s="396"/>
      <c r="I721" s="10"/>
      <c r="J721" s="10"/>
      <c r="K721" s="19">
        <v>-1.1000000000000001</v>
      </c>
      <c r="L721" s="218" t="s">
        <v>1313</v>
      </c>
      <c r="M721" s="350" t="s">
        <v>955</v>
      </c>
    </row>
    <row r="722" spans="1:13" ht="25.5">
      <c r="A722" s="77" t="e">
        <f>VLOOKUP(B722,#REF!,3,FALSE)</f>
        <v>#REF!</v>
      </c>
      <c r="B722" s="68">
        <v>116</v>
      </c>
      <c r="C722" s="69" t="s">
        <v>280</v>
      </c>
      <c r="D722" s="40" t="s">
        <v>396</v>
      </c>
      <c r="E722" s="49" t="s">
        <v>917</v>
      </c>
      <c r="F722" s="41" t="s">
        <v>11</v>
      </c>
      <c r="G722" s="396"/>
      <c r="H722" s="396"/>
      <c r="I722" s="10"/>
      <c r="J722" s="10"/>
      <c r="K722" s="19">
        <v>-11.04</v>
      </c>
      <c r="L722" s="192" t="s">
        <v>1307</v>
      </c>
      <c r="M722" s="350" t="s">
        <v>956</v>
      </c>
    </row>
    <row r="723" spans="1:13" ht="89.25">
      <c r="A723" s="77" t="e">
        <f>VLOOKUP(B723,#REF!,3,FALSE)</f>
        <v>#REF!</v>
      </c>
      <c r="B723" s="68">
        <v>116</v>
      </c>
      <c r="C723" s="69" t="s">
        <v>280</v>
      </c>
      <c r="D723" s="40" t="s">
        <v>396</v>
      </c>
      <c r="E723" s="49" t="s">
        <v>917</v>
      </c>
      <c r="F723" s="41" t="s">
        <v>11</v>
      </c>
      <c r="G723" s="396"/>
      <c r="H723" s="396"/>
      <c r="I723" s="10"/>
      <c r="J723" s="10"/>
      <c r="K723" s="19">
        <v>-70.7</v>
      </c>
      <c r="L723" s="192" t="s">
        <v>1305</v>
      </c>
      <c r="M723" s="350" t="s">
        <v>1113</v>
      </c>
    </row>
    <row r="724" spans="1:13" ht="25.5">
      <c r="A724" s="77" t="e">
        <f>VLOOKUP(B724,#REF!,3,FALSE)</f>
        <v>#REF!</v>
      </c>
      <c r="B724" s="68">
        <v>116</v>
      </c>
      <c r="C724" s="69" t="s">
        <v>280</v>
      </c>
      <c r="D724" s="40" t="s">
        <v>396</v>
      </c>
      <c r="E724" s="49" t="s">
        <v>917</v>
      </c>
      <c r="F724" s="41" t="s">
        <v>11</v>
      </c>
      <c r="G724" s="396"/>
      <c r="H724" s="396"/>
      <c r="I724" s="10"/>
      <c r="J724" s="10"/>
      <c r="K724" s="19">
        <v>-12</v>
      </c>
      <c r="L724" s="192" t="s">
        <v>1307</v>
      </c>
      <c r="M724" s="350" t="s">
        <v>1114</v>
      </c>
    </row>
    <row r="725" spans="1:13" ht="25.5">
      <c r="A725" s="77" t="e">
        <f>VLOOKUP(B725,#REF!,3,FALSE)</f>
        <v>#REF!</v>
      </c>
      <c r="B725" s="68">
        <v>116</v>
      </c>
      <c r="C725" s="69" t="s">
        <v>280</v>
      </c>
      <c r="D725" s="40" t="s">
        <v>396</v>
      </c>
      <c r="E725" s="49" t="s">
        <v>917</v>
      </c>
      <c r="F725" s="41" t="s">
        <v>11</v>
      </c>
      <c r="G725" s="396"/>
      <c r="H725" s="396"/>
      <c r="I725" s="10"/>
      <c r="J725" s="10"/>
      <c r="K725" s="19">
        <v>-75</v>
      </c>
      <c r="L725" s="12" t="s">
        <v>293</v>
      </c>
      <c r="M725" s="350" t="s">
        <v>1115</v>
      </c>
    </row>
    <row r="726" spans="1:13">
      <c r="A726" s="77" t="e">
        <f>VLOOKUP(B726,#REF!,3,FALSE)</f>
        <v>#REF!</v>
      </c>
      <c r="B726" s="68">
        <v>116</v>
      </c>
      <c r="C726" s="69" t="s">
        <v>280</v>
      </c>
      <c r="D726" s="40" t="s">
        <v>396</v>
      </c>
      <c r="E726" s="49" t="s">
        <v>917</v>
      </c>
      <c r="F726" s="41" t="s">
        <v>11</v>
      </c>
      <c r="G726" s="396"/>
      <c r="H726" s="396"/>
      <c r="I726" s="10"/>
      <c r="J726" s="10"/>
      <c r="K726" s="19">
        <v>-11.2</v>
      </c>
      <c r="L726" s="192" t="s">
        <v>1307</v>
      </c>
      <c r="M726" s="350" t="s">
        <v>1116</v>
      </c>
    </row>
    <row r="727" spans="1:13" ht="25.5">
      <c r="A727" s="77" t="e">
        <f>VLOOKUP(B727,#REF!,3,FALSE)</f>
        <v>#REF!</v>
      </c>
      <c r="B727" s="68">
        <v>116</v>
      </c>
      <c r="C727" s="69" t="s">
        <v>280</v>
      </c>
      <c r="D727" s="40" t="s">
        <v>396</v>
      </c>
      <c r="E727" s="49" t="s">
        <v>917</v>
      </c>
      <c r="F727" s="41" t="s">
        <v>11</v>
      </c>
      <c r="G727" s="396"/>
      <c r="H727" s="396"/>
      <c r="I727" s="10"/>
      <c r="J727" s="10"/>
      <c r="K727" s="19">
        <v>-0.3</v>
      </c>
      <c r="L727" s="192" t="s">
        <v>9</v>
      </c>
      <c r="M727" s="350" t="s">
        <v>1117</v>
      </c>
    </row>
    <row r="728" spans="1:13">
      <c r="A728" s="77" t="e">
        <f>VLOOKUP(B728,#REF!,3,FALSE)</f>
        <v>#REF!</v>
      </c>
      <c r="B728" s="68">
        <v>116</v>
      </c>
      <c r="C728" s="69" t="s">
        <v>280</v>
      </c>
      <c r="D728" s="40" t="s">
        <v>396</v>
      </c>
      <c r="E728" s="49" t="s">
        <v>917</v>
      </c>
      <c r="F728" s="41" t="s">
        <v>11</v>
      </c>
      <c r="G728" s="396"/>
      <c r="H728" s="396"/>
      <c r="I728" s="10"/>
      <c r="J728" s="10"/>
      <c r="K728" s="19">
        <v>-23.1</v>
      </c>
      <c r="L728" s="192" t="s">
        <v>10</v>
      </c>
      <c r="M728" s="350" t="s">
        <v>1118</v>
      </c>
    </row>
    <row r="729" spans="1:13" ht="25.5">
      <c r="A729" s="77" t="e">
        <f>VLOOKUP(B729,#REF!,3,FALSE)</f>
        <v>#REF!</v>
      </c>
      <c r="B729" s="68">
        <v>116</v>
      </c>
      <c r="C729" s="69" t="s">
        <v>280</v>
      </c>
      <c r="D729" s="40" t="s">
        <v>396</v>
      </c>
      <c r="E729" s="49" t="s">
        <v>917</v>
      </c>
      <c r="F729" s="41" t="s">
        <v>11</v>
      </c>
      <c r="G729" s="396"/>
      <c r="H729" s="396"/>
      <c r="I729" s="10"/>
      <c r="J729" s="10"/>
      <c r="K729" s="19">
        <v>-63.34</v>
      </c>
      <c r="L729" s="192" t="s">
        <v>1307</v>
      </c>
      <c r="M729" s="350" t="s">
        <v>1119</v>
      </c>
    </row>
    <row r="730" spans="1:13" ht="51">
      <c r="A730" s="77" t="e">
        <f>VLOOKUP(B730,#REF!,3,FALSE)</f>
        <v>#REF!</v>
      </c>
      <c r="B730" s="68">
        <v>116</v>
      </c>
      <c r="C730" s="69" t="s">
        <v>280</v>
      </c>
      <c r="D730" s="40" t="s">
        <v>396</v>
      </c>
      <c r="E730" s="49" t="s">
        <v>917</v>
      </c>
      <c r="F730" s="41" t="s">
        <v>11</v>
      </c>
      <c r="G730" s="396"/>
      <c r="H730" s="396"/>
      <c r="I730" s="10"/>
      <c r="J730" s="10"/>
      <c r="K730" s="19">
        <v>-28</v>
      </c>
      <c r="L730" s="192" t="s">
        <v>1305</v>
      </c>
      <c r="M730" s="350" t="s">
        <v>1120</v>
      </c>
    </row>
    <row r="731" spans="1:13" ht="25.5">
      <c r="A731" s="77" t="e">
        <f>VLOOKUP(B731,#REF!,3,FALSE)</f>
        <v>#REF!</v>
      </c>
      <c r="B731" s="68">
        <v>116</v>
      </c>
      <c r="C731" s="69" t="s">
        <v>280</v>
      </c>
      <c r="D731" s="40" t="s">
        <v>396</v>
      </c>
      <c r="E731" s="49" t="s">
        <v>917</v>
      </c>
      <c r="F731" s="41" t="s">
        <v>11</v>
      </c>
      <c r="G731" s="396"/>
      <c r="H731" s="396"/>
      <c r="I731" s="10"/>
      <c r="J731" s="10"/>
      <c r="K731" s="19">
        <v>-18</v>
      </c>
      <c r="L731" s="218" t="s">
        <v>27</v>
      </c>
      <c r="M731" s="350" t="s">
        <v>973</v>
      </c>
    </row>
    <row r="732" spans="1:13" ht="25.5">
      <c r="A732" s="77" t="e">
        <f>VLOOKUP(B732,#REF!,3,FALSE)</f>
        <v>#REF!</v>
      </c>
      <c r="B732" s="68">
        <v>116</v>
      </c>
      <c r="C732" s="69" t="s">
        <v>280</v>
      </c>
      <c r="D732" s="40" t="s">
        <v>396</v>
      </c>
      <c r="E732" s="49" t="s">
        <v>917</v>
      </c>
      <c r="F732" s="41" t="s">
        <v>11</v>
      </c>
      <c r="G732" s="396"/>
      <c r="H732" s="396"/>
      <c r="I732" s="10"/>
      <c r="J732" s="10"/>
      <c r="K732" s="19">
        <v>-13.2</v>
      </c>
      <c r="L732" s="192" t="s">
        <v>1305</v>
      </c>
      <c r="M732" s="350" t="s">
        <v>1121</v>
      </c>
    </row>
    <row r="733" spans="1:13" ht="25.5">
      <c r="A733" s="77" t="e">
        <f>VLOOKUP(B733,#REF!,3,FALSE)</f>
        <v>#REF!</v>
      </c>
      <c r="B733" s="68">
        <v>116</v>
      </c>
      <c r="C733" s="69" t="s">
        <v>280</v>
      </c>
      <c r="D733" s="40" t="s">
        <v>396</v>
      </c>
      <c r="E733" s="49" t="s">
        <v>917</v>
      </c>
      <c r="F733" s="41" t="s">
        <v>11</v>
      </c>
      <c r="G733" s="396"/>
      <c r="H733" s="396"/>
      <c r="I733" s="10"/>
      <c r="J733" s="10"/>
      <c r="K733" s="19">
        <v>-11</v>
      </c>
      <c r="L733" s="192" t="s">
        <v>9</v>
      </c>
      <c r="M733" s="350" t="s">
        <v>1122</v>
      </c>
    </row>
    <row r="734" spans="1:13" ht="25.5">
      <c r="A734" s="77" t="e">
        <f>VLOOKUP(B734,#REF!,3,FALSE)</f>
        <v>#REF!</v>
      </c>
      <c r="B734" s="68">
        <v>116</v>
      </c>
      <c r="C734" s="69" t="s">
        <v>280</v>
      </c>
      <c r="D734" s="40" t="s">
        <v>396</v>
      </c>
      <c r="E734" s="49" t="s">
        <v>917</v>
      </c>
      <c r="F734" s="41" t="s">
        <v>11</v>
      </c>
      <c r="G734" s="396"/>
      <c r="H734" s="396"/>
      <c r="I734" s="10"/>
      <c r="J734" s="10"/>
      <c r="K734" s="19">
        <v>-95.4</v>
      </c>
      <c r="L734" s="192" t="s">
        <v>9</v>
      </c>
      <c r="M734" s="350" t="s">
        <v>1123</v>
      </c>
    </row>
    <row r="735" spans="1:13" ht="25.5">
      <c r="A735" s="77" t="e">
        <f>VLOOKUP(B735,#REF!,3,FALSE)</f>
        <v>#REF!</v>
      </c>
      <c r="B735" s="68">
        <v>116</v>
      </c>
      <c r="C735" s="69" t="s">
        <v>280</v>
      </c>
      <c r="D735" s="40" t="s">
        <v>396</v>
      </c>
      <c r="E735" s="49" t="s">
        <v>917</v>
      </c>
      <c r="F735" s="41" t="s">
        <v>11</v>
      </c>
      <c r="G735" s="396"/>
      <c r="H735" s="396"/>
      <c r="I735" s="10"/>
      <c r="J735" s="10"/>
      <c r="K735" s="19">
        <v>-0.7</v>
      </c>
      <c r="L735" s="12" t="s">
        <v>155</v>
      </c>
      <c r="M735" s="350" t="s">
        <v>1124</v>
      </c>
    </row>
    <row r="736" spans="1:13" ht="25.5">
      <c r="A736" s="77" t="e">
        <f>VLOOKUP(B736,#REF!,3,FALSE)</f>
        <v>#REF!</v>
      </c>
      <c r="B736" s="68">
        <v>116</v>
      </c>
      <c r="C736" s="69" t="s">
        <v>280</v>
      </c>
      <c r="D736" s="40" t="s">
        <v>396</v>
      </c>
      <c r="E736" s="49" t="s">
        <v>917</v>
      </c>
      <c r="F736" s="41" t="s">
        <v>11</v>
      </c>
      <c r="G736" s="396"/>
      <c r="H736" s="396"/>
      <c r="I736" s="10"/>
      <c r="J736" s="10"/>
      <c r="K736" s="19">
        <v>-3.8</v>
      </c>
      <c r="L736" s="192" t="s">
        <v>1307</v>
      </c>
      <c r="M736" s="350" t="s">
        <v>1125</v>
      </c>
    </row>
    <row r="737" spans="1:13">
      <c r="A737" s="77" t="e">
        <f>VLOOKUP(B737,#REF!,3,FALSE)</f>
        <v>#REF!</v>
      </c>
      <c r="B737" s="68">
        <v>116</v>
      </c>
      <c r="C737" s="69" t="s">
        <v>280</v>
      </c>
      <c r="D737" s="40" t="s">
        <v>396</v>
      </c>
      <c r="E737" s="49" t="s">
        <v>917</v>
      </c>
      <c r="F737" s="41" t="s">
        <v>11</v>
      </c>
      <c r="G737" s="396"/>
      <c r="H737" s="396"/>
      <c r="I737" s="10"/>
      <c r="J737" s="10"/>
      <c r="K737" s="19">
        <v>-42.84</v>
      </c>
      <c r="L737" s="192" t="s">
        <v>1307</v>
      </c>
      <c r="M737" s="350" t="s">
        <v>1126</v>
      </c>
    </row>
    <row r="738" spans="1:13">
      <c r="A738" s="77" t="e">
        <f>VLOOKUP(B738,#REF!,3,FALSE)</f>
        <v>#REF!</v>
      </c>
      <c r="B738" s="68">
        <v>116</v>
      </c>
      <c r="C738" s="69" t="s">
        <v>280</v>
      </c>
      <c r="D738" s="40" t="s">
        <v>396</v>
      </c>
      <c r="E738" s="49" t="s">
        <v>917</v>
      </c>
      <c r="F738" s="41" t="s">
        <v>11</v>
      </c>
      <c r="G738" s="396"/>
      <c r="H738" s="396"/>
      <c r="I738" s="10"/>
      <c r="J738" s="10"/>
      <c r="K738" s="19">
        <v>-6.1</v>
      </c>
      <c r="L738" s="218" t="s">
        <v>27</v>
      </c>
      <c r="M738" s="350" t="s">
        <v>990</v>
      </c>
    </row>
    <row r="739" spans="1:13" ht="25.5">
      <c r="A739" s="77" t="e">
        <f>VLOOKUP(B739,#REF!,3,FALSE)</f>
        <v>#REF!</v>
      </c>
      <c r="B739" s="68">
        <v>116</v>
      </c>
      <c r="C739" s="69" t="s">
        <v>280</v>
      </c>
      <c r="D739" s="40" t="s">
        <v>396</v>
      </c>
      <c r="E739" s="49" t="s">
        <v>917</v>
      </c>
      <c r="F739" s="41" t="s">
        <v>11</v>
      </c>
      <c r="G739" s="396"/>
      <c r="H739" s="396"/>
      <c r="I739" s="10"/>
      <c r="J739" s="10"/>
      <c r="K739" s="19">
        <v>-1.5</v>
      </c>
      <c r="L739" s="192" t="s">
        <v>1310</v>
      </c>
      <c r="M739" s="350" t="s">
        <v>992</v>
      </c>
    </row>
    <row r="740" spans="1:13">
      <c r="A740" s="77" t="e">
        <f>VLOOKUP(B740,#REF!,3,FALSE)</f>
        <v>#REF!</v>
      </c>
      <c r="B740" s="68">
        <v>116</v>
      </c>
      <c r="C740" s="69" t="s">
        <v>280</v>
      </c>
      <c r="D740" s="40" t="s">
        <v>396</v>
      </c>
      <c r="E740" s="49" t="s">
        <v>917</v>
      </c>
      <c r="F740" s="41" t="s">
        <v>11</v>
      </c>
      <c r="G740" s="396"/>
      <c r="H740" s="396"/>
      <c r="I740" s="10"/>
      <c r="J740" s="10"/>
      <c r="K740" s="19">
        <v>-1.6</v>
      </c>
      <c r="L740" s="192" t="s">
        <v>1311</v>
      </c>
      <c r="M740" s="350" t="s">
        <v>1127</v>
      </c>
    </row>
    <row r="741" spans="1:13" ht="38.25">
      <c r="A741" s="77" t="e">
        <f>VLOOKUP(B741,#REF!,3,FALSE)</f>
        <v>#REF!</v>
      </c>
      <c r="B741" s="68">
        <v>116</v>
      </c>
      <c r="C741" s="69" t="s">
        <v>280</v>
      </c>
      <c r="D741" s="40" t="s">
        <v>396</v>
      </c>
      <c r="E741" s="49" t="s">
        <v>917</v>
      </c>
      <c r="F741" s="41" t="s">
        <v>11</v>
      </c>
      <c r="G741" s="396"/>
      <c r="H741" s="396"/>
      <c r="I741" s="10"/>
      <c r="J741" s="10"/>
      <c r="K741" s="19">
        <v>-52.44</v>
      </c>
      <c r="L741" s="192" t="s">
        <v>1305</v>
      </c>
      <c r="M741" s="350" t="s">
        <v>1128</v>
      </c>
    </row>
    <row r="742" spans="1:13" ht="25.5">
      <c r="A742" s="77" t="e">
        <f>VLOOKUP(B742,#REF!,3,FALSE)</f>
        <v>#REF!</v>
      </c>
      <c r="B742" s="68">
        <v>116</v>
      </c>
      <c r="C742" s="69" t="s">
        <v>280</v>
      </c>
      <c r="D742" s="40" t="s">
        <v>396</v>
      </c>
      <c r="E742" s="49" t="s">
        <v>917</v>
      </c>
      <c r="F742" s="41" t="s">
        <v>11</v>
      </c>
      <c r="G742" s="396"/>
      <c r="H742" s="396"/>
      <c r="I742" s="10"/>
      <c r="J742" s="10"/>
      <c r="K742" s="19">
        <v>-12.1</v>
      </c>
      <c r="L742" s="12" t="s">
        <v>1312</v>
      </c>
      <c r="M742" s="350" t="s">
        <v>995</v>
      </c>
    </row>
    <row r="743" spans="1:13" ht="25.5">
      <c r="A743" s="77" t="e">
        <f>VLOOKUP(B743,#REF!,3,FALSE)</f>
        <v>#REF!</v>
      </c>
      <c r="B743" s="68">
        <v>116</v>
      </c>
      <c r="C743" s="69" t="s">
        <v>280</v>
      </c>
      <c r="D743" s="40" t="s">
        <v>396</v>
      </c>
      <c r="E743" s="49" t="s">
        <v>917</v>
      </c>
      <c r="F743" s="41" t="s">
        <v>11</v>
      </c>
      <c r="G743" s="396"/>
      <c r="H743" s="396"/>
      <c r="I743" s="10"/>
      <c r="J743" s="10"/>
      <c r="K743" s="19">
        <v>-8.6</v>
      </c>
      <c r="L743" s="12" t="s">
        <v>1314</v>
      </c>
      <c r="M743" s="350" t="s">
        <v>996</v>
      </c>
    </row>
    <row r="744" spans="1:13" ht="25.5">
      <c r="A744" s="77" t="e">
        <f>VLOOKUP(B744,#REF!,3,FALSE)</f>
        <v>#REF!</v>
      </c>
      <c r="B744" s="68">
        <v>116</v>
      </c>
      <c r="C744" s="69" t="s">
        <v>280</v>
      </c>
      <c r="D744" s="40" t="s">
        <v>396</v>
      </c>
      <c r="E744" s="49" t="s">
        <v>917</v>
      </c>
      <c r="F744" s="41" t="s">
        <v>11</v>
      </c>
      <c r="G744" s="396"/>
      <c r="H744" s="396"/>
      <c r="I744" s="10"/>
      <c r="J744" s="10"/>
      <c r="K744" s="19">
        <v>-4</v>
      </c>
      <c r="L744" s="192" t="s">
        <v>1305</v>
      </c>
      <c r="M744" s="350" t="s">
        <v>1129</v>
      </c>
    </row>
    <row r="745" spans="1:13" ht="25.5">
      <c r="A745" s="77" t="e">
        <f>VLOOKUP(B745,#REF!,3,FALSE)</f>
        <v>#REF!</v>
      </c>
      <c r="B745" s="68">
        <v>116</v>
      </c>
      <c r="C745" s="69" t="s">
        <v>280</v>
      </c>
      <c r="D745" s="40" t="s">
        <v>396</v>
      </c>
      <c r="E745" s="49" t="s">
        <v>917</v>
      </c>
      <c r="F745" s="41" t="s">
        <v>11</v>
      </c>
      <c r="G745" s="396"/>
      <c r="H745" s="396"/>
      <c r="I745" s="10"/>
      <c r="J745" s="10"/>
      <c r="K745" s="19">
        <v>-32.4</v>
      </c>
      <c r="L745" s="192" t="s">
        <v>1305</v>
      </c>
      <c r="M745" s="350" t="s">
        <v>1130</v>
      </c>
    </row>
    <row r="746" spans="1:13" ht="25.5">
      <c r="A746" s="77" t="e">
        <f>VLOOKUP(B746,#REF!,3,FALSE)</f>
        <v>#REF!</v>
      </c>
      <c r="B746" s="68">
        <v>116</v>
      </c>
      <c r="C746" s="69" t="s">
        <v>280</v>
      </c>
      <c r="D746" s="40" t="s">
        <v>396</v>
      </c>
      <c r="E746" s="49" t="s">
        <v>917</v>
      </c>
      <c r="F746" s="41" t="s">
        <v>11</v>
      </c>
      <c r="G746" s="396"/>
      <c r="H746" s="396"/>
      <c r="I746" s="10"/>
      <c r="J746" s="10"/>
      <c r="K746" s="19">
        <v>-24.5</v>
      </c>
      <c r="L746" s="12" t="s">
        <v>155</v>
      </c>
      <c r="M746" s="350" t="s">
        <v>1131</v>
      </c>
    </row>
    <row r="747" spans="1:13" ht="25.5">
      <c r="A747" s="77" t="e">
        <f>VLOOKUP(B747,#REF!,3,FALSE)</f>
        <v>#REF!</v>
      </c>
      <c r="B747" s="68">
        <v>116</v>
      </c>
      <c r="C747" s="69" t="s">
        <v>280</v>
      </c>
      <c r="D747" s="40" t="s">
        <v>396</v>
      </c>
      <c r="E747" s="49" t="s">
        <v>917</v>
      </c>
      <c r="F747" s="41" t="s">
        <v>11</v>
      </c>
      <c r="G747" s="396"/>
      <c r="H747" s="396"/>
      <c r="I747" s="10"/>
      <c r="J747" s="10"/>
      <c r="K747" s="19">
        <v>-2</v>
      </c>
      <c r="L747" s="192" t="s">
        <v>1305</v>
      </c>
      <c r="M747" s="350" t="s">
        <v>1005</v>
      </c>
    </row>
    <row r="748" spans="1:13">
      <c r="A748" s="77" t="e">
        <f>VLOOKUP(B748,#REF!,3,FALSE)</f>
        <v>#REF!</v>
      </c>
      <c r="B748" s="68">
        <v>116</v>
      </c>
      <c r="C748" s="69" t="s">
        <v>280</v>
      </c>
      <c r="D748" s="40" t="s">
        <v>396</v>
      </c>
      <c r="E748" s="49" t="s">
        <v>917</v>
      </c>
      <c r="F748" s="41" t="s">
        <v>11</v>
      </c>
      <c r="G748" s="396"/>
      <c r="H748" s="396"/>
      <c r="I748" s="10"/>
      <c r="J748" s="10"/>
      <c r="K748" s="19">
        <v>-19.399999999999999</v>
      </c>
      <c r="L748" s="192" t="s">
        <v>1310</v>
      </c>
      <c r="M748" s="350" t="s">
        <v>1006</v>
      </c>
    </row>
    <row r="749" spans="1:13" ht="25.5">
      <c r="A749" s="77" t="e">
        <f>VLOOKUP(B749,#REF!,3,FALSE)</f>
        <v>#REF!</v>
      </c>
      <c r="B749" s="68">
        <v>116</v>
      </c>
      <c r="C749" s="69" t="s">
        <v>280</v>
      </c>
      <c r="D749" s="40" t="s">
        <v>396</v>
      </c>
      <c r="E749" s="49" t="s">
        <v>917</v>
      </c>
      <c r="F749" s="41" t="s">
        <v>11</v>
      </c>
      <c r="G749" s="396"/>
      <c r="H749" s="396"/>
      <c r="I749" s="10"/>
      <c r="J749" s="10"/>
      <c r="K749" s="19">
        <v>-35.1</v>
      </c>
      <c r="L749" s="192" t="s">
        <v>9</v>
      </c>
      <c r="M749" s="350" t="s">
        <v>1132</v>
      </c>
    </row>
    <row r="750" spans="1:13" ht="25.5">
      <c r="A750" s="77" t="e">
        <f>VLOOKUP(B750,#REF!,3,FALSE)</f>
        <v>#REF!</v>
      </c>
      <c r="B750" s="68">
        <v>116</v>
      </c>
      <c r="C750" s="69" t="s">
        <v>280</v>
      </c>
      <c r="D750" s="40" t="s">
        <v>396</v>
      </c>
      <c r="E750" s="49" t="s">
        <v>917</v>
      </c>
      <c r="F750" s="41" t="s">
        <v>11</v>
      </c>
      <c r="G750" s="396"/>
      <c r="H750" s="396"/>
      <c r="I750" s="10"/>
      <c r="J750" s="10"/>
      <c r="K750" s="19">
        <v>-0.2</v>
      </c>
      <c r="L750" s="192" t="s">
        <v>1305</v>
      </c>
      <c r="M750" s="350" t="s">
        <v>1009</v>
      </c>
    </row>
    <row r="751" spans="1:13" ht="25.5">
      <c r="A751" s="77" t="e">
        <f>VLOOKUP(B751,#REF!,3,FALSE)</f>
        <v>#REF!</v>
      </c>
      <c r="B751" s="68">
        <v>116</v>
      </c>
      <c r="C751" s="69" t="s">
        <v>280</v>
      </c>
      <c r="D751" s="40" t="s">
        <v>396</v>
      </c>
      <c r="E751" s="49" t="s">
        <v>917</v>
      </c>
      <c r="F751" s="41" t="s">
        <v>11</v>
      </c>
      <c r="G751" s="396"/>
      <c r="H751" s="396"/>
      <c r="I751" s="10"/>
      <c r="J751" s="10"/>
      <c r="K751" s="19">
        <v>-0.2</v>
      </c>
      <c r="L751" s="192" t="s">
        <v>1305</v>
      </c>
      <c r="M751" s="350" t="s">
        <v>1009</v>
      </c>
    </row>
    <row r="752" spans="1:13">
      <c r="A752" s="77" t="e">
        <f>VLOOKUP(B752,#REF!,3,FALSE)</f>
        <v>#REF!</v>
      </c>
      <c r="B752" s="68">
        <v>116</v>
      </c>
      <c r="C752" s="69" t="s">
        <v>280</v>
      </c>
      <c r="D752" s="40" t="s">
        <v>396</v>
      </c>
      <c r="E752" s="49" t="s">
        <v>917</v>
      </c>
      <c r="F752" s="41" t="s">
        <v>11</v>
      </c>
      <c r="G752" s="396"/>
      <c r="H752" s="396"/>
      <c r="I752" s="10"/>
      <c r="J752" s="10"/>
      <c r="K752" s="19">
        <v>-0.4</v>
      </c>
      <c r="L752" s="192" t="s">
        <v>1307</v>
      </c>
      <c r="M752" s="350" t="s">
        <v>1010</v>
      </c>
    </row>
    <row r="753" spans="1:13" ht="25.5">
      <c r="A753" s="77" t="e">
        <f>VLOOKUP(B753,#REF!,3,FALSE)</f>
        <v>#REF!</v>
      </c>
      <c r="B753" s="68">
        <v>116</v>
      </c>
      <c r="C753" s="69" t="s">
        <v>280</v>
      </c>
      <c r="D753" s="40" t="s">
        <v>396</v>
      </c>
      <c r="E753" s="49" t="s">
        <v>917</v>
      </c>
      <c r="F753" s="41" t="s">
        <v>11</v>
      </c>
      <c r="G753" s="396"/>
      <c r="H753" s="396"/>
      <c r="I753" s="10"/>
      <c r="J753" s="10"/>
      <c r="K753" s="19">
        <v>-7.6</v>
      </c>
      <c r="L753" s="192" t="s">
        <v>1305</v>
      </c>
      <c r="M753" s="350" t="s">
        <v>1009</v>
      </c>
    </row>
    <row r="754" spans="1:13" ht="25.5">
      <c r="A754" s="77" t="e">
        <f>VLOOKUP(B754,#REF!,3,FALSE)</f>
        <v>#REF!</v>
      </c>
      <c r="B754" s="68">
        <v>116</v>
      </c>
      <c r="C754" s="69" t="s">
        <v>280</v>
      </c>
      <c r="D754" s="40" t="s">
        <v>396</v>
      </c>
      <c r="E754" s="49" t="s">
        <v>917</v>
      </c>
      <c r="F754" s="41" t="s">
        <v>11</v>
      </c>
      <c r="G754" s="396"/>
      <c r="H754" s="396"/>
      <c r="I754" s="10"/>
      <c r="J754" s="10"/>
      <c r="K754" s="19">
        <v>-6.7</v>
      </c>
      <c r="L754" s="12" t="s">
        <v>1314</v>
      </c>
      <c r="M754" s="350" t="s">
        <v>1133</v>
      </c>
    </row>
    <row r="755" spans="1:13" ht="25.5">
      <c r="A755" s="77" t="e">
        <f>VLOOKUP(B755,#REF!,3,FALSE)</f>
        <v>#REF!</v>
      </c>
      <c r="B755" s="68">
        <v>116</v>
      </c>
      <c r="C755" s="69" t="s">
        <v>280</v>
      </c>
      <c r="D755" s="40" t="s">
        <v>396</v>
      </c>
      <c r="E755" s="49" t="s">
        <v>917</v>
      </c>
      <c r="F755" s="41" t="s">
        <v>11</v>
      </c>
      <c r="G755" s="396"/>
      <c r="H755" s="396"/>
      <c r="I755" s="10"/>
      <c r="J755" s="10"/>
      <c r="K755" s="19">
        <v>-1.5</v>
      </c>
      <c r="L755" s="12" t="s">
        <v>1314</v>
      </c>
      <c r="M755" s="350" t="s">
        <v>1133</v>
      </c>
    </row>
    <row r="756" spans="1:13" ht="25.5">
      <c r="A756" s="77" t="e">
        <f>VLOOKUP(B756,#REF!,3,FALSE)</f>
        <v>#REF!</v>
      </c>
      <c r="B756" s="68">
        <v>116</v>
      </c>
      <c r="C756" s="69" t="s">
        <v>280</v>
      </c>
      <c r="D756" s="40" t="s">
        <v>396</v>
      </c>
      <c r="E756" s="49" t="s">
        <v>917</v>
      </c>
      <c r="F756" s="41" t="s">
        <v>11</v>
      </c>
      <c r="G756" s="396"/>
      <c r="H756" s="396"/>
      <c r="I756" s="10"/>
      <c r="J756" s="10"/>
      <c r="K756" s="19">
        <v>-109.22</v>
      </c>
      <c r="L756" s="12" t="s">
        <v>155</v>
      </c>
      <c r="M756" s="350" t="s">
        <v>1134</v>
      </c>
    </row>
    <row r="757" spans="1:13" ht="25.5">
      <c r="A757" s="77" t="e">
        <f>VLOOKUP(B757,#REF!,3,FALSE)</f>
        <v>#REF!</v>
      </c>
      <c r="B757" s="68">
        <v>116</v>
      </c>
      <c r="C757" s="69" t="s">
        <v>280</v>
      </c>
      <c r="D757" s="40" t="s">
        <v>396</v>
      </c>
      <c r="E757" s="49" t="s">
        <v>917</v>
      </c>
      <c r="F757" s="41" t="s">
        <v>11</v>
      </c>
      <c r="G757" s="396"/>
      <c r="H757" s="396"/>
      <c r="I757" s="10"/>
      <c r="J757" s="10"/>
      <c r="K757" s="19">
        <v>-37.32</v>
      </c>
      <c r="L757" s="192" t="s">
        <v>1305</v>
      </c>
      <c r="M757" s="350" t="s">
        <v>1018</v>
      </c>
    </row>
    <row r="758" spans="1:13">
      <c r="A758" s="77" t="e">
        <f>VLOOKUP(B758,#REF!,3,FALSE)</f>
        <v>#REF!</v>
      </c>
      <c r="B758" s="68">
        <v>116</v>
      </c>
      <c r="C758" s="69" t="s">
        <v>280</v>
      </c>
      <c r="D758" s="40" t="s">
        <v>396</v>
      </c>
      <c r="E758" s="49" t="s">
        <v>917</v>
      </c>
      <c r="F758" s="41" t="s">
        <v>11</v>
      </c>
      <c r="G758" s="396"/>
      <c r="H758" s="396"/>
      <c r="I758" s="10"/>
      <c r="J758" s="10"/>
      <c r="K758" s="19">
        <v>-76.53</v>
      </c>
      <c r="L758" s="218" t="s">
        <v>1313</v>
      </c>
      <c r="M758" s="350" t="s">
        <v>1135</v>
      </c>
    </row>
    <row r="759" spans="1:13" ht="25.5">
      <c r="A759" s="77" t="e">
        <f>VLOOKUP(B759,#REF!,3,FALSE)</f>
        <v>#REF!</v>
      </c>
      <c r="B759" s="68">
        <v>116</v>
      </c>
      <c r="C759" s="69" t="s">
        <v>280</v>
      </c>
      <c r="D759" s="40" t="s">
        <v>396</v>
      </c>
      <c r="E759" s="49" t="s">
        <v>917</v>
      </c>
      <c r="F759" s="41" t="s">
        <v>11</v>
      </c>
      <c r="G759" s="396"/>
      <c r="H759" s="396"/>
      <c r="I759" s="10"/>
      <c r="J759" s="10"/>
      <c r="K759" s="19">
        <v>-95.7</v>
      </c>
      <c r="L759" s="192" t="s">
        <v>1305</v>
      </c>
      <c r="M759" s="350" t="s">
        <v>1136</v>
      </c>
    </row>
    <row r="760" spans="1:13">
      <c r="A760" s="77" t="e">
        <f>VLOOKUP(B760,#REF!,3,FALSE)</f>
        <v>#REF!</v>
      </c>
      <c r="B760" s="68">
        <v>116</v>
      </c>
      <c r="C760" s="69" t="s">
        <v>280</v>
      </c>
      <c r="D760" s="40" t="s">
        <v>396</v>
      </c>
      <c r="E760" s="49" t="s">
        <v>917</v>
      </c>
      <c r="F760" s="41" t="s">
        <v>11</v>
      </c>
      <c r="G760" s="396"/>
      <c r="H760" s="396"/>
      <c r="I760" s="10"/>
      <c r="J760" s="10"/>
      <c r="K760" s="19">
        <v>-115.71</v>
      </c>
      <c r="L760" s="192" t="s">
        <v>1305</v>
      </c>
      <c r="M760" s="350" t="s">
        <v>1137</v>
      </c>
    </row>
    <row r="761" spans="1:13" ht="25.5">
      <c r="A761" s="77" t="e">
        <f>VLOOKUP(B761,#REF!,3,FALSE)</f>
        <v>#REF!</v>
      </c>
      <c r="B761" s="68">
        <v>116</v>
      </c>
      <c r="C761" s="69" t="s">
        <v>280</v>
      </c>
      <c r="D761" s="40" t="s">
        <v>396</v>
      </c>
      <c r="E761" s="49" t="s">
        <v>917</v>
      </c>
      <c r="F761" s="41" t="s">
        <v>11</v>
      </c>
      <c r="G761" s="396"/>
      <c r="H761" s="396"/>
      <c r="I761" s="10"/>
      <c r="J761" s="10"/>
      <c r="K761" s="19">
        <v>-19.239999999999998</v>
      </c>
      <c r="L761" s="12" t="s">
        <v>1308</v>
      </c>
      <c r="M761" s="350" t="s">
        <v>1138</v>
      </c>
    </row>
    <row r="762" spans="1:13" ht="25.5">
      <c r="A762" s="77" t="e">
        <f>VLOOKUP(B762,#REF!,3,FALSE)</f>
        <v>#REF!</v>
      </c>
      <c r="B762" s="68">
        <v>116</v>
      </c>
      <c r="C762" s="69" t="s">
        <v>280</v>
      </c>
      <c r="D762" s="40" t="s">
        <v>396</v>
      </c>
      <c r="E762" s="49" t="s">
        <v>917</v>
      </c>
      <c r="F762" s="41" t="s">
        <v>11</v>
      </c>
      <c r="G762" s="396"/>
      <c r="H762" s="396"/>
      <c r="I762" s="10"/>
      <c r="J762" s="10"/>
      <c r="K762" s="19">
        <v>-18.7</v>
      </c>
      <c r="L762" s="192" t="s">
        <v>1307</v>
      </c>
      <c r="M762" s="350" t="s">
        <v>1139</v>
      </c>
    </row>
    <row r="763" spans="1:13" ht="25.5">
      <c r="A763" s="77" t="e">
        <f>VLOOKUP(B763,#REF!,3,FALSE)</f>
        <v>#REF!</v>
      </c>
      <c r="B763" s="68">
        <v>116</v>
      </c>
      <c r="C763" s="69" t="s">
        <v>280</v>
      </c>
      <c r="D763" s="40" t="s">
        <v>396</v>
      </c>
      <c r="E763" s="49" t="s">
        <v>917</v>
      </c>
      <c r="F763" s="41" t="s">
        <v>11</v>
      </c>
      <c r="G763" s="396"/>
      <c r="H763" s="396"/>
      <c r="I763" s="10"/>
      <c r="J763" s="10"/>
      <c r="K763" s="19">
        <v>-7.2</v>
      </c>
      <c r="L763" s="192" t="s">
        <v>122</v>
      </c>
      <c r="M763" s="350" t="s">
        <v>1028</v>
      </c>
    </row>
    <row r="764" spans="1:13" ht="25.5">
      <c r="A764" s="77" t="e">
        <f>VLOOKUP(B764,#REF!,3,FALSE)</f>
        <v>#REF!</v>
      </c>
      <c r="B764" s="68">
        <v>116</v>
      </c>
      <c r="C764" s="69" t="s">
        <v>280</v>
      </c>
      <c r="D764" s="40" t="s">
        <v>396</v>
      </c>
      <c r="E764" s="49" t="s">
        <v>917</v>
      </c>
      <c r="F764" s="41" t="s">
        <v>11</v>
      </c>
      <c r="G764" s="396"/>
      <c r="H764" s="396"/>
      <c r="I764" s="10"/>
      <c r="J764" s="10"/>
      <c r="K764" s="19">
        <v>-6.4</v>
      </c>
      <c r="L764" s="192" t="s">
        <v>1305</v>
      </c>
      <c r="M764" s="350" t="s">
        <v>1140</v>
      </c>
    </row>
    <row r="765" spans="1:13" ht="25.5">
      <c r="A765" s="77" t="e">
        <f>VLOOKUP(B765,#REF!,3,FALSE)</f>
        <v>#REF!</v>
      </c>
      <c r="B765" s="68">
        <v>116</v>
      </c>
      <c r="C765" s="69" t="s">
        <v>280</v>
      </c>
      <c r="D765" s="40" t="s">
        <v>396</v>
      </c>
      <c r="E765" s="49" t="s">
        <v>917</v>
      </c>
      <c r="F765" s="41" t="s">
        <v>11</v>
      </c>
      <c r="G765" s="396"/>
      <c r="H765" s="396"/>
      <c r="I765" s="10"/>
      <c r="J765" s="10"/>
      <c r="K765" s="19">
        <v>-45.9</v>
      </c>
      <c r="L765" s="192" t="s">
        <v>1307</v>
      </c>
      <c r="M765" s="350" t="s">
        <v>1141</v>
      </c>
    </row>
    <row r="766" spans="1:13" ht="25.5">
      <c r="A766" s="77" t="e">
        <f>VLOOKUP(B766,#REF!,3,FALSE)</f>
        <v>#REF!</v>
      </c>
      <c r="B766" s="68">
        <v>116</v>
      </c>
      <c r="C766" s="69" t="s">
        <v>280</v>
      </c>
      <c r="D766" s="40" t="s">
        <v>396</v>
      </c>
      <c r="E766" s="49" t="s">
        <v>917</v>
      </c>
      <c r="F766" s="41" t="s">
        <v>11</v>
      </c>
      <c r="G766" s="396"/>
      <c r="H766" s="396"/>
      <c r="I766" s="10"/>
      <c r="J766" s="10"/>
      <c r="K766" s="19">
        <v>-209.2</v>
      </c>
      <c r="L766" s="12" t="s">
        <v>1308</v>
      </c>
      <c r="M766" s="350" t="s">
        <v>1142</v>
      </c>
    </row>
    <row r="767" spans="1:13" ht="38.25">
      <c r="A767" s="77" t="e">
        <f>VLOOKUP(B767,#REF!,3,FALSE)</f>
        <v>#REF!</v>
      </c>
      <c r="B767" s="68">
        <v>116</v>
      </c>
      <c r="C767" s="69" t="s">
        <v>280</v>
      </c>
      <c r="D767" s="40" t="s">
        <v>396</v>
      </c>
      <c r="E767" s="49" t="s">
        <v>917</v>
      </c>
      <c r="F767" s="41" t="s">
        <v>11</v>
      </c>
      <c r="G767" s="396"/>
      <c r="H767" s="396"/>
      <c r="I767" s="10"/>
      <c r="J767" s="10"/>
      <c r="K767" s="19">
        <v>-2123.8000000000002</v>
      </c>
      <c r="L767" s="462" t="s">
        <v>1314</v>
      </c>
      <c r="M767" s="350" t="s">
        <v>1143</v>
      </c>
    </row>
    <row r="768" spans="1:13" ht="25.5">
      <c r="A768" s="77" t="e">
        <f>VLOOKUP(B768,#REF!,3,FALSE)</f>
        <v>#REF!</v>
      </c>
      <c r="B768" s="68">
        <v>116</v>
      </c>
      <c r="C768" s="69" t="s">
        <v>280</v>
      </c>
      <c r="D768" s="40" t="s">
        <v>396</v>
      </c>
      <c r="E768" s="49" t="s">
        <v>917</v>
      </c>
      <c r="F768" s="41" t="s">
        <v>11</v>
      </c>
      <c r="G768" s="396"/>
      <c r="H768" s="396"/>
      <c r="I768" s="10"/>
      <c r="J768" s="10"/>
      <c r="K768" s="19">
        <v>-5.3409000000000004</v>
      </c>
      <c r="L768" s="12" t="s">
        <v>293</v>
      </c>
      <c r="M768" s="350" t="s">
        <v>1144</v>
      </c>
    </row>
    <row r="769" spans="1:13" ht="63.75">
      <c r="A769" s="77" t="e">
        <f>VLOOKUP(B769,#REF!,3,FALSE)</f>
        <v>#REF!</v>
      </c>
      <c r="B769" s="68">
        <v>116</v>
      </c>
      <c r="C769" s="69" t="s">
        <v>280</v>
      </c>
      <c r="D769" s="40" t="s">
        <v>396</v>
      </c>
      <c r="E769" s="49" t="s">
        <v>917</v>
      </c>
      <c r="F769" s="41" t="s">
        <v>11</v>
      </c>
      <c r="G769" s="396"/>
      <c r="H769" s="396"/>
      <c r="I769" s="10"/>
      <c r="J769" s="10"/>
      <c r="K769" s="19">
        <v>-4.5999999999999996</v>
      </c>
      <c r="L769" s="192" t="s">
        <v>9</v>
      </c>
      <c r="M769" s="350" t="s">
        <v>1145</v>
      </c>
    </row>
    <row r="770" spans="1:13">
      <c r="A770" s="77" t="e">
        <f>VLOOKUP(B770,#REF!,3,FALSE)</f>
        <v>#REF!</v>
      </c>
      <c r="B770" s="68">
        <v>116</v>
      </c>
      <c r="C770" s="69" t="s">
        <v>280</v>
      </c>
      <c r="D770" s="40" t="s">
        <v>396</v>
      </c>
      <c r="E770" s="49" t="s">
        <v>917</v>
      </c>
      <c r="F770" s="41" t="s">
        <v>11</v>
      </c>
      <c r="G770" s="396"/>
      <c r="H770" s="396"/>
      <c r="I770" s="10"/>
      <c r="J770" s="10"/>
      <c r="K770" s="19">
        <v>-26.1</v>
      </c>
      <c r="L770" s="192" t="s">
        <v>1305</v>
      </c>
      <c r="M770" s="350" t="s">
        <v>1146</v>
      </c>
    </row>
    <row r="771" spans="1:13" ht="25.5">
      <c r="A771" s="77" t="e">
        <f>VLOOKUP(B771,#REF!,3,FALSE)</f>
        <v>#REF!</v>
      </c>
      <c r="B771" s="68">
        <v>116</v>
      </c>
      <c r="C771" s="69" t="s">
        <v>280</v>
      </c>
      <c r="D771" s="40" t="s">
        <v>396</v>
      </c>
      <c r="E771" s="49" t="s">
        <v>917</v>
      </c>
      <c r="F771" s="41" t="s">
        <v>11</v>
      </c>
      <c r="G771" s="396"/>
      <c r="H771" s="396"/>
      <c r="I771" s="10"/>
      <c r="J771" s="10"/>
      <c r="K771" s="19">
        <v>-20.100000000000001</v>
      </c>
      <c r="L771" s="192" t="s">
        <v>1305</v>
      </c>
      <c r="M771" s="350" t="s">
        <v>1147</v>
      </c>
    </row>
    <row r="772" spans="1:13">
      <c r="A772" s="77" t="e">
        <f>VLOOKUP(B772,#REF!,3,FALSE)</f>
        <v>#REF!</v>
      </c>
      <c r="B772" s="68">
        <v>116</v>
      </c>
      <c r="C772" s="69" t="s">
        <v>280</v>
      </c>
      <c r="D772" s="40" t="s">
        <v>396</v>
      </c>
      <c r="E772" s="49" t="s">
        <v>917</v>
      </c>
      <c r="F772" s="41" t="s">
        <v>11</v>
      </c>
      <c r="G772" s="396"/>
      <c r="H772" s="396"/>
      <c r="I772" s="10"/>
      <c r="J772" s="10"/>
      <c r="K772" s="19">
        <v>-80.400000000000006</v>
      </c>
      <c r="L772" s="218" t="s">
        <v>1313</v>
      </c>
      <c r="M772" s="350" t="s">
        <v>1148</v>
      </c>
    </row>
    <row r="773" spans="1:13" ht="25.5">
      <c r="A773" s="77" t="e">
        <f>VLOOKUP(B773,#REF!,3,FALSE)</f>
        <v>#REF!</v>
      </c>
      <c r="B773" s="68">
        <v>116</v>
      </c>
      <c r="C773" s="69" t="s">
        <v>280</v>
      </c>
      <c r="D773" s="40" t="s">
        <v>396</v>
      </c>
      <c r="E773" s="49" t="s">
        <v>917</v>
      </c>
      <c r="F773" s="41" t="s">
        <v>11</v>
      </c>
      <c r="G773" s="396"/>
      <c r="H773" s="396"/>
      <c r="I773" s="10"/>
      <c r="J773" s="10"/>
      <c r="K773" s="19">
        <v>-50.5</v>
      </c>
      <c r="L773" s="192" t="s">
        <v>1305</v>
      </c>
      <c r="M773" s="350" t="s">
        <v>1149</v>
      </c>
    </row>
    <row r="774" spans="1:13" ht="25.5">
      <c r="A774" s="77" t="e">
        <f>VLOOKUP(B774,#REF!,3,FALSE)</f>
        <v>#REF!</v>
      </c>
      <c r="B774" s="68">
        <v>116</v>
      </c>
      <c r="C774" s="69" t="s">
        <v>280</v>
      </c>
      <c r="D774" s="40" t="s">
        <v>396</v>
      </c>
      <c r="E774" s="49" t="s">
        <v>917</v>
      </c>
      <c r="F774" s="41" t="s">
        <v>11</v>
      </c>
      <c r="G774" s="396"/>
      <c r="H774" s="396"/>
      <c r="I774" s="10"/>
      <c r="J774" s="10"/>
      <c r="K774" s="19">
        <v>-1059.5999999999999</v>
      </c>
      <c r="L774" s="462" t="s">
        <v>1307</v>
      </c>
      <c r="M774" s="350" t="s">
        <v>1150</v>
      </c>
    </row>
    <row r="775" spans="1:13" ht="25.5">
      <c r="A775" s="77" t="e">
        <f>VLOOKUP(B775,#REF!,3,FALSE)</f>
        <v>#REF!</v>
      </c>
      <c r="B775" s="68">
        <v>116</v>
      </c>
      <c r="C775" s="69" t="s">
        <v>280</v>
      </c>
      <c r="D775" s="40" t="s">
        <v>396</v>
      </c>
      <c r="E775" s="49" t="s">
        <v>917</v>
      </c>
      <c r="F775" s="41" t="s">
        <v>11</v>
      </c>
      <c r="G775" s="396"/>
      <c r="H775" s="396"/>
      <c r="I775" s="10"/>
      <c r="J775" s="10"/>
      <c r="K775" s="19">
        <v>-713.9</v>
      </c>
      <c r="L775" s="192" t="s">
        <v>1305</v>
      </c>
      <c r="M775" s="350" t="s">
        <v>1151</v>
      </c>
    </row>
    <row r="776" spans="1:13">
      <c r="A776" s="77" t="e">
        <f>VLOOKUP(B776,#REF!,3,FALSE)</f>
        <v>#REF!</v>
      </c>
      <c r="B776" s="68">
        <v>116</v>
      </c>
      <c r="C776" s="69" t="s">
        <v>280</v>
      </c>
      <c r="D776" s="40" t="s">
        <v>396</v>
      </c>
      <c r="E776" s="49" t="s">
        <v>917</v>
      </c>
      <c r="F776" s="41" t="s">
        <v>11</v>
      </c>
      <c r="G776" s="396"/>
      <c r="H776" s="396"/>
      <c r="I776" s="10"/>
      <c r="J776" s="10"/>
      <c r="K776" s="19">
        <v>-71.099999999999994</v>
      </c>
      <c r="L776" s="218" t="s">
        <v>27</v>
      </c>
      <c r="M776" s="350" t="s">
        <v>1152</v>
      </c>
    </row>
    <row r="777" spans="1:13" ht="25.5">
      <c r="A777" s="77" t="e">
        <f>VLOOKUP(B777,#REF!,3,FALSE)</f>
        <v>#REF!</v>
      </c>
      <c r="B777" s="68">
        <v>116</v>
      </c>
      <c r="C777" s="69" t="s">
        <v>280</v>
      </c>
      <c r="D777" s="40" t="s">
        <v>396</v>
      </c>
      <c r="E777" s="49" t="s">
        <v>917</v>
      </c>
      <c r="F777" s="41" t="s">
        <v>11</v>
      </c>
      <c r="G777" s="396"/>
      <c r="H777" s="396"/>
      <c r="I777" s="10"/>
      <c r="J777" s="10"/>
      <c r="K777" s="19">
        <v>-10.199999999999999</v>
      </c>
      <c r="L777" s="12" t="s">
        <v>155</v>
      </c>
      <c r="M777" s="350" t="s">
        <v>1045</v>
      </c>
    </row>
    <row r="778" spans="1:13" ht="25.5">
      <c r="A778" s="77" t="e">
        <f>VLOOKUP(B778,#REF!,3,FALSE)</f>
        <v>#REF!</v>
      </c>
      <c r="B778" s="68">
        <v>116</v>
      </c>
      <c r="C778" s="69" t="s">
        <v>280</v>
      </c>
      <c r="D778" s="40" t="s">
        <v>396</v>
      </c>
      <c r="E778" s="49" t="s">
        <v>917</v>
      </c>
      <c r="F778" s="41" t="s">
        <v>11</v>
      </c>
      <c r="G778" s="396"/>
      <c r="H778" s="396"/>
      <c r="I778" s="10"/>
      <c r="J778" s="10"/>
      <c r="K778" s="19">
        <v>-11</v>
      </c>
      <c r="L778" s="192" t="s">
        <v>9</v>
      </c>
      <c r="M778" s="350" t="s">
        <v>1153</v>
      </c>
    </row>
    <row r="779" spans="1:13">
      <c r="A779" s="77" t="e">
        <f>VLOOKUP(B779,#REF!,3,FALSE)</f>
        <v>#REF!</v>
      </c>
      <c r="B779" s="68">
        <v>116</v>
      </c>
      <c r="C779" s="69" t="s">
        <v>280</v>
      </c>
      <c r="D779" s="40" t="s">
        <v>396</v>
      </c>
      <c r="E779" s="49" t="s">
        <v>917</v>
      </c>
      <c r="F779" s="41" t="s">
        <v>11</v>
      </c>
      <c r="G779" s="396"/>
      <c r="H779" s="396"/>
      <c r="I779" s="10"/>
      <c r="J779" s="10"/>
      <c r="K779" s="19">
        <v>-77.599999999999994</v>
      </c>
      <c r="L779" s="192" t="s">
        <v>9</v>
      </c>
      <c r="M779" s="350" t="s">
        <v>1046</v>
      </c>
    </row>
    <row r="780" spans="1:13">
      <c r="A780" s="77" t="e">
        <f>VLOOKUP(B780,#REF!,3,FALSE)</f>
        <v>#REF!</v>
      </c>
      <c r="B780" s="68">
        <v>116</v>
      </c>
      <c r="C780" s="69" t="s">
        <v>280</v>
      </c>
      <c r="D780" s="40" t="s">
        <v>396</v>
      </c>
      <c r="E780" s="49" t="s">
        <v>917</v>
      </c>
      <c r="F780" s="41" t="s">
        <v>11</v>
      </c>
      <c r="G780" s="396"/>
      <c r="H780" s="396"/>
      <c r="I780" s="10"/>
      <c r="J780" s="10"/>
      <c r="K780" s="19">
        <v>-1</v>
      </c>
      <c r="L780" s="192" t="s">
        <v>9</v>
      </c>
      <c r="M780" s="350" t="s">
        <v>1154</v>
      </c>
    </row>
    <row r="781" spans="1:13">
      <c r="A781" s="77" t="e">
        <f>VLOOKUP(B781,#REF!,3,FALSE)</f>
        <v>#REF!</v>
      </c>
      <c r="B781" s="68">
        <v>116</v>
      </c>
      <c r="C781" s="69" t="s">
        <v>280</v>
      </c>
      <c r="D781" s="40" t="s">
        <v>396</v>
      </c>
      <c r="E781" s="49" t="s">
        <v>917</v>
      </c>
      <c r="F781" s="41" t="s">
        <v>11</v>
      </c>
      <c r="G781" s="396"/>
      <c r="H781" s="396"/>
      <c r="I781" s="10"/>
      <c r="J781" s="10"/>
      <c r="K781" s="19">
        <v>-12.6</v>
      </c>
      <c r="L781" s="192" t="s">
        <v>9</v>
      </c>
      <c r="M781" s="350" t="s">
        <v>1155</v>
      </c>
    </row>
    <row r="782" spans="1:13" ht="25.5">
      <c r="A782" s="77" t="e">
        <f>VLOOKUP(B782,#REF!,3,FALSE)</f>
        <v>#REF!</v>
      </c>
      <c r="B782" s="68">
        <v>116</v>
      </c>
      <c r="C782" s="69" t="s">
        <v>280</v>
      </c>
      <c r="D782" s="40" t="s">
        <v>396</v>
      </c>
      <c r="E782" s="49" t="s">
        <v>917</v>
      </c>
      <c r="F782" s="41" t="s">
        <v>11</v>
      </c>
      <c r="G782" s="396"/>
      <c r="H782" s="396"/>
      <c r="I782" s="10"/>
      <c r="J782" s="10"/>
      <c r="K782" s="19">
        <v>-41</v>
      </c>
      <c r="L782" s="12" t="s">
        <v>1312</v>
      </c>
      <c r="M782" s="350" t="s">
        <v>1156</v>
      </c>
    </row>
    <row r="783" spans="1:13">
      <c r="A783" s="77" t="e">
        <f>VLOOKUP(B783,#REF!,3,FALSE)</f>
        <v>#REF!</v>
      </c>
      <c r="B783" s="68">
        <v>116</v>
      </c>
      <c r="C783" s="69" t="s">
        <v>280</v>
      </c>
      <c r="D783" s="40" t="s">
        <v>396</v>
      </c>
      <c r="E783" s="49" t="s">
        <v>917</v>
      </c>
      <c r="F783" s="41" t="s">
        <v>11</v>
      </c>
      <c r="G783" s="396"/>
      <c r="H783" s="396"/>
      <c r="I783" s="10"/>
      <c r="J783" s="10"/>
      <c r="K783" s="19">
        <v>-50.1</v>
      </c>
      <c r="L783" s="192" t="s">
        <v>1307</v>
      </c>
      <c r="M783" s="350" t="s">
        <v>1157</v>
      </c>
    </row>
    <row r="784" spans="1:13" ht="25.5">
      <c r="A784" s="77" t="e">
        <f>VLOOKUP(B784,#REF!,3,FALSE)</f>
        <v>#REF!</v>
      </c>
      <c r="B784" s="68">
        <v>116</v>
      </c>
      <c r="C784" s="69" t="s">
        <v>280</v>
      </c>
      <c r="D784" s="40" t="s">
        <v>396</v>
      </c>
      <c r="E784" s="49" t="s">
        <v>917</v>
      </c>
      <c r="F784" s="41" t="s">
        <v>11</v>
      </c>
      <c r="G784" s="396"/>
      <c r="H784" s="396"/>
      <c r="I784" s="10"/>
      <c r="J784" s="10"/>
      <c r="K784" s="19">
        <v>-36.840000000000003</v>
      </c>
      <c r="L784" s="12" t="s">
        <v>293</v>
      </c>
      <c r="M784" s="350" t="s">
        <v>1158</v>
      </c>
    </row>
    <row r="785" spans="1:13">
      <c r="A785" s="77" t="e">
        <f>VLOOKUP(B785,#REF!,3,FALSE)</f>
        <v>#REF!</v>
      </c>
      <c r="B785" s="68">
        <v>116</v>
      </c>
      <c r="C785" s="69" t="s">
        <v>280</v>
      </c>
      <c r="D785" s="40" t="s">
        <v>396</v>
      </c>
      <c r="E785" s="49" t="s">
        <v>917</v>
      </c>
      <c r="F785" s="41" t="s">
        <v>379</v>
      </c>
      <c r="G785" s="396">
        <v>879.5</v>
      </c>
      <c r="H785" s="396">
        <v>879.5</v>
      </c>
      <c r="I785" s="10">
        <f t="shared" si="33"/>
        <v>100</v>
      </c>
      <c r="J785" s="10">
        <f t="shared" si="32"/>
        <v>0</v>
      </c>
      <c r="K785" s="19"/>
      <c r="L785" s="192"/>
      <c r="M785" s="350"/>
    </row>
    <row r="786" spans="1:13">
      <c r="A786" s="77" t="e">
        <f>VLOOKUP(B786,#REF!,3,FALSE)</f>
        <v>#REF!</v>
      </c>
      <c r="B786" s="68">
        <v>116</v>
      </c>
      <c r="C786" s="69" t="s">
        <v>280</v>
      </c>
      <c r="D786" s="40" t="s">
        <v>396</v>
      </c>
      <c r="E786" s="49" t="s">
        <v>917</v>
      </c>
      <c r="F786" s="41" t="s">
        <v>19</v>
      </c>
      <c r="G786" s="396">
        <v>18.899999999999999</v>
      </c>
      <c r="H786" s="396">
        <v>18.899999999999999</v>
      </c>
      <c r="I786" s="10">
        <f t="shared" si="33"/>
        <v>100</v>
      </c>
      <c r="J786" s="10">
        <f t="shared" si="32"/>
        <v>0</v>
      </c>
      <c r="K786" s="19"/>
      <c r="L786" s="192"/>
      <c r="M786" s="350"/>
    </row>
    <row r="787" spans="1:13" ht="25.5">
      <c r="A787" s="77" t="e">
        <f>VLOOKUP(B787,#REF!,3,FALSE)</f>
        <v>#REF!</v>
      </c>
      <c r="B787" s="128">
        <v>116</v>
      </c>
      <c r="C787" s="129" t="s">
        <v>280</v>
      </c>
      <c r="D787" s="50" t="s">
        <v>396</v>
      </c>
      <c r="E787" s="93" t="s">
        <v>917</v>
      </c>
      <c r="F787" s="51" t="s">
        <v>12</v>
      </c>
      <c r="G787" s="28">
        <f>SUM(G539:G786)</f>
        <v>152873.90000000002</v>
      </c>
      <c r="H787" s="28">
        <f>SUM(H539:H786)</f>
        <v>65094</v>
      </c>
      <c r="I787" s="28">
        <f t="shared" si="33"/>
        <v>42.580191909802778</v>
      </c>
      <c r="J787" s="28">
        <f t="shared" si="32"/>
        <v>-87779.900000000023</v>
      </c>
      <c r="K787" s="28">
        <f>SUM(K539:K786)</f>
        <v>-87779.89505000005</v>
      </c>
      <c r="L787" s="190"/>
      <c r="M787" s="190"/>
    </row>
    <row r="788" spans="1:13" ht="25.5">
      <c r="A788" s="77" t="e">
        <f>VLOOKUP(B788,#REF!,3,FALSE)</f>
        <v>#REF!</v>
      </c>
      <c r="B788" s="68">
        <v>116</v>
      </c>
      <c r="C788" s="69" t="s">
        <v>280</v>
      </c>
      <c r="D788" s="40" t="s">
        <v>420</v>
      </c>
      <c r="E788" s="70" t="s">
        <v>918</v>
      </c>
      <c r="F788" s="41" t="s">
        <v>8</v>
      </c>
      <c r="G788" s="19">
        <v>21640.400000000001</v>
      </c>
      <c r="H788" s="19">
        <v>19094.099999999999</v>
      </c>
      <c r="I788" s="10">
        <f t="shared" si="33"/>
        <v>88.233581634350557</v>
      </c>
      <c r="J788" s="10">
        <f t="shared" si="32"/>
        <v>-2546.3000000000029</v>
      </c>
      <c r="K788" s="10">
        <v>-99.1</v>
      </c>
      <c r="L788" s="218" t="s">
        <v>27</v>
      </c>
      <c r="M788" s="350" t="s">
        <v>1159</v>
      </c>
    </row>
    <row r="789" spans="1:13" ht="25.5">
      <c r="A789" s="77" t="e">
        <f>VLOOKUP(B789,#REF!,3,FALSE)</f>
        <v>#REF!</v>
      </c>
      <c r="B789" s="68">
        <v>116</v>
      </c>
      <c r="C789" s="69" t="s">
        <v>280</v>
      </c>
      <c r="D789" s="40" t="s">
        <v>420</v>
      </c>
      <c r="E789" s="70" t="s">
        <v>918</v>
      </c>
      <c r="F789" s="41" t="s">
        <v>8</v>
      </c>
      <c r="G789" s="29"/>
      <c r="H789" s="29"/>
      <c r="I789" s="29" t="str">
        <f t="shared" si="33"/>
        <v/>
      </c>
      <c r="J789" s="10">
        <f t="shared" si="32"/>
        <v>0</v>
      </c>
      <c r="K789" s="22">
        <v>-6.2</v>
      </c>
      <c r="L789" s="61" t="s">
        <v>1307</v>
      </c>
      <c r="M789" s="350" t="s">
        <v>1160</v>
      </c>
    </row>
    <row r="790" spans="1:13" ht="25.5">
      <c r="A790" s="77" t="e">
        <f>VLOOKUP(B790,#REF!,3,FALSE)</f>
        <v>#REF!</v>
      </c>
      <c r="B790" s="68">
        <v>116</v>
      </c>
      <c r="C790" s="69" t="s">
        <v>280</v>
      </c>
      <c r="D790" s="40" t="s">
        <v>420</v>
      </c>
      <c r="E790" s="70" t="s">
        <v>918</v>
      </c>
      <c r="F790" s="41" t="s">
        <v>8</v>
      </c>
      <c r="G790" s="29"/>
      <c r="H790" s="29"/>
      <c r="I790" s="29" t="str">
        <f t="shared" si="33"/>
        <v/>
      </c>
      <c r="J790" s="10">
        <f t="shared" si="32"/>
        <v>0</v>
      </c>
      <c r="K790" s="22">
        <v>-2.2999999999999998</v>
      </c>
      <c r="L790" s="61" t="s">
        <v>1307</v>
      </c>
      <c r="M790" s="350" t="s">
        <v>1161</v>
      </c>
    </row>
    <row r="791" spans="1:13" ht="25.5">
      <c r="A791" s="77" t="e">
        <f>VLOOKUP(B791,#REF!,3,FALSE)</f>
        <v>#REF!</v>
      </c>
      <c r="B791" s="68">
        <v>116</v>
      </c>
      <c r="C791" s="69" t="s">
        <v>280</v>
      </c>
      <c r="D791" s="40" t="s">
        <v>420</v>
      </c>
      <c r="E791" s="70" t="s">
        <v>918</v>
      </c>
      <c r="F791" s="41" t="s">
        <v>8</v>
      </c>
      <c r="G791" s="20"/>
      <c r="H791" s="20"/>
      <c r="I791" s="10" t="str">
        <f t="shared" si="33"/>
        <v/>
      </c>
      <c r="J791" s="10">
        <f t="shared" si="32"/>
        <v>0</v>
      </c>
      <c r="K791" s="19">
        <v>-145.9</v>
      </c>
      <c r="L791" s="12" t="s">
        <v>1314</v>
      </c>
      <c r="M791" s="350" t="s">
        <v>1162</v>
      </c>
    </row>
    <row r="792" spans="1:13" ht="25.5">
      <c r="A792" s="77" t="e">
        <f>VLOOKUP(B792,#REF!,3,FALSE)</f>
        <v>#REF!</v>
      </c>
      <c r="B792" s="68">
        <v>116</v>
      </c>
      <c r="C792" s="69" t="s">
        <v>280</v>
      </c>
      <c r="D792" s="40" t="s">
        <v>420</v>
      </c>
      <c r="E792" s="70" t="s">
        <v>918</v>
      </c>
      <c r="F792" s="41" t="s">
        <v>8</v>
      </c>
      <c r="G792" s="20"/>
      <c r="H792" s="20"/>
      <c r="I792" s="10" t="str">
        <f t="shared" si="33"/>
        <v/>
      </c>
      <c r="J792" s="10">
        <f t="shared" si="32"/>
        <v>0</v>
      </c>
      <c r="K792" s="19">
        <v>-291.3</v>
      </c>
      <c r="L792" s="76" t="s">
        <v>1310</v>
      </c>
      <c r="M792" s="350" t="s">
        <v>1163</v>
      </c>
    </row>
    <row r="793" spans="1:13" ht="25.5">
      <c r="A793" s="77" t="e">
        <f>VLOOKUP(B793,#REF!,3,FALSE)</f>
        <v>#REF!</v>
      </c>
      <c r="B793" s="68">
        <v>116</v>
      </c>
      <c r="C793" s="69" t="s">
        <v>280</v>
      </c>
      <c r="D793" s="40" t="s">
        <v>420</v>
      </c>
      <c r="E793" s="70" t="s">
        <v>918</v>
      </c>
      <c r="F793" s="41" t="s">
        <v>8</v>
      </c>
      <c r="G793" s="20"/>
      <c r="H793" s="20"/>
      <c r="I793" s="10" t="str">
        <f t="shared" si="33"/>
        <v/>
      </c>
      <c r="J793" s="10">
        <f t="shared" si="32"/>
        <v>0</v>
      </c>
      <c r="K793" s="19">
        <v>-0.3</v>
      </c>
      <c r="L793" s="184" t="s">
        <v>9</v>
      </c>
      <c r="M793" s="350" t="s">
        <v>1164</v>
      </c>
    </row>
    <row r="794" spans="1:13" ht="51">
      <c r="A794" s="77" t="e">
        <f>VLOOKUP(B794,#REF!,3,FALSE)</f>
        <v>#REF!</v>
      </c>
      <c r="B794" s="68">
        <v>116</v>
      </c>
      <c r="C794" s="69" t="s">
        <v>280</v>
      </c>
      <c r="D794" s="40" t="s">
        <v>420</v>
      </c>
      <c r="E794" s="70" t="s">
        <v>918</v>
      </c>
      <c r="F794" s="41" t="s">
        <v>8</v>
      </c>
      <c r="G794" s="20"/>
      <c r="H794" s="20"/>
      <c r="I794" s="10" t="str">
        <f t="shared" si="33"/>
        <v/>
      </c>
      <c r="J794" s="10">
        <f t="shared" si="32"/>
        <v>0</v>
      </c>
      <c r="K794" s="19">
        <v>-2001.2</v>
      </c>
      <c r="L794" s="184" t="s">
        <v>1305</v>
      </c>
      <c r="M794" s="350" t="s">
        <v>1165</v>
      </c>
    </row>
    <row r="795" spans="1:13" ht="25.5">
      <c r="A795" s="77" t="e">
        <f>VLOOKUP(B795,#REF!,3,FALSE)</f>
        <v>#REF!</v>
      </c>
      <c r="B795" s="128">
        <v>116</v>
      </c>
      <c r="C795" s="129" t="s">
        <v>280</v>
      </c>
      <c r="D795" s="50" t="s">
        <v>420</v>
      </c>
      <c r="E795" s="107" t="s">
        <v>918</v>
      </c>
      <c r="F795" s="51" t="s">
        <v>12</v>
      </c>
      <c r="G795" s="28">
        <f>SUM(G788:G794)</f>
        <v>21640.400000000001</v>
      </c>
      <c r="H795" s="28">
        <f>SUM(H788:H794)</f>
        <v>19094.099999999999</v>
      </c>
      <c r="I795" s="28">
        <f t="shared" si="33"/>
        <v>88.233581634350557</v>
      </c>
      <c r="J795" s="28">
        <f t="shared" ref="J795:J858" si="34">+H795-G795</f>
        <v>-2546.3000000000029</v>
      </c>
      <c r="K795" s="28">
        <f>SUM(K788:K794)</f>
        <v>-2546.3000000000002</v>
      </c>
      <c r="L795" s="190"/>
      <c r="M795" s="190"/>
    </row>
    <row r="796" spans="1:13" ht="25.5">
      <c r="A796" s="77" t="e">
        <f>VLOOKUP(B796,#REF!,3,FALSE)</f>
        <v>#REF!</v>
      </c>
      <c r="B796" s="68">
        <v>116</v>
      </c>
      <c r="C796" s="69" t="s">
        <v>280</v>
      </c>
      <c r="D796" s="36" t="s">
        <v>397</v>
      </c>
      <c r="E796" s="70" t="s">
        <v>919</v>
      </c>
      <c r="F796" s="41" t="s">
        <v>8</v>
      </c>
      <c r="G796" s="19">
        <v>2550</v>
      </c>
      <c r="H796" s="19">
        <v>1890</v>
      </c>
      <c r="I796" s="10">
        <f t="shared" si="33"/>
        <v>74.117647058823536</v>
      </c>
      <c r="J796" s="10">
        <f t="shared" si="34"/>
        <v>-660</v>
      </c>
      <c r="K796" s="10">
        <v>-473.9</v>
      </c>
      <c r="L796" s="12" t="s">
        <v>1312</v>
      </c>
      <c r="M796" s="350" t="s">
        <v>1183</v>
      </c>
    </row>
    <row r="797" spans="1:13">
      <c r="A797" s="77" t="e">
        <f>VLOOKUP(B797,#REF!,3,FALSE)</f>
        <v>#REF!</v>
      </c>
      <c r="B797" s="68">
        <v>116</v>
      </c>
      <c r="C797" s="69" t="s">
        <v>280</v>
      </c>
      <c r="D797" s="36" t="s">
        <v>397</v>
      </c>
      <c r="E797" s="70" t="s">
        <v>919</v>
      </c>
      <c r="F797" s="41" t="s">
        <v>8</v>
      </c>
      <c r="G797" s="29"/>
      <c r="H797" s="29"/>
      <c r="I797" s="29" t="str">
        <f t="shared" si="33"/>
        <v/>
      </c>
      <c r="J797" s="10">
        <f t="shared" si="34"/>
        <v>0</v>
      </c>
      <c r="K797" s="22">
        <v>-186.1</v>
      </c>
      <c r="L797" s="61" t="s">
        <v>1307</v>
      </c>
      <c r="M797" s="350" t="s">
        <v>369</v>
      </c>
    </row>
    <row r="798" spans="1:13" ht="25.5">
      <c r="A798" s="77" t="e">
        <f>VLOOKUP(B798,#REF!,3,FALSE)</f>
        <v>#REF!</v>
      </c>
      <c r="B798" s="68">
        <v>116</v>
      </c>
      <c r="C798" s="69" t="s">
        <v>280</v>
      </c>
      <c r="D798" s="36" t="s">
        <v>397</v>
      </c>
      <c r="E798" s="70" t="s">
        <v>919</v>
      </c>
      <c r="F798" s="41" t="s">
        <v>25</v>
      </c>
      <c r="G798" s="20">
        <v>48</v>
      </c>
      <c r="H798" s="20">
        <v>8.3000000000000007</v>
      </c>
      <c r="I798" s="10">
        <f t="shared" si="33"/>
        <v>17.291666666666668</v>
      </c>
      <c r="J798" s="10">
        <f t="shared" si="34"/>
        <v>-39.700000000000003</v>
      </c>
      <c r="K798" s="19">
        <v>-39.700000000000003</v>
      </c>
      <c r="L798" s="218" t="s">
        <v>1313</v>
      </c>
      <c r="M798" s="350" t="s">
        <v>1184</v>
      </c>
    </row>
    <row r="799" spans="1:13" ht="25.5">
      <c r="A799" s="77" t="e">
        <f>VLOOKUP(B799,#REF!,3,FALSE)</f>
        <v>#REF!</v>
      </c>
      <c r="B799" s="68">
        <v>116</v>
      </c>
      <c r="C799" s="69" t="s">
        <v>280</v>
      </c>
      <c r="D799" s="36" t="s">
        <v>397</v>
      </c>
      <c r="E799" s="70" t="s">
        <v>919</v>
      </c>
      <c r="F799" s="41" t="s">
        <v>602</v>
      </c>
      <c r="G799" s="20">
        <v>4.5999999999999996</v>
      </c>
      <c r="H799" s="20">
        <v>2.8</v>
      </c>
      <c r="I799" s="10">
        <f t="shared" si="33"/>
        <v>60.869565217391312</v>
      </c>
      <c r="J799" s="10">
        <f t="shared" si="34"/>
        <v>-1.7999999999999998</v>
      </c>
      <c r="K799" s="19">
        <v>-1.8</v>
      </c>
      <c r="L799" s="218" t="s">
        <v>1313</v>
      </c>
      <c r="M799" s="350" t="s">
        <v>1184</v>
      </c>
    </row>
    <row r="800" spans="1:13" ht="25.5">
      <c r="A800" s="77" t="e">
        <f>VLOOKUP(B800,#REF!,3,FALSE)</f>
        <v>#REF!</v>
      </c>
      <c r="B800" s="68">
        <v>116</v>
      </c>
      <c r="C800" s="69" t="s">
        <v>280</v>
      </c>
      <c r="D800" s="36" t="s">
        <v>397</v>
      </c>
      <c r="E800" s="70" t="s">
        <v>919</v>
      </c>
      <c r="F800" s="41" t="s">
        <v>26</v>
      </c>
      <c r="G800" s="19">
        <v>267</v>
      </c>
      <c r="H800" s="19">
        <v>48</v>
      </c>
      <c r="I800" s="10">
        <f t="shared" si="33"/>
        <v>17.977528089887642</v>
      </c>
      <c r="J800" s="10">
        <f t="shared" si="34"/>
        <v>-219</v>
      </c>
      <c r="K800" s="19">
        <v>-219</v>
      </c>
      <c r="L800" s="218" t="s">
        <v>1313</v>
      </c>
      <c r="M800" s="350" t="s">
        <v>1184</v>
      </c>
    </row>
    <row r="801" spans="1:13" ht="25.5">
      <c r="A801" s="77" t="e">
        <f>VLOOKUP(B801,#REF!,3,FALSE)</f>
        <v>#REF!</v>
      </c>
      <c r="B801" s="68">
        <v>116</v>
      </c>
      <c r="C801" s="69" t="s">
        <v>280</v>
      </c>
      <c r="D801" s="36" t="s">
        <v>397</v>
      </c>
      <c r="E801" s="70" t="s">
        <v>919</v>
      </c>
      <c r="F801" s="41" t="s">
        <v>606</v>
      </c>
      <c r="G801" s="20">
        <v>64.099999999999994</v>
      </c>
      <c r="H801" s="20">
        <v>18.7</v>
      </c>
      <c r="I801" s="10">
        <f t="shared" si="33"/>
        <v>29.173166926677069</v>
      </c>
      <c r="J801" s="10">
        <f t="shared" si="34"/>
        <v>-45.399999999999991</v>
      </c>
      <c r="K801" s="19">
        <v>-45.4</v>
      </c>
      <c r="L801" s="218" t="s">
        <v>1313</v>
      </c>
      <c r="M801" s="350" t="s">
        <v>1184</v>
      </c>
    </row>
    <row r="802" spans="1:13" ht="25.5">
      <c r="A802" s="77" t="e">
        <f>VLOOKUP(B802,#REF!,3,FALSE)</f>
        <v>#REF!</v>
      </c>
      <c r="B802" s="68">
        <v>116</v>
      </c>
      <c r="C802" s="69" t="s">
        <v>280</v>
      </c>
      <c r="D802" s="36" t="s">
        <v>397</v>
      </c>
      <c r="E802" s="70" t="s">
        <v>919</v>
      </c>
      <c r="F802" s="41" t="s">
        <v>332</v>
      </c>
      <c r="G802" s="20">
        <v>22.6</v>
      </c>
      <c r="H802" s="20">
        <v>14.7</v>
      </c>
      <c r="I802" s="10">
        <f t="shared" si="33"/>
        <v>65.044247787610615</v>
      </c>
      <c r="J802" s="10">
        <f t="shared" si="34"/>
        <v>-7.9000000000000021</v>
      </c>
      <c r="K802" s="10">
        <v>-7.9</v>
      </c>
      <c r="L802" s="218" t="s">
        <v>1313</v>
      </c>
      <c r="M802" s="350" t="s">
        <v>1184</v>
      </c>
    </row>
    <row r="803" spans="1:13" ht="25.5">
      <c r="A803" s="77" t="e">
        <f>VLOOKUP(B803,#REF!,3,FALSE)</f>
        <v>#REF!</v>
      </c>
      <c r="B803" s="128">
        <v>116</v>
      </c>
      <c r="C803" s="129" t="s">
        <v>280</v>
      </c>
      <c r="D803" s="50" t="s">
        <v>397</v>
      </c>
      <c r="E803" s="107" t="s">
        <v>919</v>
      </c>
      <c r="F803" s="51" t="s">
        <v>12</v>
      </c>
      <c r="G803" s="28">
        <f>SUM(G796:G802)</f>
        <v>2956.2999999999997</v>
      </c>
      <c r="H803" s="28">
        <f>SUM(H796:H802)</f>
        <v>1982.5</v>
      </c>
      <c r="I803" s="28">
        <f t="shared" si="33"/>
        <v>67.060176572066439</v>
      </c>
      <c r="J803" s="28">
        <f t="shared" si="34"/>
        <v>-973.79999999999973</v>
      </c>
      <c r="K803" s="28">
        <f>SUM(K796:K802)</f>
        <v>-973.8</v>
      </c>
      <c r="L803" s="190"/>
      <c r="M803" s="190"/>
    </row>
    <row r="804" spans="1:13" ht="25.5">
      <c r="A804" s="77" t="e">
        <f>VLOOKUP(B804,#REF!,3,FALSE)</f>
        <v>#REF!</v>
      </c>
      <c r="B804" s="130">
        <v>116</v>
      </c>
      <c r="C804" s="131" t="s">
        <v>280</v>
      </c>
      <c r="D804" s="165"/>
      <c r="E804" s="132"/>
      <c r="F804" s="133" t="s">
        <v>13</v>
      </c>
      <c r="G804" s="71">
        <f>+G803+G795+G787</f>
        <v>177470.60000000003</v>
      </c>
      <c r="H804" s="71">
        <f>+H803+H795+H787</f>
        <v>86170.6</v>
      </c>
      <c r="I804" s="71">
        <f t="shared" si="33"/>
        <v>48.554859227387517</v>
      </c>
      <c r="J804" s="71">
        <f t="shared" si="34"/>
        <v>-91300.000000000029</v>
      </c>
      <c r="K804" s="71">
        <f>+K803+K795+K787</f>
        <v>-91299.995050000056</v>
      </c>
      <c r="L804" s="187"/>
      <c r="M804" s="187"/>
    </row>
    <row r="805" spans="1:13" ht="25.5">
      <c r="A805" s="77" t="e">
        <f>VLOOKUP(B805,#REF!,3,FALSE)</f>
        <v>#REF!</v>
      </c>
      <c r="B805" s="14">
        <v>173</v>
      </c>
      <c r="C805" s="16" t="s">
        <v>90</v>
      </c>
      <c r="D805" s="13" t="s">
        <v>493</v>
      </c>
      <c r="E805" s="15" t="s">
        <v>91</v>
      </c>
      <c r="F805" s="54" t="s">
        <v>8</v>
      </c>
      <c r="G805" s="30">
        <v>56248.2</v>
      </c>
      <c r="H805" s="30">
        <v>37833.800000000003</v>
      </c>
      <c r="I805" s="22">
        <f t="shared" si="33"/>
        <v>67.262241280609885</v>
      </c>
      <c r="J805" s="10">
        <f t="shared" si="34"/>
        <v>-18414.399999999994</v>
      </c>
      <c r="K805" s="19"/>
      <c r="L805" s="40"/>
      <c r="M805" s="350"/>
    </row>
    <row r="806" spans="1:13" ht="25.5">
      <c r="A806" s="77" t="e">
        <f>VLOOKUP(B806,#REF!,3,FALSE)</f>
        <v>#REF!</v>
      </c>
      <c r="B806" s="14">
        <v>173</v>
      </c>
      <c r="C806" s="16" t="s">
        <v>90</v>
      </c>
      <c r="D806" s="13" t="s">
        <v>493</v>
      </c>
      <c r="E806" s="15" t="s">
        <v>91</v>
      </c>
      <c r="F806" s="54" t="s">
        <v>8</v>
      </c>
      <c r="G806" s="19"/>
      <c r="H806" s="19"/>
      <c r="I806" s="22" t="str">
        <f t="shared" si="33"/>
        <v/>
      </c>
      <c r="J806" s="10">
        <f t="shared" si="34"/>
        <v>0</v>
      </c>
      <c r="K806" s="19"/>
      <c r="L806" s="40"/>
      <c r="M806" s="350"/>
    </row>
    <row r="807" spans="1:13" ht="25.5">
      <c r="A807" s="77" t="e">
        <f>VLOOKUP(B807,#REF!,3,FALSE)</f>
        <v>#REF!</v>
      </c>
      <c r="B807" s="14">
        <v>173</v>
      </c>
      <c r="C807" s="16" t="s">
        <v>90</v>
      </c>
      <c r="D807" s="13" t="s">
        <v>493</v>
      </c>
      <c r="E807" s="15" t="s">
        <v>91</v>
      </c>
      <c r="F807" s="54" t="s">
        <v>8</v>
      </c>
      <c r="G807" s="19"/>
      <c r="H807" s="19"/>
      <c r="I807" s="22" t="str">
        <f t="shared" si="33"/>
        <v/>
      </c>
      <c r="J807" s="10">
        <f t="shared" si="34"/>
        <v>0</v>
      </c>
      <c r="K807" s="19"/>
      <c r="L807" s="40"/>
      <c r="M807" s="350"/>
    </row>
    <row r="808" spans="1:13" ht="25.5">
      <c r="A808" s="77" t="e">
        <f>VLOOKUP(B808,#REF!,3,FALSE)</f>
        <v>#REF!</v>
      </c>
      <c r="B808" s="14">
        <v>173</v>
      </c>
      <c r="C808" s="16" t="s">
        <v>90</v>
      </c>
      <c r="D808" s="13" t="s">
        <v>493</v>
      </c>
      <c r="E808" s="15" t="s">
        <v>91</v>
      </c>
      <c r="F808" s="54" t="s">
        <v>8</v>
      </c>
      <c r="G808" s="30"/>
      <c r="H808" s="30"/>
      <c r="I808" s="22" t="str">
        <f t="shared" si="33"/>
        <v/>
      </c>
      <c r="J808" s="10">
        <f t="shared" si="34"/>
        <v>0</v>
      </c>
      <c r="K808" s="19"/>
      <c r="L808" s="40"/>
      <c r="M808" s="350"/>
    </row>
    <row r="809" spans="1:13" ht="25.5">
      <c r="A809" s="77" t="e">
        <f>VLOOKUP(B809,#REF!,3,FALSE)</f>
        <v>#REF!</v>
      </c>
      <c r="B809" s="14">
        <v>173</v>
      </c>
      <c r="C809" s="16" t="s">
        <v>90</v>
      </c>
      <c r="D809" s="13" t="s">
        <v>493</v>
      </c>
      <c r="E809" s="15" t="s">
        <v>91</v>
      </c>
      <c r="F809" s="54" t="s">
        <v>8</v>
      </c>
      <c r="G809" s="30"/>
      <c r="H809" s="30"/>
      <c r="I809" s="22" t="str">
        <f t="shared" si="33"/>
        <v/>
      </c>
      <c r="J809" s="22">
        <f t="shared" si="34"/>
        <v>0</v>
      </c>
      <c r="K809" s="22"/>
      <c r="L809" s="214"/>
      <c r="M809" s="350"/>
    </row>
    <row r="810" spans="1:13" ht="25.5">
      <c r="A810" s="77" t="e">
        <f>VLOOKUP(B810,#REF!,3,FALSE)</f>
        <v>#REF!</v>
      </c>
      <c r="B810" s="14">
        <v>173</v>
      </c>
      <c r="C810" s="26" t="s">
        <v>90</v>
      </c>
      <c r="D810" s="13" t="s">
        <v>493</v>
      </c>
      <c r="E810" s="15" t="s">
        <v>91</v>
      </c>
      <c r="F810" s="54" t="s">
        <v>31</v>
      </c>
      <c r="G810" s="22">
        <v>595</v>
      </c>
      <c r="H810" s="22">
        <v>325.60000000000002</v>
      </c>
      <c r="I810" s="22">
        <f t="shared" si="33"/>
        <v>54.722689075630257</v>
      </c>
      <c r="J810" s="22">
        <f t="shared" si="34"/>
        <v>-269.39999999999998</v>
      </c>
      <c r="K810" s="22"/>
      <c r="L810" s="214"/>
      <c r="M810" s="350"/>
    </row>
    <row r="811" spans="1:13" ht="25.5">
      <c r="A811" s="77" t="e">
        <f>VLOOKUP(B811,#REF!,3,FALSE)</f>
        <v>#REF!</v>
      </c>
      <c r="B811" s="14">
        <v>173</v>
      </c>
      <c r="C811" s="26" t="s">
        <v>90</v>
      </c>
      <c r="D811" s="13" t="s">
        <v>493</v>
      </c>
      <c r="E811" s="15" t="s">
        <v>91</v>
      </c>
      <c r="F811" s="54" t="s">
        <v>55</v>
      </c>
      <c r="G811" s="22">
        <v>27552.2</v>
      </c>
      <c r="H811" s="22">
        <v>22397.599999999999</v>
      </c>
      <c r="I811" s="22">
        <f t="shared" si="33"/>
        <v>81.291512111555505</v>
      </c>
      <c r="J811" s="22">
        <f t="shared" si="34"/>
        <v>-5154.6000000000022</v>
      </c>
      <c r="K811" s="22"/>
      <c r="L811" s="214"/>
      <c r="M811" s="350"/>
    </row>
    <row r="812" spans="1:13" ht="25.5">
      <c r="A812" s="77" t="e">
        <f>VLOOKUP(B812,#REF!,3,FALSE)</f>
        <v>#REF!</v>
      </c>
      <c r="B812" s="14">
        <v>173</v>
      </c>
      <c r="C812" s="26" t="s">
        <v>90</v>
      </c>
      <c r="D812" s="13" t="s">
        <v>493</v>
      </c>
      <c r="E812" s="15" t="s">
        <v>91</v>
      </c>
      <c r="F812" s="54" t="s">
        <v>379</v>
      </c>
      <c r="G812" s="22">
        <v>11</v>
      </c>
      <c r="H812" s="22">
        <v>2.1</v>
      </c>
      <c r="I812" s="22">
        <f t="shared" si="33"/>
        <v>19.090909090909093</v>
      </c>
      <c r="J812" s="22">
        <f t="shared" si="34"/>
        <v>-8.9</v>
      </c>
      <c r="K812" s="22"/>
      <c r="L812" s="61"/>
      <c r="M812" s="350"/>
    </row>
    <row r="813" spans="1:13" ht="25.5">
      <c r="A813" s="77" t="e">
        <f>VLOOKUP(B813,#REF!,3,FALSE)</f>
        <v>#REF!</v>
      </c>
      <c r="B813" s="14">
        <v>173</v>
      </c>
      <c r="C813" s="26" t="s">
        <v>90</v>
      </c>
      <c r="D813" s="13" t="s">
        <v>493</v>
      </c>
      <c r="E813" s="15" t="s">
        <v>91</v>
      </c>
      <c r="F813" s="54" t="s">
        <v>379</v>
      </c>
      <c r="G813" s="22"/>
      <c r="H813" s="22"/>
      <c r="I813" s="22" t="str">
        <f t="shared" si="33"/>
        <v/>
      </c>
      <c r="J813" s="22">
        <f t="shared" si="34"/>
        <v>0</v>
      </c>
      <c r="K813" s="22"/>
      <c r="L813" s="61"/>
      <c r="M813" s="350"/>
    </row>
    <row r="814" spans="1:13" ht="25.5">
      <c r="A814" s="77" t="e">
        <f>VLOOKUP(B814,#REF!,3,FALSE)</f>
        <v>#REF!</v>
      </c>
      <c r="B814" s="105">
        <v>173</v>
      </c>
      <c r="C814" s="64" t="s">
        <v>90</v>
      </c>
      <c r="D814" s="65" t="s">
        <v>493</v>
      </c>
      <c r="E814" s="53" t="s">
        <v>91</v>
      </c>
      <c r="F814" s="51" t="s">
        <v>12</v>
      </c>
      <c r="G814" s="28">
        <f>SUM(G805:G813)</f>
        <v>84406.399999999994</v>
      </c>
      <c r="H814" s="28">
        <f>SUM(H805:H813)</f>
        <v>60559.1</v>
      </c>
      <c r="I814" s="28">
        <f t="shared" si="33"/>
        <v>71.747047617242302</v>
      </c>
      <c r="J814" s="28">
        <f t="shared" si="34"/>
        <v>-23847.299999999996</v>
      </c>
      <c r="K814" s="28">
        <f>SUM(K805:K813)</f>
        <v>0</v>
      </c>
      <c r="L814" s="115"/>
      <c r="M814" s="350"/>
    </row>
    <row r="815" spans="1:13" ht="25.5">
      <c r="A815" s="77" t="e">
        <f>VLOOKUP(B815,#REF!,3,FALSE)</f>
        <v>#REF!</v>
      </c>
      <c r="B815" s="14">
        <v>173</v>
      </c>
      <c r="C815" s="26" t="s">
        <v>90</v>
      </c>
      <c r="D815" s="13" t="s">
        <v>591</v>
      </c>
      <c r="E815" s="15" t="s">
        <v>592</v>
      </c>
      <c r="F815" s="54" t="s">
        <v>8</v>
      </c>
      <c r="G815" s="22">
        <v>1954341.1</v>
      </c>
      <c r="H815" s="22">
        <v>1915273.2</v>
      </c>
      <c r="I815" s="22">
        <f t="shared" si="33"/>
        <v>98.000968203554635</v>
      </c>
      <c r="J815" s="22">
        <f t="shared" si="34"/>
        <v>-39067.90000000014</v>
      </c>
      <c r="K815" s="22"/>
      <c r="L815" s="214"/>
      <c r="M815" s="350"/>
    </row>
    <row r="816" spans="1:13" ht="25.5">
      <c r="A816" s="77" t="e">
        <f>VLOOKUP(B816,#REF!,3,FALSE)</f>
        <v>#REF!</v>
      </c>
      <c r="B816" s="14">
        <v>173</v>
      </c>
      <c r="C816" s="26" t="s">
        <v>90</v>
      </c>
      <c r="D816" s="13" t="s">
        <v>591</v>
      </c>
      <c r="E816" s="15" t="s">
        <v>592</v>
      </c>
      <c r="F816" s="54" t="s">
        <v>8</v>
      </c>
      <c r="G816" s="22"/>
      <c r="H816" s="22"/>
      <c r="I816" s="22" t="str">
        <f t="shared" si="33"/>
        <v/>
      </c>
      <c r="J816" s="22">
        <f t="shared" si="34"/>
        <v>0</v>
      </c>
      <c r="K816" s="22"/>
      <c r="L816" s="214"/>
      <c r="M816" s="350"/>
    </row>
    <row r="817" spans="1:13" ht="25.5">
      <c r="A817" s="77" t="e">
        <f>VLOOKUP(B817,#REF!,3,FALSE)</f>
        <v>#REF!</v>
      </c>
      <c r="B817" s="14">
        <v>173</v>
      </c>
      <c r="C817" s="26" t="s">
        <v>90</v>
      </c>
      <c r="D817" s="13" t="s">
        <v>591</v>
      </c>
      <c r="E817" s="15" t="s">
        <v>592</v>
      </c>
      <c r="F817" s="54" t="s">
        <v>733</v>
      </c>
      <c r="G817" s="22">
        <v>976</v>
      </c>
      <c r="H817" s="22">
        <v>663.51</v>
      </c>
      <c r="I817" s="22">
        <f t="shared" si="33"/>
        <v>67.982581967213122</v>
      </c>
      <c r="J817" s="22">
        <f t="shared" si="34"/>
        <v>-312.49</v>
      </c>
      <c r="K817" s="22"/>
      <c r="L817" s="13"/>
      <c r="M817" s="350"/>
    </row>
    <row r="818" spans="1:13" ht="25.5">
      <c r="A818" s="77" t="e">
        <f>VLOOKUP(B818,#REF!,3,FALSE)</f>
        <v>#REF!</v>
      </c>
      <c r="B818" s="14">
        <v>173</v>
      </c>
      <c r="C818" s="26" t="s">
        <v>90</v>
      </c>
      <c r="D818" s="13" t="s">
        <v>591</v>
      </c>
      <c r="E818" s="15" t="s">
        <v>592</v>
      </c>
      <c r="F818" s="54" t="s">
        <v>733</v>
      </c>
      <c r="G818" s="22"/>
      <c r="H818" s="22"/>
      <c r="I818" s="22" t="str">
        <f t="shared" si="33"/>
        <v/>
      </c>
      <c r="J818" s="22">
        <f t="shared" si="34"/>
        <v>0</v>
      </c>
      <c r="K818" s="22"/>
      <c r="L818" s="13"/>
      <c r="M818" s="350"/>
    </row>
    <row r="819" spans="1:13" ht="25.5">
      <c r="A819" s="77" t="e">
        <f>VLOOKUP(B819,#REF!,3,FALSE)</f>
        <v>#REF!</v>
      </c>
      <c r="B819" s="14">
        <v>173</v>
      </c>
      <c r="C819" s="26" t="s">
        <v>90</v>
      </c>
      <c r="D819" s="13" t="s">
        <v>591</v>
      </c>
      <c r="E819" s="15" t="s">
        <v>592</v>
      </c>
      <c r="F819" s="54"/>
      <c r="G819" s="22"/>
      <c r="H819" s="22"/>
      <c r="I819" s="22" t="str">
        <f t="shared" si="33"/>
        <v/>
      </c>
      <c r="J819" s="22">
        <f t="shared" si="34"/>
        <v>0</v>
      </c>
      <c r="K819" s="22"/>
      <c r="L819" s="13"/>
      <c r="M819" s="350"/>
    </row>
    <row r="820" spans="1:13" ht="25.5">
      <c r="A820" s="77" t="e">
        <f>VLOOKUP(B820,#REF!,3,FALSE)</f>
        <v>#REF!</v>
      </c>
      <c r="B820" s="14">
        <v>173</v>
      </c>
      <c r="C820" s="26" t="s">
        <v>90</v>
      </c>
      <c r="D820" s="13" t="s">
        <v>591</v>
      </c>
      <c r="E820" s="15" t="s">
        <v>592</v>
      </c>
      <c r="F820" s="54" t="s">
        <v>760</v>
      </c>
      <c r="G820" s="22">
        <v>5506</v>
      </c>
      <c r="H820" s="22">
        <v>3759.89</v>
      </c>
      <c r="I820" s="22">
        <f t="shared" si="33"/>
        <v>68.287141300399554</v>
      </c>
      <c r="J820" s="22">
        <f t="shared" si="34"/>
        <v>-1746.1100000000001</v>
      </c>
      <c r="K820" s="22"/>
      <c r="L820" s="13"/>
      <c r="M820" s="350"/>
    </row>
    <row r="821" spans="1:13" ht="25.5">
      <c r="A821" s="77" t="e">
        <f>VLOOKUP(B821,#REF!,3,FALSE)</f>
        <v>#REF!</v>
      </c>
      <c r="B821" s="14">
        <v>173</v>
      </c>
      <c r="C821" s="26" t="s">
        <v>90</v>
      </c>
      <c r="D821" s="13" t="s">
        <v>591</v>
      </c>
      <c r="E821" s="15" t="s">
        <v>592</v>
      </c>
      <c r="F821" s="54" t="s">
        <v>760</v>
      </c>
      <c r="G821" s="22"/>
      <c r="H821" s="22"/>
      <c r="I821" s="22" t="str">
        <f t="shared" si="33"/>
        <v/>
      </c>
      <c r="J821" s="22">
        <f t="shared" si="34"/>
        <v>0</v>
      </c>
      <c r="K821" s="22"/>
      <c r="L821" s="13"/>
      <c r="M821" s="350"/>
    </row>
    <row r="822" spans="1:13" ht="25.5">
      <c r="A822" s="77" t="e">
        <f>VLOOKUP(B822,#REF!,3,FALSE)</f>
        <v>#REF!</v>
      </c>
      <c r="B822" s="14">
        <v>173</v>
      </c>
      <c r="C822" s="26" t="s">
        <v>90</v>
      </c>
      <c r="D822" s="13" t="s">
        <v>591</v>
      </c>
      <c r="E822" s="15" t="s">
        <v>592</v>
      </c>
      <c r="F822" s="54" t="s">
        <v>595</v>
      </c>
      <c r="G822" s="22">
        <v>6590.6</v>
      </c>
      <c r="H822" s="22">
        <v>6590.6</v>
      </c>
      <c r="I822" s="22">
        <f t="shared" si="33"/>
        <v>100</v>
      </c>
      <c r="J822" s="22">
        <f t="shared" si="34"/>
        <v>0</v>
      </c>
      <c r="K822" s="22"/>
      <c r="L822" s="23"/>
      <c r="M822" s="350"/>
    </row>
    <row r="823" spans="1:13" ht="25.5">
      <c r="A823" s="77" t="e">
        <f>VLOOKUP(B823,#REF!,3,FALSE)</f>
        <v>#REF!</v>
      </c>
      <c r="B823" s="14">
        <v>173</v>
      </c>
      <c r="C823" s="26" t="s">
        <v>90</v>
      </c>
      <c r="D823" s="13" t="s">
        <v>591</v>
      </c>
      <c r="E823" s="15" t="s">
        <v>592</v>
      </c>
      <c r="F823" s="54"/>
      <c r="G823" s="22"/>
      <c r="H823" s="22"/>
      <c r="I823" s="22" t="str">
        <f t="shared" si="33"/>
        <v/>
      </c>
      <c r="J823" s="22">
        <f t="shared" si="34"/>
        <v>0</v>
      </c>
      <c r="K823" s="22"/>
      <c r="L823" s="23"/>
      <c r="M823" s="350"/>
    </row>
    <row r="824" spans="1:13" ht="25.5">
      <c r="A824" s="77" t="e">
        <f>VLOOKUP(B824,#REF!,3,FALSE)</f>
        <v>#REF!</v>
      </c>
      <c r="B824" s="105">
        <v>173</v>
      </c>
      <c r="C824" s="64" t="s">
        <v>90</v>
      </c>
      <c r="D824" s="65" t="s">
        <v>591</v>
      </c>
      <c r="E824" s="53" t="s">
        <v>592</v>
      </c>
      <c r="F824" s="51" t="s">
        <v>12</v>
      </c>
      <c r="G824" s="28">
        <f>SUM(G815:G823)</f>
        <v>1967413.7000000002</v>
      </c>
      <c r="H824" s="28">
        <f>SUM(H815:H823)</f>
        <v>1926287.2</v>
      </c>
      <c r="I824" s="28">
        <f t="shared" si="33"/>
        <v>97.909616060923028</v>
      </c>
      <c r="J824" s="28">
        <f t="shared" si="34"/>
        <v>-41126.500000000233</v>
      </c>
      <c r="K824" s="28">
        <f>SUM(K815:K823)</f>
        <v>0</v>
      </c>
      <c r="L824" s="115"/>
      <c r="M824" s="350"/>
    </row>
    <row r="825" spans="1:13" ht="25.5">
      <c r="A825" s="77" t="e">
        <f>VLOOKUP(B825,#REF!,3,FALSE)</f>
        <v>#REF!</v>
      </c>
      <c r="B825" s="14">
        <v>173</v>
      </c>
      <c r="C825" s="26" t="s">
        <v>90</v>
      </c>
      <c r="D825" s="13" t="s">
        <v>593</v>
      </c>
      <c r="E825" s="15" t="s">
        <v>594</v>
      </c>
      <c r="F825" s="54" t="s">
        <v>8</v>
      </c>
      <c r="G825" s="22">
        <v>133040.4</v>
      </c>
      <c r="H825" s="22">
        <v>120204.1</v>
      </c>
      <c r="I825" s="22">
        <f t="shared" si="33"/>
        <v>90.351577415582042</v>
      </c>
      <c r="J825" s="22">
        <f t="shared" si="34"/>
        <v>-12836.299999999988</v>
      </c>
      <c r="K825" s="30"/>
      <c r="L825" s="214"/>
      <c r="M825" s="350"/>
    </row>
    <row r="826" spans="1:13" ht="25.5">
      <c r="A826" s="77" t="e">
        <f>VLOOKUP(B826,#REF!,3,FALSE)</f>
        <v>#REF!</v>
      </c>
      <c r="B826" s="14">
        <v>173</v>
      </c>
      <c r="C826" s="26" t="s">
        <v>90</v>
      </c>
      <c r="D826" s="13" t="s">
        <v>593</v>
      </c>
      <c r="E826" s="15" t="s">
        <v>594</v>
      </c>
      <c r="F826" s="54" t="s">
        <v>8</v>
      </c>
      <c r="G826" s="22"/>
      <c r="H826" s="22"/>
      <c r="I826" s="22" t="str">
        <f t="shared" si="33"/>
        <v/>
      </c>
      <c r="J826" s="22">
        <f t="shared" si="34"/>
        <v>0</v>
      </c>
      <c r="K826" s="30"/>
      <c r="L826" s="214"/>
      <c r="M826" s="350"/>
    </row>
    <row r="827" spans="1:13" ht="25.5">
      <c r="A827" s="77" t="e">
        <f>VLOOKUP(B827,#REF!,3,FALSE)</f>
        <v>#REF!</v>
      </c>
      <c r="B827" s="14">
        <v>173</v>
      </c>
      <c r="C827" s="26" t="s">
        <v>90</v>
      </c>
      <c r="D827" s="13" t="s">
        <v>593</v>
      </c>
      <c r="E827" s="15" t="s">
        <v>594</v>
      </c>
      <c r="F827" s="54" t="s">
        <v>8</v>
      </c>
      <c r="G827" s="22"/>
      <c r="H827" s="22"/>
      <c r="I827" s="22" t="str">
        <f t="shared" si="33"/>
        <v/>
      </c>
      <c r="J827" s="22">
        <f t="shared" si="34"/>
        <v>0</v>
      </c>
      <c r="K827" s="30"/>
      <c r="L827" s="214"/>
      <c r="M827" s="350"/>
    </row>
    <row r="828" spans="1:13" ht="25.5">
      <c r="A828" s="77" t="e">
        <f>VLOOKUP(B828,#REF!,3,FALSE)</f>
        <v>#REF!</v>
      </c>
      <c r="B828" s="14">
        <v>173</v>
      </c>
      <c r="C828" s="26" t="s">
        <v>90</v>
      </c>
      <c r="D828" s="13" t="s">
        <v>593</v>
      </c>
      <c r="E828" s="15" t="s">
        <v>594</v>
      </c>
      <c r="F828" s="54" t="s">
        <v>8</v>
      </c>
      <c r="G828" s="22"/>
      <c r="H828" s="22"/>
      <c r="I828" s="22" t="str">
        <f t="shared" si="33"/>
        <v/>
      </c>
      <c r="J828" s="22">
        <f t="shared" si="34"/>
        <v>0</v>
      </c>
      <c r="K828" s="30"/>
      <c r="L828" s="41"/>
      <c r="M828" s="350"/>
    </row>
    <row r="829" spans="1:13" ht="25.5">
      <c r="A829" s="77" t="e">
        <f>VLOOKUP(B829,#REF!,3,FALSE)</f>
        <v>#REF!</v>
      </c>
      <c r="B829" s="14">
        <v>173</v>
      </c>
      <c r="C829" s="26" t="s">
        <v>90</v>
      </c>
      <c r="D829" s="13" t="s">
        <v>593</v>
      </c>
      <c r="E829" s="15" t="s">
        <v>594</v>
      </c>
      <c r="F829" s="54" t="s">
        <v>61</v>
      </c>
      <c r="G829" s="22">
        <v>200</v>
      </c>
      <c r="H829" s="22">
        <v>10.9</v>
      </c>
      <c r="I829" s="22">
        <f t="shared" si="33"/>
        <v>5.45</v>
      </c>
      <c r="J829" s="22">
        <f t="shared" si="34"/>
        <v>-189.1</v>
      </c>
      <c r="K829" s="30"/>
      <c r="L829" s="191"/>
      <c r="M829" s="350"/>
    </row>
    <row r="830" spans="1:13" ht="25.5">
      <c r="A830" s="77" t="e">
        <f>VLOOKUP(B830,#REF!,3,FALSE)</f>
        <v>#REF!</v>
      </c>
      <c r="B830" s="14">
        <v>173</v>
      </c>
      <c r="C830" s="26" t="s">
        <v>90</v>
      </c>
      <c r="D830" s="13" t="s">
        <v>593</v>
      </c>
      <c r="E830" s="15" t="s">
        <v>594</v>
      </c>
      <c r="F830" s="54" t="s">
        <v>548</v>
      </c>
      <c r="G830" s="22">
        <v>9885</v>
      </c>
      <c r="H830" s="22">
        <v>5003.2</v>
      </c>
      <c r="I830" s="22">
        <f t="shared" si="33"/>
        <v>50.614061709661094</v>
      </c>
      <c r="J830" s="22">
        <f t="shared" si="34"/>
        <v>-4881.8</v>
      </c>
      <c r="K830" s="30"/>
      <c r="L830" s="191"/>
      <c r="M830" s="350"/>
    </row>
    <row r="831" spans="1:13" ht="25.5">
      <c r="A831" s="77" t="e">
        <f>VLOOKUP(B831,#REF!,3,FALSE)</f>
        <v>#REF!</v>
      </c>
      <c r="B831" s="14">
        <v>173</v>
      </c>
      <c r="C831" s="26" t="s">
        <v>90</v>
      </c>
      <c r="D831" s="13" t="s">
        <v>593</v>
      </c>
      <c r="E831" s="15" t="s">
        <v>594</v>
      </c>
      <c r="F831" s="54" t="s">
        <v>548</v>
      </c>
      <c r="G831" s="62"/>
      <c r="H831" s="62"/>
      <c r="I831" s="22" t="str">
        <f t="shared" si="33"/>
        <v/>
      </c>
      <c r="J831" s="10">
        <f t="shared" si="34"/>
        <v>0</v>
      </c>
      <c r="K831" s="22"/>
      <c r="L831" s="192"/>
      <c r="M831" s="350"/>
    </row>
    <row r="832" spans="1:13" ht="25.5">
      <c r="A832" s="77" t="e">
        <f>VLOOKUP(B832,#REF!,3,FALSE)</f>
        <v>#REF!</v>
      </c>
      <c r="B832" s="14">
        <v>173</v>
      </c>
      <c r="C832" s="26" t="s">
        <v>90</v>
      </c>
      <c r="D832" s="13" t="s">
        <v>593</v>
      </c>
      <c r="E832" s="15" t="s">
        <v>594</v>
      </c>
      <c r="F832" s="54" t="s">
        <v>31</v>
      </c>
      <c r="G832" s="22">
        <v>4261</v>
      </c>
      <c r="H832" s="22">
        <v>2403.5</v>
      </c>
      <c r="I832" s="22">
        <f t="shared" si="33"/>
        <v>56.40694672612063</v>
      </c>
      <c r="J832" s="22">
        <f t="shared" si="34"/>
        <v>-1857.5</v>
      </c>
      <c r="K832" s="22"/>
      <c r="L832" s="23"/>
      <c r="M832" s="350"/>
    </row>
    <row r="833" spans="1:13" ht="25.5">
      <c r="A833" s="77" t="e">
        <f>VLOOKUP(B833,#REF!,3,FALSE)</f>
        <v>#REF!</v>
      </c>
      <c r="B833" s="14">
        <v>173</v>
      </c>
      <c r="C833" s="26" t="s">
        <v>90</v>
      </c>
      <c r="D833" s="13" t="s">
        <v>593</v>
      </c>
      <c r="E833" s="15" t="s">
        <v>594</v>
      </c>
      <c r="F833" s="54" t="s">
        <v>31</v>
      </c>
      <c r="G833" s="135"/>
      <c r="H833" s="135"/>
      <c r="I833" s="22" t="str">
        <f t="shared" si="33"/>
        <v/>
      </c>
      <c r="J833" s="22">
        <f t="shared" si="34"/>
        <v>0</v>
      </c>
      <c r="K833" s="22"/>
      <c r="L833" s="23"/>
      <c r="M833" s="350"/>
    </row>
    <row r="834" spans="1:13" ht="25.5">
      <c r="A834" s="77" t="e">
        <f>VLOOKUP(B834,#REF!,3,FALSE)</f>
        <v>#REF!</v>
      </c>
      <c r="B834" s="14">
        <v>173</v>
      </c>
      <c r="C834" s="26" t="s">
        <v>90</v>
      </c>
      <c r="D834" s="13" t="s">
        <v>593</v>
      </c>
      <c r="E834" s="15" t="s">
        <v>594</v>
      </c>
      <c r="F834" s="54" t="s">
        <v>732</v>
      </c>
      <c r="G834" s="22">
        <v>813</v>
      </c>
      <c r="H834" s="22">
        <v>317.89999999999998</v>
      </c>
      <c r="I834" s="22">
        <f t="shared" si="33"/>
        <v>39.102091020910208</v>
      </c>
      <c r="J834" s="22">
        <f t="shared" si="34"/>
        <v>-495.1</v>
      </c>
      <c r="K834" s="22"/>
      <c r="L834" s="12"/>
      <c r="M834" s="350"/>
    </row>
    <row r="835" spans="1:13" ht="25.5">
      <c r="A835" s="77" t="e">
        <f>VLOOKUP(B835,#REF!,3,FALSE)</f>
        <v>#REF!</v>
      </c>
      <c r="B835" s="14">
        <v>173</v>
      </c>
      <c r="C835" s="26" t="s">
        <v>90</v>
      </c>
      <c r="D835" s="13" t="s">
        <v>593</v>
      </c>
      <c r="E835" s="15" t="s">
        <v>594</v>
      </c>
      <c r="F835" s="54" t="s">
        <v>55</v>
      </c>
      <c r="G835" s="22">
        <v>20645</v>
      </c>
      <c r="H835" s="22">
        <v>10874.9</v>
      </c>
      <c r="I835" s="22">
        <f t="shared" si="33"/>
        <v>52.675708403971896</v>
      </c>
      <c r="J835" s="22">
        <f t="shared" si="34"/>
        <v>-9770.1</v>
      </c>
      <c r="K835" s="22"/>
      <c r="L835" s="12"/>
      <c r="M835" s="350"/>
    </row>
    <row r="836" spans="1:13" ht="25.5">
      <c r="A836" s="77" t="e">
        <f>VLOOKUP(B836,#REF!,3,FALSE)</f>
        <v>#REF!</v>
      </c>
      <c r="B836" s="14">
        <v>173</v>
      </c>
      <c r="C836" s="26" t="s">
        <v>90</v>
      </c>
      <c r="D836" s="13" t="s">
        <v>593</v>
      </c>
      <c r="E836" s="15" t="s">
        <v>594</v>
      </c>
      <c r="F836" s="54" t="s">
        <v>55</v>
      </c>
      <c r="G836" s="22"/>
      <c r="H836" s="22"/>
      <c r="I836" s="22" t="str">
        <f t="shared" si="33"/>
        <v/>
      </c>
      <c r="J836" s="22">
        <f t="shared" si="34"/>
        <v>0</v>
      </c>
      <c r="K836" s="22"/>
      <c r="L836" s="23"/>
      <c r="M836" s="350"/>
    </row>
    <row r="837" spans="1:13" ht="25.5">
      <c r="A837" s="77" t="e">
        <f>VLOOKUP(B837,#REF!,3,FALSE)</f>
        <v>#REF!</v>
      </c>
      <c r="B837" s="14">
        <v>173</v>
      </c>
      <c r="C837" s="26" t="s">
        <v>90</v>
      </c>
      <c r="D837" s="13" t="s">
        <v>593</v>
      </c>
      <c r="E837" s="15" t="s">
        <v>594</v>
      </c>
      <c r="F837" s="54" t="s">
        <v>55</v>
      </c>
      <c r="G837" s="22"/>
      <c r="H837" s="22"/>
      <c r="I837" s="22" t="str">
        <f t="shared" si="33"/>
        <v/>
      </c>
      <c r="J837" s="22">
        <f t="shared" si="34"/>
        <v>0</v>
      </c>
      <c r="K837" s="22"/>
      <c r="L837" s="23"/>
      <c r="M837" s="350"/>
    </row>
    <row r="838" spans="1:13" ht="25.5">
      <c r="A838" s="77" t="e">
        <f>VLOOKUP(B838,#REF!,3,FALSE)</f>
        <v>#REF!</v>
      </c>
      <c r="B838" s="14">
        <v>173</v>
      </c>
      <c r="C838" s="26" t="s">
        <v>90</v>
      </c>
      <c r="D838" s="13" t="s">
        <v>593</v>
      </c>
      <c r="E838" s="15" t="s">
        <v>594</v>
      </c>
      <c r="F838" s="54" t="s">
        <v>55</v>
      </c>
      <c r="G838" s="22"/>
      <c r="H838" s="22"/>
      <c r="I838" s="22" t="str">
        <f t="shared" si="33"/>
        <v/>
      </c>
      <c r="J838" s="22">
        <f t="shared" si="34"/>
        <v>0</v>
      </c>
      <c r="K838" s="22"/>
      <c r="L838" s="61"/>
      <c r="M838" s="350"/>
    </row>
    <row r="839" spans="1:13" ht="25.5">
      <c r="A839" s="77" t="e">
        <f>VLOOKUP(B839,#REF!,3,FALSE)</f>
        <v>#REF!</v>
      </c>
      <c r="B839" s="14">
        <v>173</v>
      </c>
      <c r="C839" s="26" t="s">
        <v>90</v>
      </c>
      <c r="D839" s="13" t="s">
        <v>593</v>
      </c>
      <c r="E839" s="15" t="s">
        <v>594</v>
      </c>
      <c r="F839" s="54" t="s">
        <v>55</v>
      </c>
      <c r="G839" s="22"/>
      <c r="H839" s="22"/>
      <c r="I839" s="22" t="str">
        <f t="shared" si="33"/>
        <v/>
      </c>
      <c r="J839" s="22">
        <f t="shared" si="34"/>
        <v>0</v>
      </c>
      <c r="K839" s="22"/>
      <c r="L839" s="61"/>
      <c r="M839" s="350"/>
    </row>
    <row r="840" spans="1:13" ht="25.5">
      <c r="A840" s="77" t="e">
        <f>VLOOKUP(B840,#REF!,3,FALSE)</f>
        <v>#REF!</v>
      </c>
      <c r="B840" s="14">
        <v>173</v>
      </c>
      <c r="C840" s="26" t="s">
        <v>90</v>
      </c>
      <c r="D840" s="13" t="s">
        <v>593</v>
      </c>
      <c r="E840" s="15" t="s">
        <v>594</v>
      </c>
      <c r="F840" s="54" t="s">
        <v>761</v>
      </c>
      <c r="G840" s="22">
        <v>3271</v>
      </c>
      <c r="H840" s="22">
        <v>1202.7</v>
      </c>
      <c r="I840" s="22">
        <f t="shared" si="33"/>
        <v>36.768572302048305</v>
      </c>
      <c r="J840" s="22">
        <f t="shared" si="34"/>
        <v>-2068.3000000000002</v>
      </c>
      <c r="K840" s="22"/>
      <c r="L840" s="193"/>
      <c r="M840" s="350"/>
    </row>
    <row r="841" spans="1:13" ht="25.5">
      <c r="A841" s="77" t="e">
        <f>VLOOKUP(B841,#REF!,3,FALSE)</f>
        <v>#REF!</v>
      </c>
      <c r="B841" s="14">
        <v>173</v>
      </c>
      <c r="C841" s="26" t="s">
        <v>90</v>
      </c>
      <c r="D841" s="13" t="s">
        <v>593</v>
      </c>
      <c r="E841" s="15" t="s">
        <v>594</v>
      </c>
      <c r="F841" s="54" t="s">
        <v>761</v>
      </c>
      <c r="G841" s="22"/>
      <c r="H841" s="22"/>
      <c r="I841" s="22" t="str">
        <f t="shared" si="33"/>
        <v/>
      </c>
      <c r="J841" s="22">
        <f t="shared" si="34"/>
        <v>0</v>
      </c>
      <c r="K841" s="22"/>
      <c r="L841" s="193"/>
      <c r="M841" s="350"/>
    </row>
    <row r="842" spans="1:13" ht="25.5">
      <c r="A842" s="77" t="e">
        <f>VLOOKUP(B842,#REF!,3,FALSE)</f>
        <v>#REF!</v>
      </c>
      <c r="B842" s="14">
        <v>173</v>
      </c>
      <c r="C842" s="26" t="s">
        <v>90</v>
      </c>
      <c r="D842" s="13" t="s">
        <v>593</v>
      </c>
      <c r="E842" s="15" t="s">
        <v>594</v>
      </c>
      <c r="F842" s="54" t="s">
        <v>761</v>
      </c>
      <c r="G842" s="22"/>
      <c r="H842" s="22"/>
      <c r="I842" s="22" t="str">
        <f t="shared" si="33"/>
        <v/>
      </c>
      <c r="J842" s="22">
        <f t="shared" si="34"/>
        <v>0</v>
      </c>
      <c r="K842" s="22"/>
      <c r="L842" s="193"/>
      <c r="M842" s="350"/>
    </row>
    <row r="843" spans="1:13" ht="25.5">
      <c r="A843" s="77" t="e">
        <f>VLOOKUP(B843,#REF!,3,FALSE)</f>
        <v>#REF!</v>
      </c>
      <c r="B843" s="14">
        <v>173</v>
      </c>
      <c r="C843" s="26" t="s">
        <v>90</v>
      </c>
      <c r="D843" s="13" t="s">
        <v>593</v>
      </c>
      <c r="E843" s="15" t="s">
        <v>594</v>
      </c>
      <c r="F843" s="54"/>
      <c r="G843" s="22"/>
      <c r="H843" s="22"/>
      <c r="I843" s="22" t="str">
        <f t="shared" si="33"/>
        <v/>
      </c>
      <c r="J843" s="22">
        <f t="shared" si="34"/>
        <v>0</v>
      </c>
      <c r="K843" s="22"/>
      <c r="L843" s="12"/>
      <c r="M843" s="350"/>
    </row>
    <row r="844" spans="1:13" ht="25.5">
      <c r="A844" s="77" t="e">
        <f>VLOOKUP(B844,#REF!,3,FALSE)</f>
        <v>#REF!</v>
      </c>
      <c r="B844" s="14">
        <v>173</v>
      </c>
      <c r="C844" s="26" t="s">
        <v>90</v>
      </c>
      <c r="D844" s="13" t="s">
        <v>593</v>
      </c>
      <c r="E844" s="15" t="s">
        <v>594</v>
      </c>
      <c r="F844" s="54"/>
      <c r="G844" s="22"/>
      <c r="H844" s="22"/>
      <c r="I844" s="22" t="str">
        <f t="shared" si="33"/>
        <v/>
      </c>
      <c r="J844" s="22">
        <f t="shared" si="34"/>
        <v>0</v>
      </c>
      <c r="K844" s="22"/>
      <c r="L844" s="191"/>
      <c r="M844" s="350"/>
    </row>
    <row r="845" spans="1:13" ht="25.5">
      <c r="A845" s="77" t="e">
        <f>VLOOKUP(B845,#REF!,3,FALSE)</f>
        <v>#REF!</v>
      </c>
      <c r="B845" s="14">
        <v>173</v>
      </c>
      <c r="C845" s="26" t="s">
        <v>90</v>
      </c>
      <c r="D845" s="13" t="s">
        <v>593</v>
      </c>
      <c r="E845" s="15" t="s">
        <v>594</v>
      </c>
      <c r="F845" s="54"/>
      <c r="G845" s="135"/>
      <c r="H845" s="135"/>
      <c r="I845" s="22" t="str">
        <f t="shared" si="33"/>
        <v/>
      </c>
      <c r="J845" s="22">
        <f t="shared" si="34"/>
        <v>0</v>
      </c>
      <c r="K845" s="22"/>
      <c r="L845" s="191"/>
      <c r="M845" s="350"/>
    </row>
    <row r="846" spans="1:13" ht="25.5">
      <c r="A846" s="77" t="e">
        <f>VLOOKUP(B846,#REF!,3,FALSE)</f>
        <v>#REF!</v>
      </c>
      <c r="B846" s="14">
        <v>173</v>
      </c>
      <c r="C846" s="26" t="s">
        <v>90</v>
      </c>
      <c r="D846" s="13" t="s">
        <v>593</v>
      </c>
      <c r="E846" s="15" t="s">
        <v>594</v>
      </c>
      <c r="F846" s="54" t="s">
        <v>11</v>
      </c>
      <c r="G846" s="22">
        <v>14144.3</v>
      </c>
      <c r="H846" s="22">
        <v>13567.8</v>
      </c>
      <c r="I846" s="22">
        <f t="shared" si="33"/>
        <v>95.924153192452081</v>
      </c>
      <c r="J846" s="22">
        <f t="shared" si="34"/>
        <v>-576.5</v>
      </c>
      <c r="K846" s="22"/>
      <c r="L846" s="12"/>
      <c r="M846" s="350"/>
    </row>
    <row r="847" spans="1:13" ht="25.5">
      <c r="A847" s="77" t="e">
        <f>VLOOKUP(B847,#REF!,3,FALSE)</f>
        <v>#REF!</v>
      </c>
      <c r="B847" s="14">
        <v>173</v>
      </c>
      <c r="C847" s="26" t="s">
        <v>90</v>
      </c>
      <c r="D847" s="13" t="s">
        <v>593</v>
      </c>
      <c r="E847" s="15" t="s">
        <v>594</v>
      </c>
      <c r="F847" s="54" t="s">
        <v>11</v>
      </c>
      <c r="G847" s="22"/>
      <c r="H847" s="22"/>
      <c r="I847" s="22" t="str">
        <f t="shared" si="33"/>
        <v/>
      </c>
      <c r="J847" s="22">
        <f t="shared" si="34"/>
        <v>0</v>
      </c>
      <c r="K847" s="22"/>
      <c r="L847" s="12"/>
      <c r="M847" s="350"/>
    </row>
    <row r="848" spans="1:13" ht="25.5">
      <c r="A848" s="77" t="e">
        <f>VLOOKUP(B848,#REF!,3,FALSE)</f>
        <v>#REF!</v>
      </c>
      <c r="B848" s="14">
        <v>173</v>
      </c>
      <c r="C848" s="26" t="s">
        <v>90</v>
      </c>
      <c r="D848" s="13" t="s">
        <v>593</v>
      </c>
      <c r="E848" s="15" t="s">
        <v>594</v>
      </c>
      <c r="F848" s="54" t="s">
        <v>754</v>
      </c>
      <c r="G848" s="22">
        <v>360</v>
      </c>
      <c r="H848" s="22">
        <v>152</v>
      </c>
      <c r="I848" s="22">
        <f t="shared" si="33"/>
        <v>42.222222222222221</v>
      </c>
      <c r="J848" s="22">
        <f t="shared" si="34"/>
        <v>-208</v>
      </c>
      <c r="K848" s="22"/>
      <c r="L848" s="54"/>
      <c r="M848" s="350"/>
    </row>
    <row r="849" spans="1:13" ht="25.5">
      <c r="A849" s="77" t="e">
        <f>VLOOKUP(B849,#REF!,3,FALSE)</f>
        <v>#REF!</v>
      </c>
      <c r="B849" s="14">
        <v>173</v>
      </c>
      <c r="C849" s="26" t="s">
        <v>90</v>
      </c>
      <c r="D849" s="13" t="s">
        <v>593</v>
      </c>
      <c r="E849" s="15" t="s">
        <v>594</v>
      </c>
      <c r="F849" s="54" t="s">
        <v>595</v>
      </c>
      <c r="G849" s="22">
        <v>408</v>
      </c>
      <c r="H849" s="22">
        <v>191.5</v>
      </c>
      <c r="I849" s="22">
        <f t="shared" si="33"/>
        <v>46.936274509803923</v>
      </c>
      <c r="J849" s="22">
        <f t="shared" si="34"/>
        <v>-216.5</v>
      </c>
      <c r="K849" s="22"/>
      <c r="L849" s="54"/>
      <c r="M849" s="350"/>
    </row>
    <row r="850" spans="1:13" ht="25.5">
      <c r="A850" s="77" t="e">
        <f>VLOOKUP(B850,#REF!,3,FALSE)</f>
        <v>#REF!</v>
      </c>
      <c r="B850" s="105">
        <v>173</v>
      </c>
      <c r="C850" s="64" t="s">
        <v>90</v>
      </c>
      <c r="D850" s="65" t="s">
        <v>593</v>
      </c>
      <c r="E850" s="53" t="s">
        <v>594</v>
      </c>
      <c r="F850" s="51" t="s">
        <v>12</v>
      </c>
      <c r="G850" s="28">
        <f>SUM(G825:G849)</f>
        <v>187027.69999999998</v>
      </c>
      <c r="H850" s="28">
        <f>SUM(H825:H849)</f>
        <v>153928.5</v>
      </c>
      <c r="I850" s="28">
        <f t="shared" si="33"/>
        <v>82.302514547310381</v>
      </c>
      <c r="J850" s="28">
        <f t="shared" si="34"/>
        <v>-33099.199999999983</v>
      </c>
      <c r="K850" s="28">
        <f>SUM(K825:K849)</f>
        <v>0</v>
      </c>
      <c r="L850" s="115"/>
      <c r="M850" s="350"/>
    </row>
    <row r="851" spans="1:13" ht="25.5">
      <c r="A851" s="77" t="e">
        <f>VLOOKUP(B851,#REF!,3,FALSE)</f>
        <v>#REF!</v>
      </c>
      <c r="B851" s="14">
        <v>173</v>
      </c>
      <c r="C851" s="26" t="s">
        <v>90</v>
      </c>
      <c r="D851" s="13" t="s">
        <v>600</v>
      </c>
      <c r="E851" s="15" t="s">
        <v>601</v>
      </c>
      <c r="F851" s="54" t="s">
        <v>8</v>
      </c>
      <c r="G851" s="22">
        <v>49078.2</v>
      </c>
      <c r="H851" s="22">
        <v>48158.65</v>
      </c>
      <c r="I851" s="22">
        <f t="shared" si="33"/>
        <v>98.12635752737468</v>
      </c>
      <c r="J851" s="22">
        <f t="shared" si="34"/>
        <v>-919.54999999999563</v>
      </c>
      <c r="K851" s="22"/>
      <c r="L851" s="13"/>
      <c r="M851" s="350"/>
    </row>
    <row r="852" spans="1:13" ht="25.5">
      <c r="A852" s="77" t="e">
        <f>VLOOKUP(B852,#REF!,3,FALSE)</f>
        <v>#REF!</v>
      </c>
      <c r="B852" s="14">
        <v>173</v>
      </c>
      <c r="C852" s="26" t="s">
        <v>90</v>
      </c>
      <c r="D852" s="13" t="s">
        <v>600</v>
      </c>
      <c r="E852" s="15" t="s">
        <v>601</v>
      </c>
      <c r="F852" s="54" t="s">
        <v>8</v>
      </c>
      <c r="G852" s="22"/>
      <c r="H852" s="22"/>
      <c r="I852" s="22" t="str">
        <f t="shared" si="33"/>
        <v/>
      </c>
      <c r="J852" s="22">
        <f t="shared" si="34"/>
        <v>0</v>
      </c>
      <c r="K852" s="22"/>
      <c r="L852" s="13"/>
      <c r="M852" s="350"/>
    </row>
    <row r="853" spans="1:13" ht="25.5">
      <c r="A853" s="77" t="e">
        <f>VLOOKUP(B853,#REF!,3,FALSE)</f>
        <v>#REF!</v>
      </c>
      <c r="B853" s="14">
        <v>173</v>
      </c>
      <c r="C853" s="26" t="s">
        <v>90</v>
      </c>
      <c r="D853" s="13" t="s">
        <v>600</v>
      </c>
      <c r="E853" s="15" t="s">
        <v>601</v>
      </c>
      <c r="F853" s="54" t="s">
        <v>8</v>
      </c>
      <c r="G853" s="22"/>
      <c r="H853" s="22"/>
      <c r="I853" s="22" t="str">
        <f t="shared" si="33"/>
        <v/>
      </c>
      <c r="J853" s="22">
        <f t="shared" si="34"/>
        <v>0</v>
      </c>
      <c r="K853" s="22"/>
      <c r="L853" s="23"/>
      <c r="M853" s="350"/>
    </row>
    <row r="854" spans="1:13" ht="25.5">
      <c r="A854" s="77" t="e">
        <f>VLOOKUP(B854,#REF!,3,FALSE)</f>
        <v>#REF!</v>
      </c>
      <c r="B854" s="14">
        <v>173</v>
      </c>
      <c r="C854" s="26" t="s">
        <v>90</v>
      </c>
      <c r="D854" s="13" t="s">
        <v>600</v>
      </c>
      <c r="E854" s="15" t="s">
        <v>601</v>
      </c>
      <c r="F854" s="54" t="s">
        <v>8</v>
      </c>
      <c r="G854" s="22"/>
      <c r="H854" s="22"/>
      <c r="I854" s="22" t="str">
        <f t="shared" si="33"/>
        <v/>
      </c>
      <c r="J854" s="22">
        <f t="shared" si="34"/>
        <v>0</v>
      </c>
      <c r="K854" s="22"/>
      <c r="L854" s="23"/>
      <c r="M854" s="350"/>
    </row>
    <row r="855" spans="1:13" ht="25.5">
      <c r="A855" s="77" t="e">
        <f>VLOOKUP(B855,#REF!,3,FALSE)</f>
        <v>#REF!</v>
      </c>
      <c r="B855" s="14">
        <v>173</v>
      </c>
      <c r="C855" s="26" t="s">
        <v>90</v>
      </c>
      <c r="D855" s="13" t="s">
        <v>600</v>
      </c>
      <c r="E855" s="15" t="s">
        <v>601</v>
      </c>
      <c r="F855" s="54" t="s">
        <v>8</v>
      </c>
      <c r="G855" s="22"/>
      <c r="H855" s="22"/>
      <c r="I855" s="22" t="str">
        <f t="shared" si="33"/>
        <v/>
      </c>
      <c r="J855" s="22">
        <f t="shared" si="34"/>
        <v>0</v>
      </c>
      <c r="K855" s="22"/>
      <c r="L855" s="23"/>
      <c r="M855" s="350"/>
    </row>
    <row r="856" spans="1:13" ht="25.5">
      <c r="A856" s="77" t="e">
        <f>VLOOKUP(B856,#REF!,3,FALSE)</f>
        <v>#REF!</v>
      </c>
      <c r="B856" s="14">
        <v>173</v>
      </c>
      <c r="C856" s="26" t="s">
        <v>90</v>
      </c>
      <c r="D856" s="13" t="s">
        <v>600</v>
      </c>
      <c r="E856" s="15" t="s">
        <v>601</v>
      </c>
      <c r="F856" s="54" t="s">
        <v>31</v>
      </c>
      <c r="G856" s="22">
        <v>635</v>
      </c>
      <c r="H856" s="22">
        <v>122.27</v>
      </c>
      <c r="I856" s="22">
        <f t="shared" si="33"/>
        <v>19.255118110236218</v>
      </c>
      <c r="J856" s="22">
        <f t="shared" si="34"/>
        <v>-512.73</v>
      </c>
      <c r="K856" s="22"/>
      <c r="L856" s="12"/>
      <c r="M856" s="350"/>
    </row>
    <row r="857" spans="1:13" ht="25.5">
      <c r="A857" s="77" t="e">
        <f>VLOOKUP(B857,#REF!,3,FALSE)</f>
        <v>#REF!</v>
      </c>
      <c r="B857" s="14">
        <v>173</v>
      </c>
      <c r="C857" s="26" t="s">
        <v>90</v>
      </c>
      <c r="D857" s="13" t="s">
        <v>600</v>
      </c>
      <c r="E857" s="15" t="s">
        <v>601</v>
      </c>
      <c r="F857" s="54" t="s">
        <v>333</v>
      </c>
      <c r="G857" s="22">
        <v>260</v>
      </c>
      <c r="H857" s="22">
        <v>224</v>
      </c>
      <c r="I857" s="22">
        <f t="shared" si="33"/>
        <v>86.15384615384616</v>
      </c>
      <c r="J857" s="22">
        <f t="shared" si="34"/>
        <v>-36</v>
      </c>
      <c r="K857" s="22"/>
      <c r="L857" s="12"/>
      <c r="M857" s="350"/>
    </row>
    <row r="858" spans="1:13" ht="25.5">
      <c r="A858" s="77" t="e">
        <f>VLOOKUP(B858,#REF!,3,FALSE)</f>
        <v>#REF!</v>
      </c>
      <c r="B858" s="14">
        <v>173</v>
      </c>
      <c r="C858" s="26" t="s">
        <v>90</v>
      </c>
      <c r="D858" s="13" t="s">
        <v>600</v>
      </c>
      <c r="E858" s="15" t="s">
        <v>601</v>
      </c>
      <c r="F858" s="54" t="s">
        <v>602</v>
      </c>
      <c r="G858" s="22">
        <v>5.8</v>
      </c>
      <c r="H858" s="22">
        <v>1.05</v>
      </c>
      <c r="I858" s="22">
        <f t="shared" si="33"/>
        <v>18.103448275862068</v>
      </c>
      <c r="J858" s="22">
        <f t="shared" si="34"/>
        <v>-4.75</v>
      </c>
      <c r="K858" s="22"/>
      <c r="L858" s="12"/>
      <c r="M858" s="350"/>
    </row>
    <row r="859" spans="1:13" ht="25.5">
      <c r="A859" s="77" t="e">
        <f>VLOOKUP(B859,#REF!,3,FALSE)</f>
        <v>#REF!</v>
      </c>
      <c r="B859" s="14">
        <v>173</v>
      </c>
      <c r="C859" s="26" t="s">
        <v>90</v>
      </c>
      <c r="D859" s="13" t="s">
        <v>600</v>
      </c>
      <c r="E859" s="15" t="s">
        <v>601</v>
      </c>
      <c r="F859" s="54" t="s">
        <v>55</v>
      </c>
      <c r="G859" s="22">
        <v>4830</v>
      </c>
      <c r="H859" s="22">
        <v>2818.55</v>
      </c>
      <c r="I859" s="22">
        <f t="shared" si="33"/>
        <v>58.355072463768124</v>
      </c>
      <c r="J859" s="22">
        <f t="shared" ref="J859:J922" si="35">+H859-G859</f>
        <v>-2011.4499999999998</v>
      </c>
      <c r="K859" s="135"/>
      <c r="L859" s="12"/>
      <c r="M859" s="350"/>
    </row>
    <row r="860" spans="1:13" ht="25.5">
      <c r="A860" s="77" t="e">
        <f>VLOOKUP(B860,#REF!,3,FALSE)</f>
        <v>#REF!</v>
      </c>
      <c r="B860" s="14">
        <v>173</v>
      </c>
      <c r="C860" s="26" t="s">
        <v>90</v>
      </c>
      <c r="D860" s="13" t="s">
        <v>600</v>
      </c>
      <c r="E860" s="15" t="s">
        <v>601</v>
      </c>
      <c r="F860" s="54" t="s">
        <v>756</v>
      </c>
      <c r="G860" s="22">
        <v>1500</v>
      </c>
      <c r="H860" s="22">
        <v>1269.43</v>
      </c>
      <c r="I860" s="22">
        <f t="shared" si="33"/>
        <v>84.628666666666675</v>
      </c>
      <c r="J860" s="22">
        <f t="shared" si="35"/>
        <v>-230.56999999999994</v>
      </c>
      <c r="K860" s="22"/>
      <c r="L860" s="13"/>
      <c r="M860" s="350"/>
    </row>
    <row r="861" spans="1:13" ht="25.5">
      <c r="A861" s="77" t="e">
        <f>VLOOKUP(B861,#REF!,3,FALSE)</f>
        <v>#REF!</v>
      </c>
      <c r="B861" s="14">
        <v>173</v>
      </c>
      <c r="C861" s="26" t="s">
        <v>90</v>
      </c>
      <c r="D861" s="13" t="s">
        <v>600</v>
      </c>
      <c r="E861" s="15" t="s">
        <v>601</v>
      </c>
      <c r="F861" s="54" t="s">
        <v>332</v>
      </c>
      <c r="G861" s="22">
        <v>26.1</v>
      </c>
      <c r="H861" s="22">
        <v>5.94</v>
      </c>
      <c r="I861" s="22">
        <f t="shared" si="33"/>
        <v>22.758620689655174</v>
      </c>
      <c r="J861" s="22">
        <f t="shared" si="35"/>
        <v>-20.16</v>
      </c>
      <c r="K861" s="22"/>
      <c r="L861" s="13"/>
      <c r="M861" s="350"/>
    </row>
    <row r="862" spans="1:13" ht="25.5">
      <c r="A862" s="77" t="e">
        <f>VLOOKUP(B862,#REF!,3,FALSE)</f>
        <v>#REF!</v>
      </c>
      <c r="B862" s="14">
        <v>173</v>
      </c>
      <c r="C862" s="26" t="s">
        <v>90</v>
      </c>
      <c r="D862" s="13" t="s">
        <v>600</v>
      </c>
      <c r="E862" s="15" t="s">
        <v>601</v>
      </c>
      <c r="F862" s="54" t="s">
        <v>595</v>
      </c>
      <c r="G862" s="22">
        <v>223</v>
      </c>
      <c r="H862" s="22">
        <v>44.73</v>
      </c>
      <c r="I862" s="22">
        <f t="shared" si="33"/>
        <v>20.058295964125559</v>
      </c>
      <c r="J862" s="22">
        <f t="shared" si="35"/>
        <v>-178.27</v>
      </c>
      <c r="K862" s="22"/>
      <c r="L862" s="13"/>
      <c r="M862" s="350"/>
    </row>
    <row r="863" spans="1:13" ht="25.5">
      <c r="A863" s="77" t="e">
        <f>VLOOKUP(B863,#REF!,3,FALSE)</f>
        <v>#REF!</v>
      </c>
      <c r="B863" s="105">
        <v>173</v>
      </c>
      <c r="C863" s="64" t="s">
        <v>90</v>
      </c>
      <c r="D863" s="65" t="s">
        <v>600</v>
      </c>
      <c r="E863" s="53" t="s">
        <v>601</v>
      </c>
      <c r="F863" s="51" t="s">
        <v>12</v>
      </c>
      <c r="G863" s="28">
        <f>SUM(G851:G862)</f>
        <v>56558.1</v>
      </c>
      <c r="H863" s="28">
        <f>SUM(H851:H862)</f>
        <v>52644.62000000001</v>
      </c>
      <c r="I863" s="28">
        <f t="shared" si="33"/>
        <v>93.080602071144554</v>
      </c>
      <c r="J863" s="28">
        <f t="shared" si="35"/>
        <v>-3913.4799999999886</v>
      </c>
      <c r="K863" s="28">
        <f>SUM(K851:K862)</f>
        <v>0</v>
      </c>
      <c r="L863" s="115"/>
      <c r="M863" s="350"/>
    </row>
    <row r="864" spans="1:13" ht="25.5">
      <c r="A864" s="77" t="e">
        <f>VLOOKUP(B864,#REF!,3,FALSE)</f>
        <v>#REF!</v>
      </c>
      <c r="B864" s="14">
        <v>173</v>
      </c>
      <c r="C864" s="26" t="s">
        <v>90</v>
      </c>
      <c r="D864" s="13" t="s">
        <v>603</v>
      </c>
      <c r="E864" s="15" t="s">
        <v>604</v>
      </c>
      <c r="F864" s="54" t="s">
        <v>8</v>
      </c>
      <c r="G864" s="10">
        <v>5770.7</v>
      </c>
      <c r="H864" s="10">
        <v>4820.1099999999997</v>
      </c>
      <c r="I864" s="10"/>
      <c r="J864" s="10"/>
      <c r="K864" s="10"/>
      <c r="L864" s="194"/>
      <c r="M864" s="350"/>
    </row>
    <row r="865" spans="1:13" ht="25.5">
      <c r="A865" s="77" t="e">
        <f>VLOOKUP(B865,#REF!,3,FALSE)</f>
        <v>#REF!</v>
      </c>
      <c r="B865" s="14">
        <v>173</v>
      </c>
      <c r="C865" s="26" t="s">
        <v>90</v>
      </c>
      <c r="D865" s="13" t="s">
        <v>603</v>
      </c>
      <c r="E865" s="15" t="s">
        <v>604</v>
      </c>
      <c r="F865" s="54" t="s">
        <v>8</v>
      </c>
      <c r="G865" s="10"/>
      <c r="H865" s="10"/>
      <c r="I865" s="10"/>
      <c r="J865" s="10"/>
      <c r="K865" s="10"/>
      <c r="L865" s="194"/>
      <c r="M865" s="350"/>
    </row>
    <row r="866" spans="1:13" ht="25.5">
      <c r="A866" s="77" t="e">
        <f>VLOOKUP(B866,#REF!,3,FALSE)</f>
        <v>#REF!</v>
      </c>
      <c r="B866" s="14">
        <v>173</v>
      </c>
      <c r="C866" s="26" t="s">
        <v>90</v>
      </c>
      <c r="D866" s="13" t="s">
        <v>603</v>
      </c>
      <c r="E866" s="15" t="s">
        <v>604</v>
      </c>
      <c r="F866" s="13" t="s">
        <v>11</v>
      </c>
      <c r="G866" s="10">
        <v>174.42</v>
      </c>
      <c r="H866" s="10">
        <v>170.63</v>
      </c>
      <c r="I866" s="10"/>
      <c r="J866" s="10"/>
      <c r="K866" s="10"/>
      <c r="L866" s="194"/>
      <c r="M866" s="350"/>
    </row>
    <row r="867" spans="1:13" ht="25.5">
      <c r="A867" s="77" t="e">
        <f>VLOOKUP(B867,#REF!,3,FALSE)</f>
        <v>#REF!</v>
      </c>
      <c r="B867" s="14">
        <v>173</v>
      </c>
      <c r="C867" s="26" t="s">
        <v>90</v>
      </c>
      <c r="D867" s="13" t="s">
        <v>603</v>
      </c>
      <c r="E867" s="15" t="s">
        <v>604</v>
      </c>
      <c r="F867" s="54"/>
      <c r="G867" s="10"/>
      <c r="H867" s="10"/>
      <c r="I867" s="10"/>
      <c r="J867" s="10"/>
      <c r="K867" s="10"/>
      <c r="L867" s="194"/>
      <c r="M867" s="350"/>
    </row>
    <row r="868" spans="1:13" ht="25.5">
      <c r="A868" s="77" t="e">
        <f>VLOOKUP(B868,#REF!,3,FALSE)</f>
        <v>#REF!</v>
      </c>
      <c r="B868" s="105">
        <v>173</v>
      </c>
      <c r="C868" s="64" t="s">
        <v>90</v>
      </c>
      <c r="D868" s="65" t="s">
        <v>603</v>
      </c>
      <c r="E868" s="53" t="s">
        <v>604</v>
      </c>
      <c r="F868" s="51" t="s">
        <v>12</v>
      </c>
      <c r="G868" s="28">
        <f>SUM(G864:G867)</f>
        <v>5945.12</v>
      </c>
      <c r="H868" s="28">
        <f>SUM(H864:H867)</f>
        <v>4990.74</v>
      </c>
      <c r="I868" s="28">
        <f>IF(ISBLANK(H868),"",+H868/G868*100)</f>
        <v>83.946833705627469</v>
      </c>
      <c r="J868" s="28">
        <f>+H868-G868</f>
        <v>-954.38000000000011</v>
      </c>
      <c r="K868" s="28">
        <f>SUM(K856:K867)</f>
        <v>0</v>
      </c>
      <c r="L868" s="115"/>
      <c r="M868" s="350"/>
    </row>
    <row r="869" spans="1:13" ht="25.5">
      <c r="A869" s="77" t="e">
        <f>VLOOKUP(B869,#REF!,3,FALSE)</f>
        <v>#REF!</v>
      </c>
      <c r="B869" s="14">
        <v>173</v>
      </c>
      <c r="C869" s="26" t="s">
        <v>90</v>
      </c>
      <c r="D869" s="13" t="s">
        <v>607</v>
      </c>
      <c r="E869" s="15" t="s">
        <v>608</v>
      </c>
      <c r="F869" s="54" t="s">
        <v>8</v>
      </c>
      <c r="G869" s="10">
        <v>6556.7</v>
      </c>
      <c r="H869" s="10">
        <v>3999.27</v>
      </c>
      <c r="I869" s="10"/>
      <c r="J869" s="10"/>
      <c r="K869" s="10"/>
      <c r="L869" s="194"/>
      <c r="M869" s="350"/>
    </row>
    <row r="870" spans="1:13" ht="25.5">
      <c r="A870" s="77" t="e">
        <f>VLOOKUP(B870,#REF!,3,FALSE)</f>
        <v>#REF!</v>
      </c>
      <c r="B870" s="14">
        <v>173</v>
      </c>
      <c r="C870" s="26" t="s">
        <v>90</v>
      </c>
      <c r="D870" s="13" t="s">
        <v>607</v>
      </c>
      <c r="E870" s="15" t="s">
        <v>608</v>
      </c>
      <c r="F870" s="37" t="s">
        <v>25</v>
      </c>
      <c r="G870" s="10">
        <v>565.4</v>
      </c>
      <c r="H870" s="10">
        <v>400.22</v>
      </c>
      <c r="I870" s="10"/>
      <c r="J870" s="10"/>
      <c r="K870" s="10"/>
      <c r="L870" s="194"/>
      <c r="M870" s="350"/>
    </row>
    <row r="871" spans="1:13" ht="25.5">
      <c r="A871" s="77" t="e">
        <f>VLOOKUP(B871,#REF!,3,FALSE)</f>
        <v>#REF!</v>
      </c>
      <c r="B871" s="14">
        <v>173</v>
      </c>
      <c r="C871" s="26" t="s">
        <v>90</v>
      </c>
      <c r="D871" s="13" t="s">
        <v>607</v>
      </c>
      <c r="E871" s="15" t="s">
        <v>608</v>
      </c>
      <c r="F871" s="54" t="s">
        <v>26</v>
      </c>
      <c r="G871" s="10">
        <v>3004.6</v>
      </c>
      <c r="H871" s="10">
        <v>2267.9</v>
      </c>
      <c r="I871" s="10"/>
      <c r="J871" s="10"/>
      <c r="K871" s="10"/>
      <c r="L871" s="194"/>
      <c r="M871" s="350"/>
    </row>
    <row r="872" spans="1:13" ht="25.5">
      <c r="A872" s="77" t="e">
        <f>VLOOKUP(B872,#REF!,3,FALSE)</f>
        <v>#REF!</v>
      </c>
      <c r="B872" s="14">
        <v>173</v>
      </c>
      <c r="C872" s="26" t="s">
        <v>90</v>
      </c>
      <c r="D872" s="13" t="s">
        <v>607</v>
      </c>
      <c r="E872" s="15" t="s">
        <v>608</v>
      </c>
      <c r="F872" s="54" t="s">
        <v>606</v>
      </c>
      <c r="G872" s="10">
        <v>109</v>
      </c>
      <c r="H872" s="10">
        <v>52.92</v>
      </c>
      <c r="I872" s="10"/>
      <c r="J872" s="10"/>
      <c r="K872" s="10"/>
      <c r="L872" s="194"/>
      <c r="M872" s="350"/>
    </row>
    <row r="873" spans="1:13" ht="25.5">
      <c r="A873" s="77" t="e">
        <f>VLOOKUP(B873,#REF!,3,FALSE)</f>
        <v>#REF!</v>
      </c>
      <c r="B873" s="14">
        <v>173</v>
      </c>
      <c r="C873" s="26" t="s">
        <v>90</v>
      </c>
      <c r="D873" s="13" t="s">
        <v>607</v>
      </c>
      <c r="E873" s="15" t="s">
        <v>608</v>
      </c>
      <c r="F873" s="84"/>
      <c r="G873" s="10"/>
      <c r="H873" s="10"/>
      <c r="I873" s="10"/>
      <c r="J873" s="10"/>
      <c r="K873" s="10"/>
      <c r="L873" s="194"/>
      <c r="M873" s="350"/>
    </row>
    <row r="874" spans="1:13" ht="25.5">
      <c r="A874" s="77" t="e">
        <f>VLOOKUP(B874,#REF!,3,FALSE)</f>
        <v>#REF!</v>
      </c>
      <c r="B874" s="105">
        <v>173</v>
      </c>
      <c r="C874" s="64" t="s">
        <v>90</v>
      </c>
      <c r="D874" s="65" t="s">
        <v>607</v>
      </c>
      <c r="E874" s="53" t="s">
        <v>608</v>
      </c>
      <c r="F874" s="51" t="s">
        <v>12</v>
      </c>
      <c r="G874" s="28">
        <f>SUM(G869:G872)</f>
        <v>10235.699999999999</v>
      </c>
      <c r="H874" s="28">
        <f>SUM(H869:H872)</f>
        <v>6720.3099999999995</v>
      </c>
      <c r="I874" s="28">
        <f>IF(ISBLANK(H874),"",+H874/G874*100)</f>
        <v>65.6555975653839</v>
      </c>
      <c r="J874" s="28">
        <f>+H874-G874</f>
        <v>-3515.3899999999994</v>
      </c>
      <c r="K874" s="28">
        <f>SUM(K863:K873)</f>
        <v>0</v>
      </c>
      <c r="L874" s="115"/>
      <c r="M874" s="350"/>
    </row>
    <row r="875" spans="1:13" ht="25.5">
      <c r="A875" s="77" t="e">
        <f>VLOOKUP(B875,#REF!,3,FALSE)</f>
        <v>#REF!</v>
      </c>
      <c r="B875" s="88">
        <v>173</v>
      </c>
      <c r="C875" s="89" t="s">
        <v>90</v>
      </c>
      <c r="D875" s="90"/>
      <c r="E875" s="94"/>
      <c r="F875" s="92" t="s">
        <v>13</v>
      </c>
      <c r="G875" s="405">
        <f>+G863+G850+G824+G814+G868+G874</f>
        <v>2311586.7200000002</v>
      </c>
      <c r="H875" s="405">
        <f>+H863+H850+H824+H814+H868+H874</f>
        <v>2205130.4700000002</v>
      </c>
      <c r="I875" s="405">
        <f t="shared" si="33"/>
        <v>95.394667693886035</v>
      </c>
      <c r="J875" s="405">
        <f t="shared" si="35"/>
        <v>-106456.25</v>
      </c>
      <c r="K875" s="405">
        <f>+K863+K850+K824+K814</f>
        <v>0</v>
      </c>
      <c r="L875" s="406"/>
      <c r="M875" s="350"/>
    </row>
    <row r="876" spans="1:13">
      <c r="A876" s="77" t="e">
        <f>VLOOKUP(B876,#REF!,3,FALSE)</f>
        <v>#REF!</v>
      </c>
      <c r="B876" s="38">
        <v>219</v>
      </c>
      <c r="C876" s="39" t="s">
        <v>274</v>
      </c>
      <c r="D876" s="12" t="s">
        <v>458</v>
      </c>
      <c r="E876" s="15" t="s">
        <v>275</v>
      </c>
      <c r="F876" s="13" t="s">
        <v>8</v>
      </c>
      <c r="G876" s="30">
        <v>251228.3</v>
      </c>
      <c r="H876" s="30">
        <v>109753</v>
      </c>
      <c r="I876" s="22">
        <f t="shared" si="33"/>
        <v>43.686559197351578</v>
      </c>
      <c r="J876" s="22">
        <f t="shared" si="35"/>
        <v>-141475.29999999999</v>
      </c>
      <c r="K876" s="22">
        <v>-7.2</v>
      </c>
      <c r="L876" s="54" t="s">
        <v>1312</v>
      </c>
      <c r="M876" s="447" t="s">
        <v>1562</v>
      </c>
    </row>
    <row r="877" spans="1:13">
      <c r="A877" s="77" t="s">
        <v>340</v>
      </c>
      <c r="B877" s="38">
        <v>219</v>
      </c>
      <c r="C877" s="39" t="s">
        <v>274</v>
      </c>
      <c r="D877" s="12" t="s">
        <v>458</v>
      </c>
      <c r="E877" s="15" t="s">
        <v>275</v>
      </c>
      <c r="F877" s="13" t="s">
        <v>8</v>
      </c>
      <c r="G877" s="30"/>
      <c r="H877" s="30"/>
      <c r="I877" s="22"/>
      <c r="J877" s="22">
        <f t="shared" si="35"/>
        <v>0</v>
      </c>
      <c r="K877" s="22">
        <v>-1.8</v>
      </c>
      <c r="L877" s="54" t="s">
        <v>1366</v>
      </c>
      <c r="M877" s="447" t="s">
        <v>390</v>
      </c>
    </row>
    <row r="878" spans="1:13" ht="24">
      <c r="A878" s="77" t="s">
        <v>340</v>
      </c>
      <c r="B878" s="38">
        <v>219</v>
      </c>
      <c r="C878" s="39" t="s">
        <v>274</v>
      </c>
      <c r="D878" s="12" t="s">
        <v>458</v>
      </c>
      <c r="E878" s="15" t="s">
        <v>275</v>
      </c>
      <c r="F878" s="13" t="s">
        <v>8</v>
      </c>
      <c r="G878" s="30"/>
      <c r="H878" s="30"/>
      <c r="I878" s="22"/>
      <c r="J878" s="22">
        <f t="shared" si="35"/>
        <v>0</v>
      </c>
      <c r="K878" s="22">
        <v>-1182.7</v>
      </c>
      <c r="L878" s="54" t="s">
        <v>1314</v>
      </c>
      <c r="M878" s="448" t="s">
        <v>1563</v>
      </c>
    </row>
    <row r="879" spans="1:13" ht="36">
      <c r="A879" s="77" t="s">
        <v>340</v>
      </c>
      <c r="B879" s="38">
        <v>219</v>
      </c>
      <c r="C879" s="39" t="s">
        <v>274</v>
      </c>
      <c r="D879" s="12" t="s">
        <v>458</v>
      </c>
      <c r="E879" s="15" t="s">
        <v>275</v>
      </c>
      <c r="F879" s="13" t="s">
        <v>8</v>
      </c>
      <c r="G879" s="30"/>
      <c r="H879" s="30"/>
      <c r="I879" s="22"/>
      <c r="J879" s="22">
        <f t="shared" si="35"/>
        <v>0</v>
      </c>
      <c r="K879" s="22">
        <v>-57956.7</v>
      </c>
      <c r="L879" s="54" t="s">
        <v>1310</v>
      </c>
      <c r="M879" s="449" t="s">
        <v>1564</v>
      </c>
    </row>
    <row r="880" spans="1:13">
      <c r="A880" s="77" t="e">
        <f>VLOOKUP(B880,#REF!,3,FALSE)</f>
        <v>#REF!</v>
      </c>
      <c r="B880" s="38">
        <v>219</v>
      </c>
      <c r="C880" s="39" t="s">
        <v>274</v>
      </c>
      <c r="D880" s="12" t="s">
        <v>458</v>
      </c>
      <c r="E880" s="15" t="s">
        <v>275</v>
      </c>
      <c r="F880" s="13" t="s">
        <v>8</v>
      </c>
      <c r="G880" s="30"/>
      <c r="H880" s="30"/>
      <c r="I880" s="22" t="str">
        <f t="shared" si="33"/>
        <v/>
      </c>
      <c r="J880" s="22">
        <f t="shared" si="35"/>
        <v>0</v>
      </c>
      <c r="K880" s="10">
        <v>-486.9</v>
      </c>
      <c r="L880" s="12" t="s">
        <v>1311</v>
      </c>
      <c r="M880" s="447" t="s">
        <v>288</v>
      </c>
    </row>
    <row r="881" spans="1:13" ht="72">
      <c r="A881" s="77" t="e">
        <f>VLOOKUP(B881,#REF!,3,FALSE)</f>
        <v>#REF!</v>
      </c>
      <c r="B881" s="38">
        <v>219</v>
      </c>
      <c r="C881" s="39" t="s">
        <v>274</v>
      </c>
      <c r="D881" s="12" t="s">
        <v>458</v>
      </c>
      <c r="E881" s="15" t="s">
        <v>275</v>
      </c>
      <c r="F881" s="13" t="s">
        <v>8</v>
      </c>
      <c r="G881" s="30"/>
      <c r="H881" s="30"/>
      <c r="I881" s="22" t="str">
        <f t="shared" si="33"/>
        <v/>
      </c>
      <c r="J881" s="22">
        <f t="shared" si="35"/>
        <v>0</v>
      </c>
      <c r="K881" s="10">
        <v>-81840</v>
      </c>
      <c r="L881" s="12" t="s">
        <v>1305</v>
      </c>
      <c r="M881" s="450" t="s">
        <v>1565</v>
      </c>
    </row>
    <row r="882" spans="1:13">
      <c r="A882" s="77" t="e">
        <f>VLOOKUP(B882,#REF!,3,FALSE)</f>
        <v>#REF!</v>
      </c>
      <c r="B882" s="38">
        <v>219</v>
      </c>
      <c r="C882" s="39" t="s">
        <v>274</v>
      </c>
      <c r="D882" s="12" t="s">
        <v>458</v>
      </c>
      <c r="E882" s="15" t="s">
        <v>275</v>
      </c>
      <c r="F882" s="13" t="s">
        <v>233</v>
      </c>
      <c r="G882" s="20">
        <v>20000</v>
      </c>
      <c r="H882" s="20">
        <v>0</v>
      </c>
      <c r="I882" s="22">
        <f t="shared" si="33"/>
        <v>0</v>
      </c>
      <c r="J882" s="10">
        <f t="shared" si="35"/>
        <v>-20000</v>
      </c>
      <c r="K882" s="19">
        <v>-20000</v>
      </c>
      <c r="L882" s="12" t="s">
        <v>1305</v>
      </c>
      <c r="M882" s="325" t="s">
        <v>1566</v>
      </c>
    </row>
    <row r="883" spans="1:13" ht="36">
      <c r="A883" s="77" t="e">
        <f>VLOOKUP(B883,#REF!,3,FALSE)</f>
        <v>#REF!</v>
      </c>
      <c r="B883" s="38">
        <v>219</v>
      </c>
      <c r="C883" s="39" t="s">
        <v>274</v>
      </c>
      <c r="D883" s="12" t="s">
        <v>458</v>
      </c>
      <c r="E883" s="49" t="s">
        <v>275</v>
      </c>
      <c r="F883" s="37" t="s">
        <v>31</v>
      </c>
      <c r="G883" s="30">
        <v>2050</v>
      </c>
      <c r="H883" s="19">
        <v>1678.6</v>
      </c>
      <c r="I883" s="22">
        <f t="shared" si="33"/>
        <v>81.882926829268285</v>
      </c>
      <c r="J883" s="10">
        <f t="shared" si="35"/>
        <v>-371.40000000000009</v>
      </c>
      <c r="K883" s="10">
        <v>-371.4</v>
      </c>
      <c r="L883" s="12" t="s">
        <v>1311</v>
      </c>
      <c r="M883" s="451" t="s">
        <v>1567</v>
      </c>
    </row>
    <row r="884" spans="1:13" ht="24">
      <c r="A884" s="77" t="e">
        <f>VLOOKUP(B884,#REF!,3,FALSE)</f>
        <v>#REF!</v>
      </c>
      <c r="B884" s="38">
        <v>219</v>
      </c>
      <c r="C884" s="39" t="s">
        <v>274</v>
      </c>
      <c r="D884" s="12" t="s">
        <v>458</v>
      </c>
      <c r="E884" s="49" t="s">
        <v>275</v>
      </c>
      <c r="F884" s="37" t="s">
        <v>755</v>
      </c>
      <c r="G884" s="223">
        <v>7451</v>
      </c>
      <c r="H884" s="20">
        <v>410.2</v>
      </c>
      <c r="I884" s="22">
        <f t="shared" si="33"/>
        <v>5.5053013018386787</v>
      </c>
      <c r="J884" s="10">
        <f t="shared" si="35"/>
        <v>-7040.8</v>
      </c>
      <c r="K884" s="10">
        <v>-7040.8</v>
      </c>
      <c r="L884" s="12" t="s">
        <v>1311</v>
      </c>
      <c r="M884" s="452" t="s">
        <v>1568</v>
      </c>
    </row>
    <row r="885" spans="1:13" ht="36">
      <c r="A885" s="77" t="e">
        <f>VLOOKUP(B885,#REF!,3,FALSE)</f>
        <v>#REF!</v>
      </c>
      <c r="B885" s="38">
        <v>219</v>
      </c>
      <c r="C885" s="39" t="s">
        <v>274</v>
      </c>
      <c r="D885" s="12" t="s">
        <v>458</v>
      </c>
      <c r="E885" s="15" t="s">
        <v>275</v>
      </c>
      <c r="F885" s="13" t="s">
        <v>55</v>
      </c>
      <c r="G885" s="19">
        <v>94930</v>
      </c>
      <c r="H885" s="19">
        <v>71720.7</v>
      </c>
      <c r="I885" s="22">
        <f t="shared" si="33"/>
        <v>75.55114294743494</v>
      </c>
      <c r="J885" s="10">
        <f t="shared" si="35"/>
        <v>-23209.300000000003</v>
      </c>
      <c r="K885" s="10">
        <v>-23209.3</v>
      </c>
      <c r="L885" s="12" t="s">
        <v>1310</v>
      </c>
      <c r="M885" s="453" t="s">
        <v>1567</v>
      </c>
    </row>
    <row r="886" spans="1:13" ht="36">
      <c r="A886" s="77" t="e">
        <f>VLOOKUP(B886,#REF!,3,FALSE)</f>
        <v>#REF!</v>
      </c>
      <c r="B886" s="38">
        <v>219</v>
      </c>
      <c r="C886" s="39" t="s">
        <v>274</v>
      </c>
      <c r="D886" s="12" t="s">
        <v>458</v>
      </c>
      <c r="E886" s="15" t="s">
        <v>275</v>
      </c>
      <c r="F886" s="13" t="s">
        <v>757</v>
      </c>
      <c r="G886" s="19">
        <v>42807</v>
      </c>
      <c r="H886" s="19">
        <v>2511.6</v>
      </c>
      <c r="I886" s="22">
        <f t="shared" si="33"/>
        <v>5.8672646996986471</v>
      </c>
      <c r="J886" s="10">
        <f t="shared" si="35"/>
        <v>-40295.4</v>
      </c>
      <c r="K886" s="10">
        <v>-40295.4</v>
      </c>
      <c r="L886" s="12" t="s">
        <v>1311</v>
      </c>
      <c r="M886" s="454" t="s">
        <v>1569</v>
      </c>
    </row>
    <row r="887" spans="1:13">
      <c r="A887" s="77" t="e">
        <f>VLOOKUP(B887,#REF!,3,FALSE)</f>
        <v>#REF!</v>
      </c>
      <c r="B887" s="38">
        <v>219</v>
      </c>
      <c r="C887" s="39" t="s">
        <v>274</v>
      </c>
      <c r="D887" s="12" t="s">
        <v>458</v>
      </c>
      <c r="E887" s="15" t="s">
        <v>275</v>
      </c>
      <c r="F887" s="13" t="s">
        <v>11</v>
      </c>
      <c r="G887" s="19">
        <v>205</v>
      </c>
      <c r="H887" s="19">
        <v>204.9</v>
      </c>
      <c r="I887" s="22">
        <f t="shared" si="33"/>
        <v>99.951219512195124</v>
      </c>
      <c r="J887" s="10">
        <f t="shared" si="35"/>
        <v>-9.9999999999994316E-2</v>
      </c>
      <c r="K887" s="10">
        <v>-0.1</v>
      </c>
      <c r="L887" s="12" t="s">
        <v>1314</v>
      </c>
      <c r="M887" s="447" t="s">
        <v>355</v>
      </c>
    </row>
    <row r="888" spans="1:13">
      <c r="A888" s="77" t="e">
        <f>VLOOKUP(B888,#REF!,3,FALSE)</f>
        <v>#REF!</v>
      </c>
      <c r="B888" s="38">
        <v>219</v>
      </c>
      <c r="C888" s="39" t="s">
        <v>274</v>
      </c>
      <c r="D888" s="12" t="s">
        <v>458</v>
      </c>
      <c r="E888" s="15" t="s">
        <v>275</v>
      </c>
      <c r="F888" s="13" t="s">
        <v>19</v>
      </c>
      <c r="G888" s="19">
        <v>78.599999999999994</v>
      </c>
      <c r="H888" s="19">
        <v>62.9</v>
      </c>
      <c r="I888" s="22">
        <f t="shared" si="33"/>
        <v>80.025445292620873</v>
      </c>
      <c r="J888" s="10">
        <f t="shared" si="35"/>
        <v>-15.699999999999996</v>
      </c>
      <c r="K888" s="19">
        <v>-15.7</v>
      </c>
      <c r="L888" s="12" t="s">
        <v>1311</v>
      </c>
      <c r="M888" s="455" t="s">
        <v>1570</v>
      </c>
    </row>
    <row r="889" spans="1:13">
      <c r="A889" s="77" t="e">
        <f>VLOOKUP(B889,#REF!,3,FALSE)</f>
        <v>#REF!</v>
      </c>
      <c r="B889" s="38">
        <v>219</v>
      </c>
      <c r="C889" s="39" t="s">
        <v>274</v>
      </c>
      <c r="D889" s="12" t="s">
        <v>458</v>
      </c>
      <c r="E889" s="15" t="s">
        <v>275</v>
      </c>
      <c r="F889" s="13" t="s">
        <v>605</v>
      </c>
      <c r="G889" s="19">
        <v>113</v>
      </c>
      <c r="H889" s="19">
        <v>113</v>
      </c>
      <c r="I889" s="22">
        <f t="shared" si="33"/>
        <v>100</v>
      </c>
      <c r="J889" s="10">
        <f t="shared" si="35"/>
        <v>0</v>
      </c>
      <c r="K889" s="10">
        <v>0</v>
      </c>
      <c r="L889" s="12"/>
      <c r="M889" s="455"/>
    </row>
    <row r="890" spans="1:13" ht="25.5">
      <c r="A890" s="77" t="e">
        <f>VLOOKUP(B890,#REF!,3,FALSE)</f>
        <v>#REF!</v>
      </c>
      <c r="B890" s="137">
        <v>219</v>
      </c>
      <c r="C890" s="117" t="s">
        <v>274</v>
      </c>
      <c r="D890" s="86" t="s">
        <v>458</v>
      </c>
      <c r="E890" s="53" t="s">
        <v>275</v>
      </c>
      <c r="F890" s="51" t="s">
        <v>12</v>
      </c>
      <c r="G890" s="28">
        <f>SUM(G876:G889)</f>
        <v>418862.89999999997</v>
      </c>
      <c r="H890" s="28">
        <f>SUM(H876:H889)</f>
        <v>186454.9</v>
      </c>
      <c r="I890" s="28">
        <f t="shared" si="33"/>
        <v>44.514541631641286</v>
      </c>
      <c r="J890" s="28">
        <f t="shared" si="35"/>
        <v>-232407.99999999997</v>
      </c>
      <c r="K890" s="28">
        <f>SUM(K876:K889)</f>
        <v>-232407.99999999997</v>
      </c>
      <c r="L890" s="186"/>
      <c r="M890" s="350"/>
    </row>
    <row r="891" spans="1:13" ht="24">
      <c r="A891" s="77" t="e">
        <f>VLOOKUP(B891,#REF!,3,FALSE)</f>
        <v>#REF!</v>
      </c>
      <c r="B891" s="38">
        <v>219</v>
      </c>
      <c r="C891" s="39" t="s">
        <v>274</v>
      </c>
      <c r="D891" s="12" t="s">
        <v>460</v>
      </c>
      <c r="E891" s="15" t="s">
        <v>1561</v>
      </c>
      <c r="F891" s="13" t="s">
        <v>8</v>
      </c>
      <c r="G891" s="10">
        <v>3630</v>
      </c>
      <c r="H891" s="10">
        <v>3205.1</v>
      </c>
      <c r="I891" s="22">
        <f t="shared" si="33"/>
        <v>88.294765840220379</v>
      </c>
      <c r="J891" s="10">
        <f t="shared" si="35"/>
        <v>-424.90000000000009</v>
      </c>
      <c r="K891" s="10">
        <v>-227.1</v>
      </c>
      <c r="L891" s="76" t="s">
        <v>1313</v>
      </c>
      <c r="M891" s="424" t="s">
        <v>1571</v>
      </c>
    </row>
    <row r="892" spans="1:13">
      <c r="A892" s="77" t="e">
        <f>VLOOKUP(B892,#REF!,3,FALSE)</f>
        <v>#REF!</v>
      </c>
      <c r="B892" s="38">
        <v>219</v>
      </c>
      <c r="C892" s="39" t="s">
        <v>274</v>
      </c>
      <c r="D892" s="12" t="s">
        <v>460</v>
      </c>
      <c r="E892" s="15" t="s">
        <v>1561</v>
      </c>
      <c r="F892" s="13" t="s">
        <v>8</v>
      </c>
      <c r="G892" s="10"/>
      <c r="H892" s="10"/>
      <c r="I892" s="22" t="str">
        <f t="shared" si="33"/>
        <v/>
      </c>
      <c r="J892" s="10">
        <f t="shared" si="35"/>
        <v>0</v>
      </c>
      <c r="K892" s="10">
        <v>-197.8</v>
      </c>
      <c r="L892" s="76" t="s">
        <v>1310</v>
      </c>
      <c r="M892" s="424" t="s">
        <v>1572</v>
      </c>
    </row>
    <row r="893" spans="1:13">
      <c r="A893" s="77" t="e">
        <f>VLOOKUP(B893,#REF!,3,FALSE)</f>
        <v>#REF!</v>
      </c>
      <c r="B893" s="38">
        <v>219</v>
      </c>
      <c r="C893" s="39" t="s">
        <v>274</v>
      </c>
      <c r="D893" s="12" t="s">
        <v>460</v>
      </c>
      <c r="E893" s="15" t="s">
        <v>1561</v>
      </c>
      <c r="F893" s="13" t="s">
        <v>25</v>
      </c>
      <c r="G893" s="10">
        <v>22.4</v>
      </c>
      <c r="H893" s="10">
        <v>21.2</v>
      </c>
      <c r="I893" s="22">
        <f t="shared" si="33"/>
        <v>94.642857142857153</v>
      </c>
      <c r="J893" s="10">
        <f t="shared" si="35"/>
        <v>-1.1999999999999993</v>
      </c>
      <c r="K893" s="10">
        <v>-1</v>
      </c>
      <c r="L893" s="76" t="s">
        <v>1307</v>
      </c>
      <c r="M893" s="424" t="s">
        <v>1573</v>
      </c>
    </row>
    <row r="894" spans="1:13">
      <c r="A894" s="77" t="e">
        <f>VLOOKUP(B894,#REF!,3,FALSE)</f>
        <v>#REF!</v>
      </c>
      <c r="B894" s="38">
        <v>219</v>
      </c>
      <c r="C894" s="39" t="s">
        <v>274</v>
      </c>
      <c r="D894" s="12" t="s">
        <v>460</v>
      </c>
      <c r="E894" s="15" t="s">
        <v>1561</v>
      </c>
      <c r="F894" s="13" t="s">
        <v>26</v>
      </c>
      <c r="G894" s="10">
        <v>146.6</v>
      </c>
      <c r="H894" s="10">
        <v>115.6</v>
      </c>
      <c r="I894" s="22">
        <f t="shared" si="33"/>
        <v>78.854024556616636</v>
      </c>
      <c r="J894" s="10">
        <f t="shared" si="35"/>
        <v>-31</v>
      </c>
      <c r="K894" s="10">
        <v>-31.2</v>
      </c>
      <c r="L894" s="76" t="s">
        <v>1307</v>
      </c>
      <c r="M894" s="424" t="s">
        <v>1573</v>
      </c>
    </row>
    <row r="895" spans="1:13" ht="24">
      <c r="A895" s="77" t="e">
        <f>VLOOKUP(B895,#REF!,3,FALSE)</f>
        <v>#REF!</v>
      </c>
      <c r="B895" s="38">
        <v>219</v>
      </c>
      <c r="C895" s="39" t="s">
        <v>274</v>
      </c>
      <c r="D895" s="12" t="s">
        <v>460</v>
      </c>
      <c r="E895" s="15" t="s">
        <v>1561</v>
      </c>
      <c r="F895" s="13" t="s">
        <v>606</v>
      </c>
      <c r="G895" s="10">
        <v>86.6</v>
      </c>
      <c r="H895" s="10">
        <v>31.9</v>
      </c>
      <c r="I895" s="22">
        <f t="shared" si="33"/>
        <v>36.836027713625867</v>
      </c>
      <c r="J895" s="10">
        <f t="shared" si="35"/>
        <v>-54.699999999999996</v>
      </c>
      <c r="K895" s="10">
        <v>-54.7</v>
      </c>
      <c r="L895" s="76" t="s">
        <v>1313</v>
      </c>
      <c r="M895" s="458" t="s">
        <v>1574</v>
      </c>
    </row>
    <row r="896" spans="1:13">
      <c r="A896" s="77" t="e">
        <f>VLOOKUP(B896,#REF!,3,FALSE)</f>
        <v>#REF!</v>
      </c>
      <c r="B896" s="38">
        <v>219</v>
      </c>
      <c r="C896" s="39" t="s">
        <v>274</v>
      </c>
      <c r="D896" s="12" t="s">
        <v>460</v>
      </c>
      <c r="E896" s="15" t="s">
        <v>1561</v>
      </c>
      <c r="F896" s="13" t="s">
        <v>11</v>
      </c>
      <c r="G896" s="10">
        <v>3</v>
      </c>
      <c r="H896" s="10">
        <v>0</v>
      </c>
      <c r="I896" s="22">
        <f t="shared" si="33"/>
        <v>0</v>
      </c>
      <c r="J896" s="10">
        <f t="shared" si="35"/>
        <v>-3</v>
      </c>
      <c r="K896" s="10">
        <v>-3</v>
      </c>
      <c r="L896" s="215" t="s">
        <v>1314</v>
      </c>
      <c r="M896" s="423" t="s">
        <v>1575</v>
      </c>
    </row>
    <row r="897" spans="1:13" ht="25.5">
      <c r="A897" s="77" t="e">
        <f>VLOOKUP(B897,#REF!,3,FALSE)</f>
        <v>#REF!</v>
      </c>
      <c r="B897" s="137">
        <v>219</v>
      </c>
      <c r="C897" s="117" t="s">
        <v>274</v>
      </c>
      <c r="D897" s="86" t="s">
        <v>460</v>
      </c>
      <c r="E897" s="53" t="s">
        <v>1561</v>
      </c>
      <c r="F897" s="51" t="s">
        <v>12</v>
      </c>
      <c r="G897" s="28">
        <f>SUM(G891:G896)</f>
        <v>3888.6</v>
      </c>
      <c r="H897" s="28">
        <f>SUM(H891:H896)</f>
        <v>3373.7999999999997</v>
      </c>
      <c r="I897" s="28">
        <f t="shared" si="33"/>
        <v>86.761302268168478</v>
      </c>
      <c r="J897" s="28">
        <f t="shared" si="35"/>
        <v>-514.80000000000018</v>
      </c>
      <c r="K897" s="28">
        <f>SUM(K891:K896)</f>
        <v>-514.79999999999995</v>
      </c>
      <c r="L897" s="186"/>
      <c r="M897" s="457"/>
    </row>
    <row r="898" spans="1:13" ht="25.5">
      <c r="A898" s="77" t="e">
        <f>VLOOKUP(B898,#REF!,3,FALSE)</f>
        <v>#REF!</v>
      </c>
      <c r="B898" s="138">
        <v>219</v>
      </c>
      <c r="C898" s="116" t="s">
        <v>274</v>
      </c>
      <c r="D898" s="108"/>
      <c r="E898" s="139"/>
      <c r="F898" s="92" t="s">
        <v>13</v>
      </c>
      <c r="G898" s="136">
        <f>+G897+G890</f>
        <v>422751.49999999994</v>
      </c>
      <c r="H898" s="136">
        <f>+H897+H890</f>
        <v>189828.69999999998</v>
      </c>
      <c r="I898" s="136">
        <f t="shared" si="33"/>
        <v>44.903140497431707</v>
      </c>
      <c r="J898" s="136">
        <f t="shared" si="35"/>
        <v>-232922.79999999996</v>
      </c>
      <c r="K898" s="136">
        <f>+K897+K890</f>
        <v>-232922.79999999996</v>
      </c>
      <c r="L898" s="187"/>
      <c r="M898" s="456"/>
    </row>
    <row r="899" spans="1:13" ht="25.5">
      <c r="A899" s="77" t="e">
        <f>VLOOKUP(B899,#REF!,3,FALSE)</f>
        <v>#REF!</v>
      </c>
      <c r="B899" s="14">
        <v>220</v>
      </c>
      <c r="C899" s="26" t="s">
        <v>99</v>
      </c>
      <c r="D899" s="12" t="s">
        <v>108</v>
      </c>
      <c r="E899" s="26" t="s">
        <v>597</v>
      </c>
      <c r="F899" s="13" t="s">
        <v>8</v>
      </c>
      <c r="G899" s="10">
        <v>37161.800000000003</v>
      </c>
      <c r="H899" s="10">
        <v>26854</v>
      </c>
      <c r="I899" s="10">
        <f t="shared" si="33"/>
        <v>72.262376956982706</v>
      </c>
      <c r="J899" s="10">
        <f t="shared" si="35"/>
        <v>-10307.800000000003</v>
      </c>
      <c r="K899" s="10">
        <v>-133.80000000000001</v>
      </c>
      <c r="L899" s="12" t="s">
        <v>1313</v>
      </c>
      <c r="M899" s="456"/>
    </row>
    <row r="900" spans="1:13" ht="25.5">
      <c r="A900" s="77" t="e">
        <f>VLOOKUP(B900,#REF!,3,FALSE)</f>
        <v>#REF!</v>
      </c>
      <c r="B900" s="14">
        <v>220</v>
      </c>
      <c r="C900" s="26" t="s">
        <v>99</v>
      </c>
      <c r="D900" s="12" t="s">
        <v>108</v>
      </c>
      <c r="E900" s="26" t="s">
        <v>597</v>
      </c>
      <c r="F900" s="13" t="s">
        <v>8</v>
      </c>
      <c r="G900" s="29"/>
      <c r="H900" s="29"/>
      <c r="I900" s="29" t="str">
        <f t="shared" si="33"/>
        <v/>
      </c>
      <c r="J900" s="10">
        <f t="shared" si="35"/>
        <v>0</v>
      </c>
      <c r="K900" s="22">
        <v>-2772.7</v>
      </c>
      <c r="L900" s="12" t="s">
        <v>1312</v>
      </c>
      <c r="M900" s="456"/>
    </row>
    <row r="901" spans="1:13" ht="25.5">
      <c r="A901" s="77" t="e">
        <f>VLOOKUP(B901,#REF!,3,FALSE)</f>
        <v>#REF!</v>
      </c>
      <c r="B901" s="14">
        <v>220</v>
      </c>
      <c r="C901" s="26" t="s">
        <v>99</v>
      </c>
      <c r="D901" s="12" t="s">
        <v>108</v>
      </c>
      <c r="E901" s="26" t="s">
        <v>597</v>
      </c>
      <c r="F901" s="13" t="s">
        <v>8</v>
      </c>
      <c r="G901" s="29"/>
      <c r="H901" s="29"/>
      <c r="I901" s="29" t="str">
        <f t="shared" si="33"/>
        <v/>
      </c>
      <c r="J901" s="10">
        <f t="shared" si="35"/>
        <v>0</v>
      </c>
      <c r="K901" s="22">
        <v>-30.2</v>
      </c>
      <c r="L901" s="12" t="s">
        <v>1308</v>
      </c>
      <c r="M901" s="456"/>
    </row>
    <row r="902" spans="1:13" ht="25.5">
      <c r="A902" s="77" t="e">
        <f>VLOOKUP(B902,#REF!,3,FALSE)</f>
        <v>#REF!</v>
      </c>
      <c r="B902" s="14">
        <v>220</v>
      </c>
      <c r="C902" s="26" t="s">
        <v>99</v>
      </c>
      <c r="D902" s="12" t="s">
        <v>108</v>
      </c>
      <c r="E902" s="26" t="s">
        <v>597</v>
      </c>
      <c r="F902" s="13" t="s">
        <v>8</v>
      </c>
      <c r="G902" s="22"/>
      <c r="H902" s="22"/>
      <c r="I902" s="22" t="str">
        <f t="shared" si="33"/>
        <v/>
      </c>
      <c r="J902" s="10">
        <f t="shared" si="35"/>
        <v>0</v>
      </c>
      <c r="K902" s="22">
        <v>-1.3</v>
      </c>
      <c r="L902" s="12" t="s">
        <v>1366</v>
      </c>
      <c r="M902" s="456"/>
    </row>
    <row r="903" spans="1:13" ht="25.5">
      <c r="A903" s="77" t="e">
        <f>VLOOKUP(B903,#REF!,3,FALSE)</f>
        <v>#REF!</v>
      </c>
      <c r="B903" s="14">
        <v>220</v>
      </c>
      <c r="C903" s="26" t="s">
        <v>99</v>
      </c>
      <c r="D903" s="12" t="s">
        <v>108</v>
      </c>
      <c r="E903" s="26" t="s">
        <v>597</v>
      </c>
      <c r="F903" s="13" t="s">
        <v>8</v>
      </c>
      <c r="G903" s="19"/>
      <c r="H903" s="19"/>
      <c r="I903" s="10" t="str">
        <f t="shared" si="33"/>
        <v/>
      </c>
      <c r="J903" s="10">
        <f t="shared" si="35"/>
        <v>0</v>
      </c>
      <c r="K903" s="10">
        <v>-2779.8</v>
      </c>
      <c r="L903" s="12" t="s">
        <v>1307</v>
      </c>
      <c r="M903" s="456"/>
    </row>
    <row r="904" spans="1:13" ht="25.5">
      <c r="A904" s="77" t="e">
        <f>VLOOKUP(B904,#REF!,3,FALSE)</f>
        <v>#REF!</v>
      </c>
      <c r="B904" s="14">
        <v>220</v>
      </c>
      <c r="C904" s="26" t="s">
        <v>99</v>
      </c>
      <c r="D904" s="12" t="s">
        <v>108</v>
      </c>
      <c r="E904" s="26" t="s">
        <v>597</v>
      </c>
      <c r="F904" s="13" t="s">
        <v>8</v>
      </c>
      <c r="G904" s="29"/>
      <c r="H904" s="29"/>
      <c r="I904" s="29" t="str">
        <f t="shared" si="33"/>
        <v/>
      </c>
      <c r="J904" s="10">
        <f t="shared" si="35"/>
        <v>0</v>
      </c>
      <c r="K904" s="22">
        <v>-156.19999999999999</v>
      </c>
      <c r="L904" s="12" t="s">
        <v>1314</v>
      </c>
      <c r="M904" s="456"/>
    </row>
    <row r="905" spans="1:13" ht="25.5">
      <c r="A905" s="77" t="e">
        <f>VLOOKUP(B905,#REF!,3,FALSE)</f>
        <v>#REF!</v>
      </c>
      <c r="B905" s="14">
        <v>220</v>
      </c>
      <c r="C905" s="26" t="s">
        <v>99</v>
      </c>
      <c r="D905" s="12" t="s">
        <v>108</v>
      </c>
      <c r="E905" s="26" t="s">
        <v>597</v>
      </c>
      <c r="F905" s="13" t="s">
        <v>8</v>
      </c>
      <c r="G905" s="22"/>
      <c r="H905" s="22"/>
      <c r="I905" s="22" t="str">
        <f t="shared" si="33"/>
        <v/>
      </c>
      <c r="J905" s="10">
        <f t="shared" si="35"/>
        <v>0</v>
      </c>
      <c r="K905" s="22">
        <v>-19</v>
      </c>
      <c r="L905" s="12" t="s">
        <v>1307</v>
      </c>
      <c r="M905" s="350" t="s">
        <v>794</v>
      </c>
    </row>
    <row r="906" spans="1:13" ht="25.5">
      <c r="A906" s="77" t="e">
        <f>VLOOKUP(B906,#REF!,3,FALSE)</f>
        <v>#REF!</v>
      </c>
      <c r="B906" s="14">
        <v>220</v>
      </c>
      <c r="C906" s="26" t="s">
        <v>99</v>
      </c>
      <c r="D906" s="12" t="s">
        <v>108</v>
      </c>
      <c r="E906" s="26" t="s">
        <v>597</v>
      </c>
      <c r="F906" s="13" t="s">
        <v>8</v>
      </c>
      <c r="G906" s="29"/>
      <c r="H906" s="29"/>
      <c r="I906" s="29" t="str">
        <f t="shared" si="33"/>
        <v/>
      </c>
      <c r="J906" s="10">
        <f t="shared" si="35"/>
        <v>0</v>
      </c>
      <c r="K906" s="22">
        <v>-1685.9</v>
      </c>
      <c r="L906" s="12" t="s">
        <v>1305</v>
      </c>
      <c r="M906" s="350" t="s">
        <v>795</v>
      </c>
    </row>
    <row r="907" spans="1:13" ht="25.5">
      <c r="A907" s="77" t="e">
        <f>VLOOKUP(B907,#REF!,3,FALSE)</f>
        <v>#REF!</v>
      </c>
      <c r="B907" s="14">
        <v>220</v>
      </c>
      <c r="C907" s="26" t="s">
        <v>99</v>
      </c>
      <c r="D907" s="12" t="s">
        <v>108</v>
      </c>
      <c r="E907" s="26" t="s">
        <v>597</v>
      </c>
      <c r="F907" s="13" t="s">
        <v>8</v>
      </c>
      <c r="G907" s="29"/>
      <c r="H907" s="29"/>
      <c r="I907" s="29" t="str">
        <f t="shared" si="33"/>
        <v/>
      </c>
      <c r="J907" s="10">
        <f t="shared" si="35"/>
        <v>0</v>
      </c>
      <c r="K907" s="22">
        <v>-27.5</v>
      </c>
      <c r="L907" s="12" t="s">
        <v>1314</v>
      </c>
      <c r="M907" s="350" t="s">
        <v>796</v>
      </c>
    </row>
    <row r="908" spans="1:13" ht="25.5">
      <c r="A908" s="77" t="e">
        <f>VLOOKUP(B908,#REF!,3,FALSE)</f>
        <v>#REF!</v>
      </c>
      <c r="B908" s="14">
        <v>220</v>
      </c>
      <c r="C908" s="26" t="s">
        <v>99</v>
      </c>
      <c r="D908" s="12" t="s">
        <v>108</v>
      </c>
      <c r="E908" s="26" t="s">
        <v>597</v>
      </c>
      <c r="F908" s="13" t="s">
        <v>8</v>
      </c>
      <c r="G908" s="29"/>
      <c r="H908" s="29"/>
      <c r="I908" s="29" t="str">
        <f t="shared" si="33"/>
        <v/>
      </c>
      <c r="J908" s="10">
        <f t="shared" si="35"/>
        <v>0</v>
      </c>
      <c r="K908" s="22">
        <v>-767.5</v>
      </c>
      <c r="L908" s="12" t="s">
        <v>1310</v>
      </c>
      <c r="M908" s="350" t="s">
        <v>448</v>
      </c>
    </row>
    <row r="909" spans="1:13" ht="25.5">
      <c r="A909" s="77" t="e">
        <f>VLOOKUP(B909,#REF!,3,FALSE)</f>
        <v>#REF!</v>
      </c>
      <c r="B909" s="14">
        <v>220</v>
      </c>
      <c r="C909" s="26" t="s">
        <v>99</v>
      </c>
      <c r="D909" s="12" t="s">
        <v>108</v>
      </c>
      <c r="E909" s="26" t="s">
        <v>597</v>
      </c>
      <c r="F909" s="13" t="s">
        <v>8</v>
      </c>
      <c r="G909" s="29"/>
      <c r="H909" s="29"/>
      <c r="I909" s="29" t="str">
        <f t="shared" si="33"/>
        <v/>
      </c>
      <c r="J909" s="10">
        <f t="shared" si="35"/>
        <v>0</v>
      </c>
      <c r="K909" s="22">
        <v>-52.1</v>
      </c>
      <c r="L909" s="58" t="s">
        <v>1311</v>
      </c>
      <c r="M909" s="350" t="s">
        <v>797</v>
      </c>
    </row>
    <row r="910" spans="1:13" ht="63.75">
      <c r="A910" s="77" t="e">
        <f>VLOOKUP(B910,#REF!,3,FALSE)</f>
        <v>#REF!</v>
      </c>
      <c r="B910" s="14">
        <v>220</v>
      </c>
      <c r="C910" s="26" t="s">
        <v>99</v>
      </c>
      <c r="D910" s="12" t="s">
        <v>108</v>
      </c>
      <c r="E910" s="26" t="s">
        <v>597</v>
      </c>
      <c r="F910" s="13" t="s">
        <v>8</v>
      </c>
      <c r="G910" s="29"/>
      <c r="H910" s="29"/>
      <c r="I910" s="29" t="str">
        <f t="shared" si="33"/>
        <v/>
      </c>
      <c r="J910" s="10">
        <f t="shared" si="35"/>
        <v>0</v>
      </c>
      <c r="K910" s="22">
        <v>-318.5</v>
      </c>
      <c r="L910" s="58" t="s">
        <v>1390</v>
      </c>
      <c r="M910" s="350" t="s">
        <v>798</v>
      </c>
    </row>
    <row r="911" spans="1:13" ht="89.25">
      <c r="A911" s="77" t="e">
        <f>VLOOKUP(B911,#REF!,3,FALSE)</f>
        <v>#REF!</v>
      </c>
      <c r="B911" s="14">
        <v>220</v>
      </c>
      <c r="C911" s="26" t="s">
        <v>99</v>
      </c>
      <c r="D911" s="12" t="s">
        <v>108</v>
      </c>
      <c r="E911" s="26" t="s">
        <v>597</v>
      </c>
      <c r="F911" s="13" t="s">
        <v>8</v>
      </c>
      <c r="G911" s="29"/>
      <c r="H911" s="29"/>
      <c r="I911" s="29" t="str">
        <f t="shared" si="33"/>
        <v/>
      </c>
      <c r="J911" s="10">
        <f t="shared" si="35"/>
        <v>0</v>
      </c>
      <c r="K911" s="22">
        <v>-1563.3</v>
      </c>
      <c r="L911" s="12" t="s">
        <v>1305</v>
      </c>
      <c r="M911" s="350" t="s">
        <v>799</v>
      </c>
    </row>
    <row r="912" spans="1:13" ht="63.75">
      <c r="A912" s="77" t="e">
        <f>VLOOKUP(B912,#REF!,3,FALSE)</f>
        <v>#REF!</v>
      </c>
      <c r="B912" s="14">
        <v>220</v>
      </c>
      <c r="C912" s="26" t="s">
        <v>99</v>
      </c>
      <c r="D912" s="12" t="s">
        <v>108</v>
      </c>
      <c r="E912" s="26" t="s">
        <v>597</v>
      </c>
      <c r="F912" s="13" t="s">
        <v>31</v>
      </c>
      <c r="G912" s="19">
        <v>503</v>
      </c>
      <c r="H912" s="19">
        <v>353.1</v>
      </c>
      <c r="I912" s="10">
        <f t="shared" si="33"/>
        <v>70.198807157057658</v>
      </c>
      <c r="J912" s="10">
        <f t="shared" si="35"/>
        <v>-149.89999999999998</v>
      </c>
      <c r="K912" s="10">
        <v>-149.9</v>
      </c>
      <c r="L912" s="12" t="s">
        <v>1305</v>
      </c>
      <c r="M912" s="350" t="s">
        <v>800</v>
      </c>
    </row>
    <row r="913" spans="1:13" ht="89.25">
      <c r="A913" s="77" t="e">
        <f>VLOOKUP(B913,#REF!,3,FALSE)</f>
        <v>#REF!</v>
      </c>
      <c r="B913" s="14">
        <v>220</v>
      </c>
      <c r="C913" s="26" t="s">
        <v>99</v>
      </c>
      <c r="D913" s="12" t="s">
        <v>108</v>
      </c>
      <c r="E913" s="26" t="s">
        <v>597</v>
      </c>
      <c r="F913" s="13" t="s">
        <v>333</v>
      </c>
      <c r="G913" s="19">
        <v>349</v>
      </c>
      <c r="H913" s="19">
        <v>286.7</v>
      </c>
      <c r="I913" s="10">
        <f t="shared" si="33"/>
        <v>82.148997134670481</v>
      </c>
      <c r="J913" s="10">
        <f t="shared" si="35"/>
        <v>-62.300000000000011</v>
      </c>
      <c r="K913" s="10">
        <v>-62.3</v>
      </c>
      <c r="L913" s="12" t="s">
        <v>1305</v>
      </c>
      <c r="M913" s="350" t="s">
        <v>801</v>
      </c>
    </row>
    <row r="914" spans="1:13" ht="25.5">
      <c r="A914" s="77" t="e">
        <f>VLOOKUP(B914,#REF!,3,FALSE)</f>
        <v>#REF!</v>
      </c>
      <c r="B914" s="14">
        <v>220</v>
      </c>
      <c r="C914" s="26" t="s">
        <v>99</v>
      </c>
      <c r="D914" s="12" t="s">
        <v>108</v>
      </c>
      <c r="E914" s="26" t="s">
        <v>597</v>
      </c>
      <c r="F914" s="13" t="s">
        <v>602</v>
      </c>
      <c r="G914" s="19">
        <v>3.8</v>
      </c>
      <c r="H914" s="19">
        <v>1</v>
      </c>
      <c r="I914" s="10">
        <f t="shared" si="33"/>
        <v>26.315789473684209</v>
      </c>
      <c r="J914" s="10">
        <f t="shared" si="35"/>
        <v>-2.8</v>
      </c>
      <c r="K914" s="10">
        <v>-1.9</v>
      </c>
      <c r="L914" s="12" t="s">
        <v>1313</v>
      </c>
      <c r="M914" s="350" t="s">
        <v>802</v>
      </c>
    </row>
    <row r="915" spans="1:13" ht="25.5">
      <c r="A915" s="77" t="e">
        <f>VLOOKUP(B915,#REF!,3,FALSE)</f>
        <v>#REF!</v>
      </c>
      <c r="B915" s="14">
        <v>220</v>
      </c>
      <c r="C915" s="26" t="s">
        <v>99</v>
      </c>
      <c r="D915" s="12" t="s">
        <v>108</v>
      </c>
      <c r="E915" s="26" t="s">
        <v>597</v>
      </c>
      <c r="F915" s="13" t="s">
        <v>602</v>
      </c>
      <c r="G915" s="29"/>
      <c r="H915" s="29"/>
      <c r="I915" s="29" t="str">
        <f t="shared" si="33"/>
        <v/>
      </c>
      <c r="J915" s="10">
        <f t="shared" si="35"/>
        <v>0</v>
      </c>
      <c r="K915" s="22">
        <v>-0.9</v>
      </c>
      <c r="L915" s="12" t="s">
        <v>1305</v>
      </c>
      <c r="M915" s="350" t="s">
        <v>803</v>
      </c>
    </row>
    <row r="916" spans="1:13" ht="63.75">
      <c r="A916" s="77" t="e">
        <f>VLOOKUP(B916,#REF!,3,FALSE)</f>
        <v>#REF!</v>
      </c>
      <c r="B916" s="14">
        <v>220</v>
      </c>
      <c r="C916" s="26" t="s">
        <v>99</v>
      </c>
      <c r="D916" s="12" t="s">
        <v>108</v>
      </c>
      <c r="E916" s="26" t="s">
        <v>597</v>
      </c>
      <c r="F916" s="13" t="s">
        <v>55</v>
      </c>
      <c r="G916" s="10">
        <v>4910</v>
      </c>
      <c r="H916" s="22">
        <v>2579.1</v>
      </c>
      <c r="I916" s="10">
        <f t="shared" si="33"/>
        <v>52.527494908350306</v>
      </c>
      <c r="J916" s="10">
        <f t="shared" si="35"/>
        <v>-2330.9</v>
      </c>
      <c r="K916" s="10">
        <v>-2330.9</v>
      </c>
      <c r="L916" s="12" t="s">
        <v>1305</v>
      </c>
      <c r="M916" s="350" t="s">
        <v>800</v>
      </c>
    </row>
    <row r="917" spans="1:13" ht="89.25">
      <c r="A917" s="77" t="e">
        <f>VLOOKUP(B917,#REF!,3,FALSE)</f>
        <v>#REF!</v>
      </c>
      <c r="B917" s="14">
        <v>220</v>
      </c>
      <c r="C917" s="26" t="s">
        <v>99</v>
      </c>
      <c r="D917" s="12" t="s">
        <v>108</v>
      </c>
      <c r="E917" s="26" t="s">
        <v>597</v>
      </c>
      <c r="F917" s="13" t="s">
        <v>756</v>
      </c>
      <c r="G917" s="19">
        <v>1977</v>
      </c>
      <c r="H917" s="19">
        <v>1624.8</v>
      </c>
      <c r="I917" s="10">
        <f t="shared" si="33"/>
        <v>82.185128983308047</v>
      </c>
      <c r="J917" s="10">
        <f t="shared" si="35"/>
        <v>-352.20000000000005</v>
      </c>
      <c r="K917" s="10">
        <v>-352.2</v>
      </c>
      <c r="L917" s="12" t="s">
        <v>1305</v>
      </c>
      <c r="M917" s="350" t="s">
        <v>801</v>
      </c>
    </row>
    <row r="918" spans="1:13" ht="25.5">
      <c r="A918" s="77" t="e">
        <f>VLOOKUP(B918,#REF!,3,FALSE)</f>
        <v>#REF!</v>
      </c>
      <c r="B918" s="14">
        <v>220</v>
      </c>
      <c r="C918" s="26" t="s">
        <v>99</v>
      </c>
      <c r="D918" s="12" t="s">
        <v>108</v>
      </c>
      <c r="E918" s="26" t="s">
        <v>597</v>
      </c>
      <c r="F918" s="13" t="s">
        <v>332</v>
      </c>
      <c r="G918" s="22">
        <v>20.2</v>
      </c>
      <c r="H918" s="22">
        <v>5.9</v>
      </c>
      <c r="I918" s="22">
        <f t="shared" si="33"/>
        <v>29.207920792079211</v>
      </c>
      <c r="J918" s="10">
        <f t="shared" si="35"/>
        <v>-14.299999999999999</v>
      </c>
      <c r="K918" s="22">
        <v>-10</v>
      </c>
      <c r="L918" s="12" t="s">
        <v>1313</v>
      </c>
      <c r="M918" s="350" t="s">
        <v>802</v>
      </c>
    </row>
    <row r="919" spans="1:13" ht="25.5">
      <c r="A919" s="77" t="e">
        <f>VLOOKUP(B919,#REF!,3,FALSE)</f>
        <v>#REF!</v>
      </c>
      <c r="B919" s="14">
        <v>220</v>
      </c>
      <c r="C919" s="26" t="s">
        <v>99</v>
      </c>
      <c r="D919" s="12" t="s">
        <v>108</v>
      </c>
      <c r="E919" s="26" t="s">
        <v>597</v>
      </c>
      <c r="F919" s="13" t="s">
        <v>332</v>
      </c>
      <c r="G919" s="29"/>
      <c r="H919" s="29"/>
      <c r="I919" s="29" t="str">
        <f t="shared" si="33"/>
        <v/>
      </c>
      <c r="J919" s="10">
        <f t="shared" si="35"/>
        <v>0</v>
      </c>
      <c r="K919" s="22">
        <v>-3.3</v>
      </c>
      <c r="L919" s="12" t="s">
        <v>1307</v>
      </c>
      <c r="M919" s="350" t="s">
        <v>804</v>
      </c>
    </row>
    <row r="920" spans="1:13" ht="25.5">
      <c r="A920" s="77" t="e">
        <f>VLOOKUP(B920,#REF!,3,FALSE)</f>
        <v>#REF!</v>
      </c>
      <c r="B920" s="14">
        <v>220</v>
      </c>
      <c r="C920" s="26" t="s">
        <v>99</v>
      </c>
      <c r="D920" s="12" t="s">
        <v>108</v>
      </c>
      <c r="E920" s="26" t="s">
        <v>597</v>
      </c>
      <c r="F920" s="13" t="s">
        <v>332</v>
      </c>
      <c r="G920" s="29"/>
      <c r="H920" s="29"/>
      <c r="I920" s="29" t="str">
        <f t="shared" si="33"/>
        <v/>
      </c>
      <c r="J920" s="10">
        <f t="shared" si="35"/>
        <v>0</v>
      </c>
      <c r="K920" s="22">
        <v>-1</v>
      </c>
      <c r="L920" s="12" t="s">
        <v>1305</v>
      </c>
      <c r="M920" s="350" t="s">
        <v>805</v>
      </c>
    </row>
    <row r="921" spans="1:13" ht="25.5">
      <c r="A921" s="77" t="e">
        <f>VLOOKUP(B921,#REF!,3,FALSE)</f>
        <v>#REF!</v>
      </c>
      <c r="B921" s="14">
        <v>220</v>
      </c>
      <c r="C921" s="26" t="s">
        <v>99</v>
      </c>
      <c r="D921" s="12" t="s">
        <v>108</v>
      </c>
      <c r="E921" s="26" t="s">
        <v>597</v>
      </c>
      <c r="F921" s="13" t="s">
        <v>11</v>
      </c>
      <c r="G921" s="19">
        <v>2795.8</v>
      </c>
      <c r="H921" s="19">
        <v>1836</v>
      </c>
      <c r="I921" s="10">
        <f t="shared" si="33"/>
        <v>65.669933471636028</v>
      </c>
      <c r="J921" s="10">
        <f t="shared" si="35"/>
        <v>-959.80000000000018</v>
      </c>
      <c r="K921" s="10">
        <v>-446.8</v>
      </c>
      <c r="L921" s="12" t="s">
        <v>1312</v>
      </c>
      <c r="M921" s="350" t="s">
        <v>806</v>
      </c>
    </row>
    <row r="922" spans="1:13" ht="25.5">
      <c r="A922" s="77" t="e">
        <f>VLOOKUP(B922,#REF!,3,FALSE)</f>
        <v>#REF!</v>
      </c>
      <c r="B922" s="14">
        <v>220</v>
      </c>
      <c r="C922" s="26" t="s">
        <v>99</v>
      </c>
      <c r="D922" s="12" t="s">
        <v>108</v>
      </c>
      <c r="E922" s="26" t="s">
        <v>597</v>
      </c>
      <c r="F922" s="13" t="s">
        <v>11</v>
      </c>
      <c r="G922" s="19"/>
      <c r="H922" s="19"/>
      <c r="I922" s="10" t="str">
        <f t="shared" si="33"/>
        <v/>
      </c>
      <c r="J922" s="10">
        <f t="shared" si="35"/>
        <v>0</v>
      </c>
      <c r="K922" s="10">
        <v>-0.3</v>
      </c>
      <c r="L922" s="12" t="s">
        <v>1308</v>
      </c>
      <c r="M922" s="350" t="s">
        <v>807</v>
      </c>
    </row>
    <row r="923" spans="1:13" ht="25.5">
      <c r="A923" s="77" t="e">
        <f>VLOOKUP(B923,#REF!,3,FALSE)</f>
        <v>#REF!</v>
      </c>
      <c r="B923" s="14">
        <v>220</v>
      </c>
      <c r="C923" s="26" t="s">
        <v>99</v>
      </c>
      <c r="D923" s="12" t="s">
        <v>108</v>
      </c>
      <c r="E923" s="26" t="s">
        <v>597</v>
      </c>
      <c r="F923" s="13" t="s">
        <v>11</v>
      </c>
      <c r="G923" s="29"/>
      <c r="H923" s="29"/>
      <c r="I923" s="29" t="str">
        <f t="shared" si="33"/>
        <v/>
      </c>
      <c r="J923" s="10">
        <f t="shared" ref="J923:J980" si="36">+H923-G923</f>
        <v>0</v>
      </c>
      <c r="K923" s="22">
        <v>-415.8</v>
      </c>
      <c r="L923" s="12" t="s">
        <v>1307</v>
      </c>
      <c r="M923" s="350" t="s">
        <v>808</v>
      </c>
    </row>
    <row r="924" spans="1:13" ht="25.5">
      <c r="A924" s="77" t="e">
        <f>VLOOKUP(B924,#REF!,3,FALSE)</f>
        <v>#REF!</v>
      </c>
      <c r="B924" s="14">
        <v>220</v>
      </c>
      <c r="C924" s="26" t="s">
        <v>99</v>
      </c>
      <c r="D924" s="12" t="s">
        <v>108</v>
      </c>
      <c r="E924" s="26" t="s">
        <v>597</v>
      </c>
      <c r="F924" s="13" t="s">
        <v>11</v>
      </c>
      <c r="G924" s="29"/>
      <c r="H924" s="29"/>
      <c r="I924" s="29" t="str">
        <f t="shared" si="33"/>
        <v/>
      </c>
      <c r="J924" s="10">
        <f t="shared" si="36"/>
        <v>0</v>
      </c>
      <c r="K924" s="22">
        <v>-69.2</v>
      </c>
      <c r="L924" s="12" t="s">
        <v>1314</v>
      </c>
      <c r="M924" s="350" t="s">
        <v>355</v>
      </c>
    </row>
    <row r="925" spans="1:13" ht="25.5">
      <c r="A925" s="77" t="s">
        <v>340</v>
      </c>
      <c r="B925" s="14">
        <v>220</v>
      </c>
      <c r="C925" s="26" t="s">
        <v>99</v>
      </c>
      <c r="D925" s="12" t="s">
        <v>108</v>
      </c>
      <c r="E925" s="26" t="s">
        <v>597</v>
      </c>
      <c r="F925" s="13" t="s">
        <v>11</v>
      </c>
      <c r="G925" s="29"/>
      <c r="H925" s="29"/>
      <c r="I925" s="29"/>
      <c r="J925" s="10">
        <f t="shared" si="36"/>
        <v>0</v>
      </c>
      <c r="K925" s="22">
        <v>-14.6</v>
      </c>
      <c r="L925" s="12" t="s">
        <v>1310</v>
      </c>
      <c r="M925" s="350" t="s">
        <v>448</v>
      </c>
    </row>
    <row r="926" spans="1:13" ht="25.5">
      <c r="A926" s="77" t="s">
        <v>340</v>
      </c>
      <c r="B926" s="14">
        <v>220</v>
      </c>
      <c r="C926" s="26" t="s">
        <v>99</v>
      </c>
      <c r="D926" s="12" t="s">
        <v>108</v>
      </c>
      <c r="E926" s="26" t="s">
        <v>597</v>
      </c>
      <c r="F926" s="13" t="s">
        <v>11</v>
      </c>
      <c r="G926" s="29"/>
      <c r="H926" s="29"/>
      <c r="I926" s="29"/>
      <c r="J926" s="10">
        <f t="shared" si="36"/>
        <v>0</v>
      </c>
      <c r="K926" s="22">
        <v>-10.6</v>
      </c>
      <c r="L926" s="12" t="s">
        <v>1390</v>
      </c>
      <c r="M926" s="350" t="s">
        <v>809</v>
      </c>
    </row>
    <row r="927" spans="1:13" ht="25.5">
      <c r="A927" s="77" t="s">
        <v>340</v>
      </c>
      <c r="B927" s="14">
        <v>220</v>
      </c>
      <c r="C927" s="26" t="s">
        <v>99</v>
      </c>
      <c r="D927" s="12" t="s">
        <v>108</v>
      </c>
      <c r="E927" s="26" t="s">
        <v>597</v>
      </c>
      <c r="F927" s="13" t="s">
        <v>11</v>
      </c>
      <c r="G927" s="29"/>
      <c r="H927" s="29"/>
      <c r="I927" s="29"/>
      <c r="J927" s="10">
        <f t="shared" si="36"/>
        <v>0</v>
      </c>
      <c r="K927" s="22">
        <v>-2.5</v>
      </c>
      <c r="L927" s="12" t="s">
        <v>1305</v>
      </c>
      <c r="M927" s="350" t="s">
        <v>810</v>
      </c>
    </row>
    <row r="928" spans="1:13" ht="153">
      <c r="A928" s="77" t="e">
        <f>VLOOKUP(B928,#REF!,3,FALSE)</f>
        <v>#REF!</v>
      </c>
      <c r="B928" s="14">
        <v>220</v>
      </c>
      <c r="C928" s="26" t="s">
        <v>99</v>
      </c>
      <c r="D928" s="12" t="s">
        <v>108</v>
      </c>
      <c r="E928" s="26" t="s">
        <v>597</v>
      </c>
      <c r="F928" s="13" t="s">
        <v>595</v>
      </c>
      <c r="G928" s="22">
        <v>222951.5</v>
      </c>
      <c r="H928" s="22">
        <v>202985.4</v>
      </c>
      <c r="I928" s="22">
        <f t="shared" si="33"/>
        <v>91.044644238769408</v>
      </c>
      <c r="J928" s="10">
        <f t="shared" si="36"/>
        <v>-19966.100000000006</v>
      </c>
      <c r="K928" s="22">
        <v>-654.5</v>
      </c>
      <c r="L928" s="12" t="s">
        <v>1308</v>
      </c>
      <c r="M928" s="350" t="s">
        <v>811</v>
      </c>
    </row>
    <row r="929" spans="1:13" ht="25.5">
      <c r="A929" s="77" t="s">
        <v>340</v>
      </c>
      <c r="B929" s="14">
        <v>220</v>
      </c>
      <c r="C929" s="26" t="s">
        <v>99</v>
      </c>
      <c r="D929" s="12" t="s">
        <v>108</v>
      </c>
      <c r="E929" s="26" t="s">
        <v>597</v>
      </c>
      <c r="F929" s="13" t="s">
        <v>595</v>
      </c>
      <c r="G929" s="22"/>
      <c r="H929" s="22"/>
      <c r="I929" s="22"/>
      <c r="J929" s="10">
        <f t="shared" si="36"/>
        <v>0</v>
      </c>
      <c r="K929" s="22">
        <v>-40.799999999999997</v>
      </c>
      <c r="L929" s="12" t="s">
        <v>1312</v>
      </c>
      <c r="M929" s="350" t="s">
        <v>806</v>
      </c>
    </row>
    <row r="930" spans="1:13" ht="25.5">
      <c r="A930" s="77" t="s">
        <v>340</v>
      </c>
      <c r="B930" s="14">
        <v>220</v>
      </c>
      <c r="C930" s="26" t="s">
        <v>99</v>
      </c>
      <c r="D930" s="12" t="s">
        <v>108</v>
      </c>
      <c r="E930" s="26" t="s">
        <v>597</v>
      </c>
      <c r="F930" s="13" t="s">
        <v>595</v>
      </c>
      <c r="G930" s="22"/>
      <c r="H930" s="22"/>
      <c r="I930" s="22"/>
      <c r="J930" s="10">
        <f t="shared" si="36"/>
        <v>0</v>
      </c>
      <c r="K930" s="22">
        <v>-12.1</v>
      </c>
      <c r="L930" s="12" t="s">
        <v>1314</v>
      </c>
      <c r="M930" s="350" t="s">
        <v>812</v>
      </c>
    </row>
    <row r="931" spans="1:13" ht="25.5">
      <c r="A931" s="77" t="s">
        <v>340</v>
      </c>
      <c r="B931" s="14">
        <v>220</v>
      </c>
      <c r="C931" s="26" t="s">
        <v>99</v>
      </c>
      <c r="D931" s="12" t="s">
        <v>108</v>
      </c>
      <c r="E931" s="26" t="s">
        <v>597</v>
      </c>
      <c r="F931" s="13" t="s">
        <v>595</v>
      </c>
      <c r="G931" s="22"/>
      <c r="H931" s="22"/>
      <c r="I931" s="22"/>
      <c r="J931" s="10">
        <f t="shared" si="36"/>
        <v>0</v>
      </c>
      <c r="K931" s="22">
        <v>-12</v>
      </c>
      <c r="L931" s="12" t="s">
        <v>1390</v>
      </c>
      <c r="M931" s="350" t="s">
        <v>809</v>
      </c>
    </row>
    <row r="932" spans="1:13" ht="114.75">
      <c r="A932" s="77" t="s">
        <v>340</v>
      </c>
      <c r="B932" s="14">
        <v>220</v>
      </c>
      <c r="C932" s="26" t="s">
        <v>99</v>
      </c>
      <c r="D932" s="12" t="s">
        <v>108</v>
      </c>
      <c r="E932" s="26" t="s">
        <v>597</v>
      </c>
      <c r="F932" s="13" t="s">
        <v>595</v>
      </c>
      <c r="G932" s="22"/>
      <c r="H932" s="22"/>
      <c r="I932" s="22"/>
      <c r="J932" s="10">
        <f t="shared" si="36"/>
        <v>0</v>
      </c>
      <c r="K932" s="22">
        <v>-19246.7</v>
      </c>
      <c r="L932" s="12" t="s">
        <v>1305</v>
      </c>
      <c r="M932" s="350" t="s">
        <v>813</v>
      </c>
    </row>
    <row r="933" spans="1:13" ht="38.25">
      <c r="A933" s="77" t="e">
        <f>VLOOKUP(B933,#REF!,3,FALSE)</f>
        <v>#REF!</v>
      </c>
      <c r="B933" s="14">
        <v>220</v>
      </c>
      <c r="C933" s="26" t="s">
        <v>99</v>
      </c>
      <c r="D933" s="12" t="s">
        <v>108</v>
      </c>
      <c r="E933" s="26" t="s">
        <v>597</v>
      </c>
      <c r="F933" s="13" t="s">
        <v>605</v>
      </c>
      <c r="G933" s="19">
        <v>221.5</v>
      </c>
      <c r="H933" s="19">
        <v>0</v>
      </c>
      <c r="I933" s="10">
        <f t="shared" si="33"/>
        <v>0</v>
      </c>
      <c r="J933" s="10">
        <f t="shared" si="36"/>
        <v>-221.5</v>
      </c>
      <c r="K933" s="10">
        <v>-221.5</v>
      </c>
      <c r="L933" s="12" t="s">
        <v>1305</v>
      </c>
      <c r="M933" s="350" t="s">
        <v>814</v>
      </c>
    </row>
    <row r="934" spans="1:13" ht="25.5">
      <c r="A934" s="77" t="e">
        <f>VLOOKUP(B934,#REF!,3,FALSE)</f>
        <v>#REF!</v>
      </c>
      <c r="B934" s="137">
        <v>220</v>
      </c>
      <c r="C934" s="117" t="s">
        <v>99</v>
      </c>
      <c r="D934" s="86" t="s">
        <v>108</v>
      </c>
      <c r="E934" s="64" t="s">
        <v>597</v>
      </c>
      <c r="F934" s="51" t="s">
        <v>12</v>
      </c>
      <c r="G934" s="28">
        <f>SUM(G899:G933)</f>
        <v>270893.59999999998</v>
      </c>
      <c r="H934" s="28">
        <f>SUM(H899:H933)</f>
        <v>236526</v>
      </c>
      <c r="I934" s="28">
        <f t="shared" si="33"/>
        <v>87.313247710540224</v>
      </c>
      <c r="J934" s="28">
        <f t="shared" si="36"/>
        <v>-34367.599999999977</v>
      </c>
      <c r="K934" s="28">
        <f>SUM(K899:K933)</f>
        <v>-34367.599999999999</v>
      </c>
      <c r="L934" s="186"/>
      <c r="M934" s="350"/>
    </row>
    <row r="935" spans="1:13" ht="25.5">
      <c r="A935" s="77" t="e">
        <f>VLOOKUP(B935,#REF!,3,FALSE)</f>
        <v>#REF!</v>
      </c>
      <c r="B935" s="14">
        <v>220</v>
      </c>
      <c r="C935" s="26" t="s">
        <v>99</v>
      </c>
      <c r="D935" s="140" t="s">
        <v>111</v>
      </c>
      <c r="E935" s="26" t="s">
        <v>598</v>
      </c>
      <c r="F935" s="13" t="s">
        <v>8</v>
      </c>
      <c r="G935" s="19">
        <v>265124</v>
      </c>
      <c r="H935" s="19">
        <v>154894.1</v>
      </c>
      <c r="I935" s="10">
        <f t="shared" si="33"/>
        <v>58.423266094355853</v>
      </c>
      <c r="J935" s="10">
        <f t="shared" si="36"/>
        <v>-110229.9</v>
      </c>
      <c r="K935" s="10">
        <v>-261</v>
      </c>
      <c r="L935" s="12" t="s">
        <v>1313</v>
      </c>
      <c r="M935" s="350" t="s">
        <v>815</v>
      </c>
    </row>
    <row r="936" spans="1:13" ht="25.5">
      <c r="A936" s="77" t="e">
        <f>VLOOKUP(B936,#REF!,3,FALSE)</f>
        <v>#REF!</v>
      </c>
      <c r="B936" s="14">
        <v>220</v>
      </c>
      <c r="C936" s="26" t="s">
        <v>99</v>
      </c>
      <c r="D936" s="140" t="s">
        <v>111</v>
      </c>
      <c r="E936" s="26" t="s">
        <v>598</v>
      </c>
      <c r="F936" s="13" t="s">
        <v>8</v>
      </c>
      <c r="G936" s="29"/>
      <c r="H936" s="29"/>
      <c r="I936" s="29" t="str">
        <f t="shared" si="33"/>
        <v/>
      </c>
      <c r="J936" s="10">
        <f t="shared" si="36"/>
        <v>0</v>
      </c>
      <c r="K936" s="22">
        <v>-678.7</v>
      </c>
      <c r="L936" s="12" t="s">
        <v>1312</v>
      </c>
      <c r="M936" s="350" t="s">
        <v>806</v>
      </c>
    </row>
    <row r="937" spans="1:13" ht="25.5">
      <c r="A937" s="77" t="e">
        <f>VLOOKUP(B937,#REF!,3,FALSE)</f>
        <v>#REF!</v>
      </c>
      <c r="B937" s="14">
        <v>220</v>
      </c>
      <c r="C937" s="26" t="s">
        <v>99</v>
      </c>
      <c r="D937" s="140" t="s">
        <v>111</v>
      </c>
      <c r="E937" s="26" t="s">
        <v>598</v>
      </c>
      <c r="F937" s="13" t="s">
        <v>8</v>
      </c>
      <c r="G937" s="29"/>
      <c r="H937" s="29"/>
      <c r="I937" s="29" t="str">
        <f t="shared" si="33"/>
        <v/>
      </c>
      <c r="J937" s="10">
        <f t="shared" si="36"/>
        <v>0</v>
      </c>
      <c r="K937" s="22">
        <v>-17.600000000000001</v>
      </c>
      <c r="L937" s="12" t="s">
        <v>1308</v>
      </c>
      <c r="M937" s="350" t="s">
        <v>816</v>
      </c>
    </row>
    <row r="938" spans="1:13" ht="51">
      <c r="A938" s="77" t="e">
        <f>VLOOKUP(B938,#REF!,3,FALSE)</f>
        <v>#REF!</v>
      </c>
      <c r="B938" s="14">
        <v>220</v>
      </c>
      <c r="C938" s="26" t="s">
        <v>99</v>
      </c>
      <c r="D938" s="140" t="s">
        <v>111</v>
      </c>
      <c r="E938" s="26" t="s">
        <v>598</v>
      </c>
      <c r="F938" s="13" t="s">
        <v>8</v>
      </c>
      <c r="G938" s="29"/>
      <c r="H938" s="29"/>
      <c r="I938" s="29" t="str">
        <f t="shared" si="33"/>
        <v/>
      </c>
      <c r="J938" s="10">
        <f t="shared" si="36"/>
        <v>0</v>
      </c>
      <c r="K938" s="22">
        <v>-104617</v>
      </c>
      <c r="L938" s="12" t="s">
        <v>1305</v>
      </c>
      <c r="M938" s="350" t="s">
        <v>817</v>
      </c>
    </row>
    <row r="939" spans="1:13" ht="63.75">
      <c r="A939" s="77" t="e">
        <f>VLOOKUP(B939,#REF!,3,FALSE)</f>
        <v>#REF!</v>
      </c>
      <c r="B939" s="14">
        <v>220</v>
      </c>
      <c r="C939" s="26" t="s">
        <v>99</v>
      </c>
      <c r="D939" s="140" t="s">
        <v>111</v>
      </c>
      <c r="E939" s="26" t="s">
        <v>598</v>
      </c>
      <c r="F939" s="13" t="s">
        <v>8</v>
      </c>
      <c r="G939" s="29"/>
      <c r="H939" s="29"/>
      <c r="I939" s="29" t="str">
        <f t="shared" si="33"/>
        <v/>
      </c>
      <c r="J939" s="10">
        <f t="shared" si="36"/>
        <v>0</v>
      </c>
      <c r="K939" s="22">
        <v>-304</v>
      </c>
      <c r="L939" s="12" t="s">
        <v>1310</v>
      </c>
      <c r="M939" s="350" t="s">
        <v>818</v>
      </c>
    </row>
    <row r="940" spans="1:13" ht="25.5">
      <c r="A940" s="77" t="e">
        <f>VLOOKUP(B940,#REF!,3,FALSE)</f>
        <v>#REF!</v>
      </c>
      <c r="B940" s="14">
        <v>220</v>
      </c>
      <c r="C940" s="26" t="s">
        <v>99</v>
      </c>
      <c r="D940" s="140" t="s">
        <v>111</v>
      </c>
      <c r="E940" s="26" t="s">
        <v>598</v>
      </c>
      <c r="F940" s="13" t="s">
        <v>8</v>
      </c>
      <c r="G940" s="29"/>
      <c r="H940" s="29"/>
      <c r="I940" s="29" t="str">
        <f t="shared" si="33"/>
        <v/>
      </c>
      <c r="J940" s="10">
        <f t="shared" si="36"/>
        <v>0</v>
      </c>
      <c r="K940" s="22">
        <v>-202</v>
      </c>
      <c r="L940" s="12" t="s">
        <v>1310</v>
      </c>
      <c r="M940" s="350" t="s">
        <v>819</v>
      </c>
    </row>
    <row r="941" spans="1:13" ht="25.5">
      <c r="A941" s="77" t="e">
        <f>VLOOKUP(B941,#REF!,3,FALSE)</f>
        <v>#REF!</v>
      </c>
      <c r="B941" s="14">
        <v>220</v>
      </c>
      <c r="C941" s="26" t="s">
        <v>99</v>
      </c>
      <c r="D941" s="140" t="s">
        <v>111</v>
      </c>
      <c r="E941" s="26" t="s">
        <v>598</v>
      </c>
      <c r="F941" s="13" t="s">
        <v>8</v>
      </c>
      <c r="G941" s="29"/>
      <c r="H941" s="29"/>
      <c r="I941" s="29" t="str">
        <f t="shared" ref="I941:I960" si="37">IF(ISBLANK(H941),"",+H941/G941*100)</f>
        <v/>
      </c>
      <c r="J941" s="10">
        <f t="shared" si="36"/>
        <v>0</v>
      </c>
      <c r="K941" s="22">
        <v>-26.1</v>
      </c>
      <c r="L941" s="12" t="s">
        <v>1390</v>
      </c>
      <c r="M941" s="350" t="s">
        <v>820</v>
      </c>
    </row>
    <row r="942" spans="1:13" ht="178.5">
      <c r="A942" s="77" t="e">
        <f>VLOOKUP(B942,#REF!,3,FALSE)</f>
        <v>#REF!</v>
      </c>
      <c r="B942" s="14">
        <v>220</v>
      </c>
      <c r="C942" s="26" t="s">
        <v>99</v>
      </c>
      <c r="D942" s="140" t="s">
        <v>111</v>
      </c>
      <c r="E942" s="26" t="s">
        <v>598</v>
      </c>
      <c r="F942" s="13" t="s">
        <v>8</v>
      </c>
      <c r="G942" s="29"/>
      <c r="H942" s="29"/>
      <c r="I942" s="29" t="str">
        <f t="shared" si="37"/>
        <v/>
      </c>
      <c r="J942" s="10">
        <f t="shared" si="36"/>
        <v>0</v>
      </c>
      <c r="K942" s="22">
        <v>-3473.6</v>
      </c>
      <c r="L942" s="12" t="s">
        <v>1314</v>
      </c>
      <c r="M942" s="350" t="s">
        <v>821</v>
      </c>
    </row>
    <row r="943" spans="1:13" ht="25.5">
      <c r="A943" s="77" t="s">
        <v>340</v>
      </c>
      <c r="B943" s="14">
        <v>220</v>
      </c>
      <c r="C943" s="26" t="s">
        <v>99</v>
      </c>
      <c r="D943" s="140" t="s">
        <v>111</v>
      </c>
      <c r="E943" s="26" t="s">
        <v>598</v>
      </c>
      <c r="F943" s="13" t="s">
        <v>8</v>
      </c>
      <c r="G943" s="29"/>
      <c r="H943" s="29"/>
      <c r="I943" s="29"/>
      <c r="J943" s="10">
        <f t="shared" si="36"/>
        <v>0</v>
      </c>
      <c r="K943" s="22">
        <v>-5.8</v>
      </c>
      <c r="L943" s="12" t="s">
        <v>1307</v>
      </c>
      <c r="M943" s="15" t="s">
        <v>1558</v>
      </c>
    </row>
    <row r="944" spans="1:13" ht="38.25">
      <c r="A944" s="77" t="s">
        <v>340</v>
      </c>
      <c r="B944" s="14">
        <v>220</v>
      </c>
      <c r="C944" s="26" t="s">
        <v>99</v>
      </c>
      <c r="D944" s="140" t="s">
        <v>111</v>
      </c>
      <c r="E944" s="26" t="s">
        <v>598</v>
      </c>
      <c r="F944" s="13" t="s">
        <v>8</v>
      </c>
      <c r="G944" s="29"/>
      <c r="H944" s="29"/>
      <c r="I944" s="29"/>
      <c r="J944" s="10">
        <f t="shared" si="36"/>
        <v>0</v>
      </c>
      <c r="K944" s="22">
        <v>-276.8</v>
      </c>
      <c r="L944" s="12" t="s">
        <v>1314</v>
      </c>
      <c r="M944" s="350" t="s">
        <v>822</v>
      </c>
    </row>
    <row r="945" spans="1:13" ht="25.5">
      <c r="A945" s="77" t="s">
        <v>340</v>
      </c>
      <c r="B945" s="14">
        <v>220</v>
      </c>
      <c r="C945" s="26" t="s">
        <v>99</v>
      </c>
      <c r="D945" s="140" t="s">
        <v>111</v>
      </c>
      <c r="E945" s="26" t="s">
        <v>598</v>
      </c>
      <c r="F945" s="13" t="s">
        <v>8</v>
      </c>
      <c r="G945" s="29"/>
      <c r="H945" s="29"/>
      <c r="I945" s="29"/>
      <c r="J945" s="10">
        <f t="shared" si="36"/>
        <v>0</v>
      </c>
      <c r="K945" s="22">
        <v>-10.4</v>
      </c>
      <c r="L945" s="12" t="s">
        <v>1305</v>
      </c>
      <c r="M945" s="350" t="s">
        <v>823</v>
      </c>
    </row>
    <row r="946" spans="1:13" ht="38.25">
      <c r="A946" s="77" t="s">
        <v>340</v>
      </c>
      <c r="B946" s="14">
        <v>220</v>
      </c>
      <c r="C946" s="26" t="s">
        <v>99</v>
      </c>
      <c r="D946" s="140" t="s">
        <v>111</v>
      </c>
      <c r="E946" s="26" t="s">
        <v>598</v>
      </c>
      <c r="F946" s="13" t="s">
        <v>8</v>
      </c>
      <c r="G946" s="29"/>
      <c r="H946" s="29"/>
      <c r="I946" s="29"/>
      <c r="J946" s="10">
        <f t="shared" si="36"/>
        <v>0</v>
      </c>
      <c r="K946" s="22">
        <v>-356.9</v>
      </c>
      <c r="L946" s="12" t="s">
        <v>1311</v>
      </c>
      <c r="M946" s="350" t="s">
        <v>824</v>
      </c>
    </row>
    <row r="947" spans="1:13" ht="51">
      <c r="A947" s="77" t="e">
        <f>VLOOKUP(B947,#REF!,3,FALSE)</f>
        <v>#REF!</v>
      </c>
      <c r="B947" s="14">
        <v>220</v>
      </c>
      <c r="C947" s="26" t="s">
        <v>99</v>
      </c>
      <c r="D947" s="140" t="s">
        <v>111</v>
      </c>
      <c r="E947" s="26" t="s">
        <v>598</v>
      </c>
      <c r="F947" s="13" t="s">
        <v>61</v>
      </c>
      <c r="G947" s="19">
        <v>840</v>
      </c>
      <c r="H947" s="19">
        <v>0</v>
      </c>
      <c r="I947" s="10">
        <f t="shared" si="37"/>
        <v>0</v>
      </c>
      <c r="J947" s="10">
        <f t="shared" si="36"/>
        <v>-840</v>
      </c>
      <c r="K947" s="10">
        <v>-840</v>
      </c>
      <c r="L947" s="12" t="s">
        <v>1305</v>
      </c>
      <c r="M947" s="350" t="s">
        <v>825</v>
      </c>
    </row>
    <row r="948" spans="1:13" ht="76.5">
      <c r="A948" s="77" t="e">
        <f>VLOOKUP(B948,#REF!,3,FALSE)</f>
        <v>#REF!</v>
      </c>
      <c r="B948" s="14">
        <v>220</v>
      </c>
      <c r="C948" s="26" t="s">
        <v>99</v>
      </c>
      <c r="D948" s="140" t="s">
        <v>111</v>
      </c>
      <c r="E948" s="26" t="s">
        <v>598</v>
      </c>
      <c r="F948" s="13" t="s">
        <v>31</v>
      </c>
      <c r="G948" s="19">
        <v>4838</v>
      </c>
      <c r="H948" s="19">
        <v>1717.7</v>
      </c>
      <c r="I948" s="10">
        <f t="shared" si="37"/>
        <v>35.504340636626708</v>
      </c>
      <c r="J948" s="10">
        <f t="shared" si="36"/>
        <v>-3120.3</v>
      </c>
      <c r="K948" s="10">
        <v>-3120.3</v>
      </c>
      <c r="L948" s="58" t="s">
        <v>1305</v>
      </c>
      <c r="M948" s="350" t="s">
        <v>826</v>
      </c>
    </row>
    <row r="949" spans="1:13" ht="76.5">
      <c r="A949" s="77" t="e">
        <f>VLOOKUP(B949,#REF!,3,FALSE)</f>
        <v>#REF!</v>
      </c>
      <c r="B949" s="14">
        <v>220</v>
      </c>
      <c r="C949" s="26" t="s">
        <v>99</v>
      </c>
      <c r="D949" s="140" t="s">
        <v>111</v>
      </c>
      <c r="E949" s="26" t="s">
        <v>598</v>
      </c>
      <c r="F949" s="13" t="s">
        <v>55</v>
      </c>
      <c r="G949" s="19">
        <v>38496</v>
      </c>
      <c r="H949" s="19">
        <v>10144.700000000001</v>
      </c>
      <c r="I949" s="10">
        <f t="shared" si="37"/>
        <v>26.352608063175399</v>
      </c>
      <c r="J949" s="10">
        <f t="shared" si="36"/>
        <v>-28351.3</v>
      </c>
      <c r="K949" s="10">
        <v>-28351.3</v>
      </c>
      <c r="L949" s="58" t="s">
        <v>1305</v>
      </c>
      <c r="M949" s="350" t="s">
        <v>826</v>
      </c>
    </row>
    <row r="950" spans="1:13" ht="25.5">
      <c r="A950" s="77" t="e">
        <f>VLOOKUP(B950,#REF!,3,FALSE)</f>
        <v>#REF!</v>
      </c>
      <c r="B950" s="14">
        <v>220</v>
      </c>
      <c r="C950" s="26" t="s">
        <v>99</v>
      </c>
      <c r="D950" s="140" t="s">
        <v>111</v>
      </c>
      <c r="E950" s="26" t="s">
        <v>598</v>
      </c>
      <c r="F950" s="13" t="s">
        <v>11</v>
      </c>
      <c r="G950" s="19">
        <v>860.5</v>
      </c>
      <c r="H950" s="19">
        <v>547.29999999999995</v>
      </c>
      <c r="I950" s="10">
        <f t="shared" si="37"/>
        <v>63.602556653108657</v>
      </c>
      <c r="J950" s="10">
        <f t="shared" si="36"/>
        <v>-313.20000000000005</v>
      </c>
      <c r="K950" s="10">
        <v>-28.7</v>
      </c>
      <c r="L950" s="12" t="s">
        <v>1313</v>
      </c>
      <c r="M950" s="350" t="s">
        <v>815</v>
      </c>
    </row>
    <row r="951" spans="1:13" ht="25.5">
      <c r="A951" s="77" t="e">
        <f>VLOOKUP(B951,#REF!,3,FALSE)</f>
        <v>#REF!</v>
      </c>
      <c r="B951" s="14">
        <v>220</v>
      </c>
      <c r="C951" s="26" t="s">
        <v>99</v>
      </c>
      <c r="D951" s="140" t="s">
        <v>111</v>
      </c>
      <c r="E951" s="26" t="s">
        <v>598</v>
      </c>
      <c r="F951" s="13" t="s">
        <v>11</v>
      </c>
      <c r="G951" s="19"/>
      <c r="H951" s="19"/>
      <c r="I951" s="10" t="str">
        <f t="shared" si="37"/>
        <v/>
      </c>
      <c r="J951" s="10">
        <f t="shared" si="36"/>
        <v>0</v>
      </c>
      <c r="K951" s="10">
        <v>-18.399999999999999</v>
      </c>
      <c r="L951" s="12" t="s">
        <v>1312</v>
      </c>
      <c r="M951" s="350" t="s">
        <v>806</v>
      </c>
    </row>
    <row r="952" spans="1:13" ht="25.5">
      <c r="A952" s="77" t="s">
        <v>340</v>
      </c>
      <c r="B952" s="14">
        <v>220</v>
      </c>
      <c r="C952" s="26" t="s">
        <v>99</v>
      </c>
      <c r="D952" s="140" t="s">
        <v>111</v>
      </c>
      <c r="E952" s="26" t="s">
        <v>598</v>
      </c>
      <c r="F952" s="13" t="s">
        <v>11</v>
      </c>
      <c r="G952" s="19"/>
      <c r="H952" s="19"/>
      <c r="I952" s="10"/>
      <c r="J952" s="10">
        <f t="shared" si="36"/>
        <v>0</v>
      </c>
      <c r="K952" s="10">
        <v>-3.5</v>
      </c>
      <c r="L952" s="12" t="s">
        <v>1314</v>
      </c>
      <c r="M952" s="350" t="s">
        <v>827</v>
      </c>
    </row>
    <row r="953" spans="1:13" ht="25.5">
      <c r="A953" s="77" t="s">
        <v>340</v>
      </c>
      <c r="B953" s="14">
        <v>220</v>
      </c>
      <c r="C953" s="26" t="s">
        <v>99</v>
      </c>
      <c r="D953" s="140" t="s">
        <v>111</v>
      </c>
      <c r="E953" s="26" t="s">
        <v>598</v>
      </c>
      <c r="F953" s="13" t="s">
        <v>11</v>
      </c>
      <c r="G953" s="19"/>
      <c r="H953" s="19"/>
      <c r="I953" s="10"/>
      <c r="J953" s="10">
        <f t="shared" si="36"/>
        <v>0</v>
      </c>
      <c r="K953" s="10">
        <v>-19.899999999999999</v>
      </c>
      <c r="L953" s="12" t="s">
        <v>1314</v>
      </c>
      <c r="M953" s="350" t="s">
        <v>828</v>
      </c>
    </row>
    <row r="954" spans="1:13" ht="25.5">
      <c r="A954" s="77" t="s">
        <v>340</v>
      </c>
      <c r="B954" s="14">
        <v>220</v>
      </c>
      <c r="C954" s="26" t="s">
        <v>99</v>
      </c>
      <c r="D954" s="140" t="s">
        <v>111</v>
      </c>
      <c r="E954" s="26" t="s">
        <v>598</v>
      </c>
      <c r="F954" s="13" t="s">
        <v>11</v>
      </c>
      <c r="G954" s="19"/>
      <c r="H954" s="19"/>
      <c r="I954" s="10"/>
      <c r="J954" s="10">
        <f t="shared" si="36"/>
        <v>0</v>
      </c>
      <c r="K954" s="10">
        <v>-172.4</v>
      </c>
      <c r="L954" s="12" t="s">
        <v>1390</v>
      </c>
      <c r="M954" s="350" t="s">
        <v>820</v>
      </c>
    </row>
    <row r="955" spans="1:13" ht="38.25">
      <c r="A955" s="77" t="e">
        <f>VLOOKUP(B955,#REF!,3,FALSE)</f>
        <v>#REF!</v>
      </c>
      <c r="B955" s="14">
        <v>220</v>
      </c>
      <c r="C955" s="26" t="s">
        <v>99</v>
      </c>
      <c r="D955" s="140" t="s">
        <v>111</v>
      </c>
      <c r="E955" s="26" t="s">
        <v>598</v>
      </c>
      <c r="F955" s="13" t="s">
        <v>11</v>
      </c>
      <c r="G955" s="19"/>
      <c r="H955" s="19"/>
      <c r="I955" s="10" t="str">
        <f t="shared" si="37"/>
        <v/>
      </c>
      <c r="J955" s="10">
        <f t="shared" si="36"/>
        <v>0</v>
      </c>
      <c r="K955" s="10">
        <v>-70.3</v>
      </c>
      <c r="L955" s="12" t="s">
        <v>1305</v>
      </c>
      <c r="M955" s="350" t="s">
        <v>829</v>
      </c>
    </row>
    <row r="956" spans="1:13" ht="25.5">
      <c r="A956" s="77" t="e">
        <f>VLOOKUP(B956,#REF!,3,FALSE)</f>
        <v>#REF!</v>
      </c>
      <c r="B956" s="137">
        <v>220</v>
      </c>
      <c r="C956" s="117" t="s">
        <v>99</v>
      </c>
      <c r="D956" s="86" t="s">
        <v>111</v>
      </c>
      <c r="E956" s="64" t="s">
        <v>598</v>
      </c>
      <c r="F956" s="51" t="s">
        <v>12</v>
      </c>
      <c r="G956" s="28">
        <f>SUM(G935:G955)</f>
        <v>310158.5</v>
      </c>
      <c r="H956" s="28">
        <f>SUM(H935:H955)</f>
        <v>167303.80000000002</v>
      </c>
      <c r="I956" s="28">
        <f t="shared" si="37"/>
        <v>53.941388032248042</v>
      </c>
      <c r="J956" s="28">
        <f t="shared" si="36"/>
        <v>-142854.69999999998</v>
      </c>
      <c r="K956" s="28">
        <f>SUM(K935:K955)</f>
        <v>-142854.69999999998</v>
      </c>
      <c r="L956" s="186"/>
      <c r="M956" s="350"/>
    </row>
    <row r="957" spans="1:13" ht="25.5">
      <c r="A957" s="77" t="e">
        <f>VLOOKUP(B957,#REF!,3,FALSE)</f>
        <v>#REF!</v>
      </c>
      <c r="B957" s="14">
        <v>220</v>
      </c>
      <c r="C957" s="26" t="s">
        <v>99</v>
      </c>
      <c r="D957" s="12" t="s">
        <v>596</v>
      </c>
      <c r="E957" s="26" t="s">
        <v>599</v>
      </c>
      <c r="F957" s="13" t="s">
        <v>8</v>
      </c>
      <c r="G957" s="19">
        <v>3348.4</v>
      </c>
      <c r="H957" s="19">
        <v>2999.9</v>
      </c>
      <c r="I957" s="10">
        <f t="shared" si="37"/>
        <v>89.592043961294948</v>
      </c>
      <c r="J957" s="10">
        <f t="shared" si="36"/>
        <v>-348.5</v>
      </c>
      <c r="K957" s="10">
        <v>-120.1</v>
      </c>
      <c r="L957" s="12" t="s">
        <v>1313</v>
      </c>
      <c r="M957" s="350" t="s">
        <v>830</v>
      </c>
    </row>
    <row r="958" spans="1:13" ht="76.5">
      <c r="A958" s="77" t="e">
        <f>VLOOKUP(B958,#REF!,3,FALSE)</f>
        <v>#REF!</v>
      </c>
      <c r="B958" s="14">
        <v>220</v>
      </c>
      <c r="C958" s="26" t="s">
        <v>99</v>
      </c>
      <c r="D958" s="12" t="s">
        <v>596</v>
      </c>
      <c r="E958" s="26" t="s">
        <v>599</v>
      </c>
      <c r="F958" s="13" t="s">
        <v>8</v>
      </c>
      <c r="G958" s="29"/>
      <c r="H958" s="29"/>
      <c r="I958" s="29" t="str">
        <f t="shared" si="37"/>
        <v/>
      </c>
      <c r="J958" s="10">
        <f t="shared" si="36"/>
        <v>0</v>
      </c>
      <c r="K958" s="22">
        <v>-95.8</v>
      </c>
      <c r="L958" s="12" t="s">
        <v>1314</v>
      </c>
      <c r="M958" s="350" t="s">
        <v>831</v>
      </c>
    </row>
    <row r="959" spans="1:13" ht="25.5">
      <c r="A959" s="77" t="e">
        <f>VLOOKUP(B959,#REF!,3,FALSE)</f>
        <v>#REF!</v>
      </c>
      <c r="B959" s="14">
        <v>220</v>
      </c>
      <c r="C959" s="26" t="s">
        <v>99</v>
      </c>
      <c r="D959" s="12" t="s">
        <v>596</v>
      </c>
      <c r="E959" s="26" t="s">
        <v>599</v>
      </c>
      <c r="F959" s="13" t="s">
        <v>8</v>
      </c>
      <c r="G959" s="19"/>
      <c r="H959" s="19"/>
      <c r="I959" s="10" t="str">
        <f t="shared" si="37"/>
        <v/>
      </c>
      <c r="J959" s="10">
        <f t="shared" si="36"/>
        <v>0</v>
      </c>
      <c r="K959" s="10">
        <v>-49.4</v>
      </c>
      <c r="L959" s="12" t="s">
        <v>1305</v>
      </c>
      <c r="M959" s="350" t="s">
        <v>832</v>
      </c>
    </row>
    <row r="960" spans="1:13" ht="38.25">
      <c r="A960" s="77" t="e">
        <f>VLOOKUP(B960,#REF!,3,FALSE)</f>
        <v>#REF!</v>
      </c>
      <c r="B960" s="14">
        <v>220</v>
      </c>
      <c r="C960" s="26" t="s">
        <v>99</v>
      </c>
      <c r="D960" s="12" t="s">
        <v>596</v>
      </c>
      <c r="E960" s="26" t="s">
        <v>599</v>
      </c>
      <c r="F960" s="13" t="s">
        <v>8</v>
      </c>
      <c r="G960" s="19"/>
      <c r="H960" s="19"/>
      <c r="I960" s="10" t="str">
        <f t="shared" si="37"/>
        <v/>
      </c>
      <c r="J960" s="10">
        <f t="shared" si="36"/>
        <v>0</v>
      </c>
      <c r="K960" s="10">
        <v>-56.1</v>
      </c>
      <c r="L960" s="12" t="s">
        <v>1314</v>
      </c>
      <c r="M960" s="350" t="s">
        <v>833</v>
      </c>
    </row>
    <row r="961" spans="1:13" ht="25.5">
      <c r="A961" s="77" t="s">
        <v>340</v>
      </c>
      <c r="B961" s="14">
        <v>220</v>
      </c>
      <c r="C961" s="26" t="s">
        <v>99</v>
      </c>
      <c r="D961" s="12" t="s">
        <v>596</v>
      </c>
      <c r="E961" s="26" t="s">
        <v>599</v>
      </c>
      <c r="F961" s="13" t="s">
        <v>8</v>
      </c>
      <c r="G961" s="19"/>
      <c r="H961" s="19"/>
      <c r="I961" s="10"/>
      <c r="J961" s="10">
        <f t="shared" si="36"/>
        <v>0</v>
      </c>
      <c r="K961" s="10">
        <v>-3.2</v>
      </c>
      <c r="L961" s="12" t="s">
        <v>1314</v>
      </c>
      <c r="M961" s="350" t="s">
        <v>834</v>
      </c>
    </row>
    <row r="962" spans="1:13" ht="38.25">
      <c r="A962" s="77" t="s">
        <v>340</v>
      </c>
      <c r="B962" s="14">
        <v>220</v>
      </c>
      <c r="C962" s="26" t="s">
        <v>99</v>
      </c>
      <c r="D962" s="12" t="s">
        <v>596</v>
      </c>
      <c r="E962" s="26" t="s">
        <v>599</v>
      </c>
      <c r="F962" s="13" t="s">
        <v>8</v>
      </c>
      <c r="G962" s="19"/>
      <c r="H962" s="19"/>
      <c r="I962" s="10"/>
      <c r="J962" s="10">
        <f t="shared" si="36"/>
        <v>0</v>
      </c>
      <c r="K962" s="10">
        <v>-23.9</v>
      </c>
      <c r="L962" s="12" t="s">
        <v>1310</v>
      </c>
      <c r="M962" s="350" t="s">
        <v>835</v>
      </c>
    </row>
    <row r="963" spans="1:13" ht="51">
      <c r="A963" s="77" t="e">
        <f>VLOOKUP(B963,#REF!,3,FALSE)</f>
        <v>#REF!</v>
      </c>
      <c r="B963" s="14">
        <v>220</v>
      </c>
      <c r="C963" s="26" t="s">
        <v>99</v>
      </c>
      <c r="D963" s="12" t="s">
        <v>596</v>
      </c>
      <c r="E963" s="26" t="s">
        <v>599</v>
      </c>
      <c r="F963" s="13" t="s">
        <v>25</v>
      </c>
      <c r="G963" s="19">
        <v>74</v>
      </c>
      <c r="H963" s="19">
        <v>33.299999999999997</v>
      </c>
      <c r="I963" s="10">
        <f t="shared" ref="I963:I1023" si="38">IF(ISBLANK(H963),"",+H963/G963*100)</f>
        <v>44.999999999999993</v>
      </c>
      <c r="J963" s="10">
        <f t="shared" si="36"/>
        <v>-40.700000000000003</v>
      </c>
      <c r="K963" s="10">
        <v>-40.700000000000003</v>
      </c>
      <c r="L963" s="12" t="s">
        <v>1307</v>
      </c>
      <c r="M963" s="350" t="s">
        <v>836</v>
      </c>
    </row>
    <row r="964" spans="1:13" ht="51">
      <c r="A964" s="77" t="e">
        <f>VLOOKUP(B964,#REF!,3,FALSE)</f>
        <v>#REF!</v>
      </c>
      <c r="B964" s="14">
        <v>220</v>
      </c>
      <c r="C964" s="26" t="s">
        <v>99</v>
      </c>
      <c r="D964" s="12" t="s">
        <v>596</v>
      </c>
      <c r="E964" s="26" t="s">
        <v>599</v>
      </c>
      <c r="F964" s="13" t="s">
        <v>26</v>
      </c>
      <c r="G964" s="19">
        <v>416</v>
      </c>
      <c r="H964" s="19">
        <v>190.3</v>
      </c>
      <c r="I964" s="10">
        <f t="shared" si="38"/>
        <v>45.745192307692314</v>
      </c>
      <c r="J964" s="10">
        <f t="shared" si="36"/>
        <v>-225.7</v>
      </c>
      <c r="K964" s="10">
        <v>-225.7</v>
      </c>
      <c r="L964" s="12" t="s">
        <v>1307</v>
      </c>
      <c r="M964" s="350" t="s">
        <v>836</v>
      </c>
    </row>
    <row r="965" spans="1:13" ht="38.25">
      <c r="A965" s="77" t="e">
        <f>VLOOKUP(B965,#REF!,3,FALSE)</f>
        <v>#REF!</v>
      </c>
      <c r="B965" s="14">
        <v>220</v>
      </c>
      <c r="C965" s="26" t="s">
        <v>99</v>
      </c>
      <c r="D965" s="12" t="s">
        <v>596</v>
      </c>
      <c r="E965" s="26" t="s">
        <v>599</v>
      </c>
      <c r="F965" s="13" t="s">
        <v>606</v>
      </c>
      <c r="G965" s="19">
        <v>57.7</v>
      </c>
      <c r="H965" s="19">
        <v>15.3</v>
      </c>
      <c r="I965" s="10">
        <f t="shared" si="38"/>
        <v>26.516464471403811</v>
      </c>
      <c r="J965" s="10">
        <f t="shared" si="36"/>
        <v>-42.400000000000006</v>
      </c>
      <c r="K965" s="10">
        <v>-37.9</v>
      </c>
      <c r="L965" s="12" t="s">
        <v>1313</v>
      </c>
      <c r="M965" s="350" t="s">
        <v>837</v>
      </c>
    </row>
    <row r="966" spans="1:13" ht="38.25">
      <c r="A966" s="77" t="s">
        <v>340</v>
      </c>
      <c r="B966" s="14">
        <v>220</v>
      </c>
      <c r="C966" s="26" t="s">
        <v>99</v>
      </c>
      <c r="D966" s="12" t="s">
        <v>596</v>
      </c>
      <c r="E966" s="26" t="s">
        <v>599</v>
      </c>
      <c r="F966" s="13" t="s">
        <v>606</v>
      </c>
      <c r="G966" s="19"/>
      <c r="H966" s="19"/>
      <c r="I966" s="10"/>
      <c r="J966" s="10">
        <f t="shared" si="36"/>
        <v>0</v>
      </c>
      <c r="K966" s="10">
        <v>-4.5</v>
      </c>
      <c r="L966" s="12" t="s">
        <v>1307</v>
      </c>
      <c r="M966" s="350" t="s">
        <v>838</v>
      </c>
    </row>
    <row r="967" spans="1:13" ht="25.5">
      <c r="A967" s="77" t="e">
        <f>VLOOKUP(B967,#REF!,3,FALSE)</f>
        <v>#REF!</v>
      </c>
      <c r="B967" s="14">
        <v>220</v>
      </c>
      <c r="C967" s="26" t="s">
        <v>99</v>
      </c>
      <c r="D967" s="12" t="s">
        <v>596</v>
      </c>
      <c r="E967" s="26" t="s">
        <v>599</v>
      </c>
      <c r="F967" s="13" t="s">
        <v>11</v>
      </c>
      <c r="G967" s="19">
        <v>550.70000000000005</v>
      </c>
      <c r="H967" s="19">
        <v>323.3</v>
      </c>
      <c r="I967" s="10">
        <f t="shared" si="38"/>
        <v>58.707100054476115</v>
      </c>
      <c r="J967" s="10">
        <f t="shared" si="36"/>
        <v>-227.40000000000003</v>
      </c>
      <c r="K967" s="10">
        <v>-119</v>
      </c>
      <c r="L967" s="12" t="s">
        <v>1312</v>
      </c>
      <c r="M967" s="350" t="s">
        <v>830</v>
      </c>
    </row>
    <row r="968" spans="1:13" ht="38.25">
      <c r="A968" s="77" t="s">
        <v>340</v>
      </c>
      <c r="B968" s="14">
        <v>220</v>
      </c>
      <c r="C968" s="26" t="s">
        <v>99</v>
      </c>
      <c r="D968" s="12" t="s">
        <v>596</v>
      </c>
      <c r="E968" s="26" t="s">
        <v>599</v>
      </c>
      <c r="F968" s="13" t="s">
        <v>11</v>
      </c>
      <c r="G968" s="19"/>
      <c r="H968" s="19"/>
      <c r="I968" s="10"/>
      <c r="J968" s="10">
        <f t="shared" si="36"/>
        <v>0</v>
      </c>
      <c r="K968" s="10">
        <v>-6.8</v>
      </c>
      <c r="L968" s="12" t="s">
        <v>1314</v>
      </c>
      <c r="M968" s="350" t="s">
        <v>839</v>
      </c>
    </row>
    <row r="969" spans="1:13" ht="51">
      <c r="A969" s="77" t="s">
        <v>340</v>
      </c>
      <c r="B969" s="14">
        <v>220</v>
      </c>
      <c r="C969" s="26" t="s">
        <v>99</v>
      </c>
      <c r="D969" s="12" t="s">
        <v>596</v>
      </c>
      <c r="E969" s="26" t="s">
        <v>599</v>
      </c>
      <c r="F969" s="13" t="s">
        <v>11</v>
      </c>
      <c r="G969" s="19"/>
      <c r="H969" s="19"/>
      <c r="I969" s="10"/>
      <c r="J969" s="10">
        <f t="shared" si="36"/>
        <v>0</v>
      </c>
      <c r="K969" s="10">
        <v>-35</v>
      </c>
      <c r="L969" s="12" t="s">
        <v>1310</v>
      </c>
      <c r="M969" s="350" t="s">
        <v>840</v>
      </c>
    </row>
    <row r="970" spans="1:13" ht="38.25">
      <c r="A970" s="77" t="s">
        <v>340</v>
      </c>
      <c r="B970" s="14">
        <v>220</v>
      </c>
      <c r="C970" s="26" t="s">
        <v>99</v>
      </c>
      <c r="D970" s="12" t="s">
        <v>596</v>
      </c>
      <c r="E970" s="26" t="s">
        <v>599</v>
      </c>
      <c r="F970" s="13" t="s">
        <v>11</v>
      </c>
      <c r="G970" s="19"/>
      <c r="H970" s="19"/>
      <c r="I970" s="10"/>
      <c r="J970" s="10">
        <f t="shared" si="36"/>
        <v>0</v>
      </c>
      <c r="K970" s="10">
        <v>-66.599999999999994</v>
      </c>
      <c r="L970" s="12" t="s">
        <v>1314</v>
      </c>
      <c r="M970" s="350" t="s">
        <v>841</v>
      </c>
    </row>
    <row r="971" spans="1:13" ht="25.5">
      <c r="A971" s="77" t="e">
        <f>VLOOKUP(B971,#REF!,3,FALSE)</f>
        <v>#REF!</v>
      </c>
      <c r="B971" s="137">
        <v>220</v>
      </c>
      <c r="C971" s="117" t="s">
        <v>99</v>
      </c>
      <c r="D971" s="86" t="s">
        <v>596</v>
      </c>
      <c r="E971" s="64" t="s">
        <v>599</v>
      </c>
      <c r="F971" s="51" t="s">
        <v>12</v>
      </c>
      <c r="G971" s="28">
        <f>SUM(G957:G967)</f>
        <v>4446.8</v>
      </c>
      <c r="H971" s="28">
        <f>SUM(H957:H967)</f>
        <v>3562.1000000000008</v>
      </c>
      <c r="I971" s="28">
        <f t="shared" si="38"/>
        <v>80.10479445893678</v>
      </c>
      <c r="J971" s="28">
        <f t="shared" si="36"/>
        <v>-884.69999999999936</v>
      </c>
      <c r="K971" s="28">
        <f>SUM(K957:K970)</f>
        <v>-884.69999999999982</v>
      </c>
      <c r="L971" s="186"/>
      <c r="M971" s="350"/>
    </row>
    <row r="972" spans="1:13" ht="25.5">
      <c r="A972" s="77" t="e">
        <f>VLOOKUP(B972,#REF!,3,FALSE)</f>
        <v>#REF!</v>
      </c>
      <c r="B972" s="88">
        <v>220</v>
      </c>
      <c r="C972" s="89" t="s">
        <v>99</v>
      </c>
      <c r="D972" s="90"/>
      <c r="E972" s="91"/>
      <c r="F972" s="92" t="s">
        <v>13</v>
      </c>
      <c r="G972" s="72">
        <f>+G971+G956+G934</f>
        <v>585498.89999999991</v>
      </c>
      <c r="H972" s="72">
        <f>+H971+H956+H934</f>
        <v>407391.9</v>
      </c>
      <c r="I972" s="72">
        <f t="shared" si="38"/>
        <v>69.580301517218928</v>
      </c>
      <c r="J972" s="72">
        <f t="shared" si="36"/>
        <v>-178106.99999999988</v>
      </c>
      <c r="K972" s="72">
        <f>+K971+K956+K934</f>
        <v>-178107</v>
      </c>
      <c r="L972" s="187"/>
      <c r="M972" s="350"/>
    </row>
    <row r="973" spans="1:13" ht="38.25">
      <c r="A973" s="77" t="e">
        <f>VLOOKUP(B973,#REF!,3,FALSE)</f>
        <v>#REF!</v>
      </c>
      <c r="B973" s="14">
        <v>326</v>
      </c>
      <c r="C973" s="26" t="s">
        <v>109</v>
      </c>
      <c r="D973" s="12" t="s">
        <v>112</v>
      </c>
      <c r="E973" s="25" t="s">
        <v>1576</v>
      </c>
      <c r="F973" s="13" t="s">
        <v>8</v>
      </c>
      <c r="G973" s="10">
        <v>6103</v>
      </c>
      <c r="H973" s="10">
        <v>1813.7</v>
      </c>
      <c r="I973" s="10">
        <f t="shared" si="38"/>
        <v>29.718171391119125</v>
      </c>
      <c r="J973" s="10">
        <f t="shared" si="36"/>
        <v>-4289.3</v>
      </c>
      <c r="K973" s="10">
        <v>-14.7</v>
      </c>
      <c r="L973" s="12" t="s">
        <v>56</v>
      </c>
      <c r="M973" s="350" t="s">
        <v>1586</v>
      </c>
    </row>
    <row r="974" spans="1:13" ht="25.5">
      <c r="A974" s="77" t="e">
        <f>VLOOKUP(B974,#REF!,3,FALSE)</f>
        <v>#REF!</v>
      </c>
      <c r="B974" s="14">
        <v>326</v>
      </c>
      <c r="C974" s="26" t="s">
        <v>109</v>
      </c>
      <c r="D974" s="12" t="s">
        <v>112</v>
      </c>
      <c r="E974" s="25" t="s">
        <v>1576</v>
      </c>
      <c r="F974" s="13" t="s">
        <v>8</v>
      </c>
      <c r="G974" s="18"/>
      <c r="H974" s="18"/>
      <c r="I974" s="10" t="str">
        <f t="shared" si="38"/>
        <v/>
      </c>
      <c r="J974" s="10"/>
      <c r="K974" s="10">
        <v>-40</v>
      </c>
      <c r="L974" s="54" t="s">
        <v>10</v>
      </c>
      <c r="M974" s="350" t="s">
        <v>649</v>
      </c>
    </row>
    <row r="975" spans="1:13" ht="51">
      <c r="A975" s="77" t="e">
        <f>VLOOKUP(B975,#REF!,3,FALSE)</f>
        <v>#REF!</v>
      </c>
      <c r="B975" s="14">
        <v>326</v>
      </c>
      <c r="C975" s="26" t="s">
        <v>109</v>
      </c>
      <c r="D975" s="12" t="s">
        <v>112</v>
      </c>
      <c r="E975" s="25" t="s">
        <v>1576</v>
      </c>
      <c r="F975" s="13" t="s">
        <v>8</v>
      </c>
      <c r="G975" s="18"/>
      <c r="H975" s="18"/>
      <c r="I975" s="10" t="str">
        <f t="shared" si="38"/>
        <v/>
      </c>
      <c r="J975" s="10"/>
      <c r="K975" s="10">
        <v>-4234.6000000000004</v>
      </c>
      <c r="L975" s="54" t="s">
        <v>122</v>
      </c>
      <c r="M975" s="350" t="s">
        <v>1587</v>
      </c>
    </row>
    <row r="976" spans="1:13" ht="25.5">
      <c r="A976" s="77" t="e">
        <f>VLOOKUP(B976,#REF!,3,FALSE)</f>
        <v>#REF!</v>
      </c>
      <c r="B976" s="14">
        <v>326</v>
      </c>
      <c r="C976" s="26" t="s">
        <v>109</v>
      </c>
      <c r="D976" s="12" t="s">
        <v>112</v>
      </c>
      <c r="E976" s="25" t="s">
        <v>1576</v>
      </c>
      <c r="F976" s="13" t="s">
        <v>1583</v>
      </c>
      <c r="G976" s="10">
        <v>3600</v>
      </c>
      <c r="H976" s="10">
        <v>1231.7</v>
      </c>
      <c r="I976" s="10">
        <f t="shared" si="38"/>
        <v>34.213888888888889</v>
      </c>
      <c r="J976" s="10">
        <f t="shared" si="36"/>
        <v>-2368.3000000000002</v>
      </c>
      <c r="K976" s="10">
        <v>-2368.3000000000002</v>
      </c>
      <c r="L976" s="54" t="s">
        <v>155</v>
      </c>
      <c r="M976" s="350" t="s">
        <v>1588</v>
      </c>
    </row>
    <row r="977" spans="1:13" ht="51">
      <c r="A977" s="77" t="e">
        <f>VLOOKUP(B977,#REF!,3,FALSE)</f>
        <v>#REF!</v>
      </c>
      <c r="B977" s="14">
        <v>326</v>
      </c>
      <c r="C977" s="26" t="s">
        <v>109</v>
      </c>
      <c r="D977" s="12" t="s">
        <v>112</v>
      </c>
      <c r="E977" s="25" t="s">
        <v>1576</v>
      </c>
      <c r="F977" s="13" t="s">
        <v>1584</v>
      </c>
      <c r="G977" s="10">
        <v>1600</v>
      </c>
      <c r="H977" s="10">
        <v>182.4</v>
      </c>
      <c r="I977" s="10">
        <f t="shared" si="38"/>
        <v>11.4</v>
      </c>
      <c r="J977" s="10">
        <f t="shared" si="36"/>
        <v>-1417.6</v>
      </c>
      <c r="K977" s="10">
        <v>-1417.6</v>
      </c>
      <c r="L977" s="12" t="s">
        <v>121</v>
      </c>
      <c r="M977" s="350" t="s">
        <v>1589</v>
      </c>
    </row>
    <row r="978" spans="1:13" ht="51">
      <c r="A978" s="77" t="e">
        <f>VLOOKUP(B978,#REF!,3,FALSE)</f>
        <v>#REF!</v>
      </c>
      <c r="B978" s="14">
        <v>326</v>
      </c>
      <c r="C978" s="26" t="s">
        <v>109</v>
      </c>
      <c r="D978" s="12" t="s">
        <v>112</v>
      </c>
      <c r="E978" s="25" t="s">
        <v>1576</v>
      </c>
      <c r="F978" s="13" t="s">
        <v>1585</v>
      </c>
      <c r="G978" s="10">
        <v>89348</v>
      </c>
      <c r="H978" s="10">
        <v>34429.800000000003</v>
      </c>
      <c r="I978" s="10">
        <f t="shared" si="38"/>
        <v>38.534494336750683</v>
      </c>
      <c r="J978" s="10">
        <f t="shared" si="36"/>
        <v>-54918.2</v>
      </c>
      <c r="K978" s="10">
        <v>-54918.2</v>
      </c>
      <c r="L978" s="54" t="s">
        <v>121</v>
      </c>
      <c r="M978" s="350" t="s">
        <v>1589</v>
      </c>
    </row>
    <row r="979" spans="1:13" ht="25.5">
      <c r="A979" s="77" t="e">
        <f>VLOOKUP(B979,#REF!,3,FALSE)</f>
        <v>#REF!</v>
      </c>
      <c r="B979" s="105">
        <v>326</v>
      </c>
      <c r="C979" s="64" t="s">
        <v>109</v>
      </c>
      <c r="D979" s="86" t="s">
        <v>112</v>
      </c>
      <c r="E979" s="87" t="s">
        <v>1576</v>
      </c>
      <c r="F979" s="51" t="s">
        <v>12</v>
      </c>
      <c r="G979" s="28">
        <f>SUM(G973:G978)</f>
        <v>100651</v>
      </c>
      <c r="H979" s="28">
        <f>SUM(H973:H978)</f>
        <v>37657.600000000006</v>
      </c>
      <c r="I979" s="28">
        <f t="shared" si="38"/>
        <v>37.414034634529223</v>
      </c>
      <c r="J979" s="28">
        <f t="shared" si="36"/>
        <v>-62993.399999999994</v>
      </c>
      <c r="K979" s="28">
        <f>SUM(K973:K978)</f>
        <v>-62993.399999999994</v>
      </c>
      <c r="L979" s="186"/>
      <c r="M979" s="350"/>
    </row>
    <row r="980" spans="1:13" ht="25.5">
      <c r="A980" s="77" t="e">
        <f>VLOOKUP(B980,#REF!,3,FALSE)</f>
        <v>#REF!</v>
      </c>
      <c r="B980" s="14">
        <v>326</v>
      </c>
      <c r="C980" s="26" t="s">
        <v>109</v>
      </c>
      <c r="D980" s="12" t="s">
        <v>1577</v>
      </c>
      <c r="E980" s="25" t="s">
        <v>1578</v>
      </c>
      <c r="F980" s="12" t="s">
        <v>8</v>
      </c>
      <c r="G980" s="10">
        <v>911434</v>
      </c>
      <c r="H980" s="10">
        <v>877962.9</v>
      </c>
      <c r="I980" s="10">
        <f t="shared" si="38"/>
        <v>96.32764413001928</v>
      </c>
      <c r="J980" s="10">
        <f t="shared" si="36"/>
        <v>-33471.099999999977</v>
      </c>
      <c r="K980" s="10">
        <v>-961.7</v>
      </c>
      <c r="L980" s="12" t="s">
        <v>27</v>
      </c>
      <c r="M980" s="350" t="s">
        <v>1590</v>
      </c>
    </row>
    <row r="981" spans="1:13" ht="25.5">
      <c r="A981" s="77" t="e">
        <f>VLOOKUP(B981,#REF!,3,FALSE)</f>
        <v>#REF!</v>
      </c>
      <c r="B981" s="14">
        <v>326</v>
      </c>
      <c r="C981" s="26" t="s">
        <v>109</v>
      </c>
      <c r="D981" s="12" t="s">
        <v>1577</v>
      </c>
      <c r="E981" s="25" t="s">
        <v>1578</v>
      </c>
      <c r="F981" s="12" t="s">
        <v>8</v>
      </c>
      <c r="G981" s="10"/>
      <c r="H981" s="10"/>
      <c r="I981" s="10" t="str">
        <f t="shared" si="38"/>
        <v/>
      </c>
      <c r="J981" s="10"/>
      <c r="K981" s="10">
        <v>-14550.9</v>
      </c>
      <c r="L981" s="13" t="s">
        <v>56</v>
      </c>
      <c r="M981" s="350" t="s">
        <v>1591</v>
      </c>
    </row>
    <row r="982" spans="1:13" ht="25.5">
      <c r="A982" s="77" t="e">
        <f>VLOOKUP(B982,#REF!,3,FALSE)</f>
        <v>#REF!</v>
      </c>
      <c r="B982" s="14">
        <v>326</v>
      </c>
      <c r="C982" s="26" t="s">
        <v>109</v>
      </c>
      <c r="D982" s="12" t="s">
        <v>1577</v>
      </c>
      <c r="E982" s="25" t="s">
        <v>1578</v>
      </c>
      <c r="F982" s="12" t="s">
        <v>8</v>
      </c>
      <c r="G982" s="10"/>
      <c r="H982" s="10"/>
      <c r="I982" s="10" t="str">
        <f t="shared" si="38"/>
        <v/>
      </c>
      <c r="J982" s="10"/>
      <c r="K982" s="10">
        <v>-46.7</v>
      </c>
      <c r="L982" s="195" t="s">
        <v>293</v>
      </c>
      <c r="M982" s="350" t="s">
        <v>1592</v>
      </c>
    </row>
    <row r="983" spans="1:13" ht="25.5">
      <c r="A983" s="77" t="e">
        <f>VLOOKUP(B983,#REF!,3,FALSE)</f>
        <v>#REF!</v>
      </c>
      <c r="B983" s="14">
        <v>326</v>
      </c>
      <c r="C983" s="26" t="s">
        <v>109</v>
      </c>
      <c r="D983" s="12" t="s">
        <v>1577</v>
      </c>
      <c r="E983" s="25" t="s">
        <v>1578</v>
      </c>
      <c r="F983" s="12" t="s">
        <v>8</v>
      </c>
      <c r="G983" s="10"/>
      <c r="H983" s="10"/>
      <c r="I983" s="10" t="str">
        <f t="shared" si="38"/>
        <v/>
      </c>
      <c r="J983" s="10"/>
      <c r="K983" s="10">
        <v>-1952.8</v>
      </c>
      <c r="L983" s="54" t="s">
        <v>50</v>
      </c>
      <c r="M983" s="350" t="s">
        <v>1593</v>
      </c>
    </row>
    <row r="984" spans="1:13" ht="25.5">
      <c r="A984" s="77" t="e">
        <f>VLOOKUP(B984,#REF!,3,FALSE)</f>
        <v>#REF!</v>
      </c>
      <c r="B984" s="14">
        <v>326</v>
      </c>
      <c r="C984" s="26" t="s">
        <v>109</v>
      </c>
      <c r="D984" s="12" t="s">
        <v>1577</v>
      </c>
      <c r="E984" s="25" t="s">
        <v>1578</v>
      </c>
      <c r="F984" s="13" t="s">
        <v>8</v>
      </c>
      <c r="G984" s="10"/>
      <c r="H984" s="10"/>
      <c r="I984" s="10" t="str">
        <f t="shared" si="38"/>
        <v/>
      </c>
      <c r="J984" s="10"/>
      <c r="K984" s="10">
        <v>-6801.2</v>
      </c>
      <c r="L984" s="54" t="s">
        <v>155</v>
      </c>
      <c r="M984" s="350" t="s">
        <v>1594</v>
      </c>
    </row>
    <row r="985" spans="1:13" ht="25.5">
      <c r="A985" s="77" t="e">
        <f>VLOOKUP(B985,#REF!,3,FALSE)</f>
        <v>#REF!</v>
      </c>
      <c r="B985" s="14">
        <v>326</v>
      </c>
      <c r="C985" s="26" t="s">
        <v>109</v>
      </c>
      <c r="D985" s="12" t="s">
        <v>1577</v>
      </c>
      <c r="E985" s="25" t="s">
        <v>1578</v>
      </c>
      <c r="F985" s="13" t="s">
        <v>8</v>
      </c>
      <c r="G985" s="18"/>
      <c r="H985" s="18"/>
      <c r="I985" s="10" t="str">
        <f t="shared" si="38"/>
        <v/>
      </c>
      <c r="J985" s="10"/>
      <c r="K985" s="10">
        <v>-3806.7</v>
      </c>
      <c r="L985" s="54" t="s">
        <v>10</v>
      </c>
      <c r="M985" s="350" t="s">
        <v>649</v>
      </c>
    </row>
    <row r="986" spans="1:13" ht="25.5">
      <c r="A986" s="77" t="e">
        <f>VLOOKUP(B986,#REF!,3,FALSE)</f>
        <v>#REF!</v>
      </c>
      <c r="B986" s="14">
        <v>326</v>
      </c>
      <c r="C986" s="26" t="s">
        <v>109</v>
      </c>
      <c r="D986" s="12" t="s">
        <v>1577</v>
      </c>
      <c r="E986" s="25" t="s">
        <v>1578</v>
      </c>
      <c r="F986" s="13" t="s">
        <v>8</v>
      </c>
      <c r="G986" s="18"/>
      <c r="H986" s="18"/>
      <c r="I986" s="10" t="str">
        <f t="shared" si="38"/>
        <v/>
      </c>
      <c r="J986" s="10"/>
      <c r="K986" s="10">
        <v>-72.8</v>
      </c>
      <c r="L986" s="54" t="s">
        <v>121</v>
      </c>
      <c r="M986" s="350" t="s">
        <v>1595</v>
      </c>
    </row>
    <row r="987" spans="1:13" ht="153">
      <c r="A987" s="77" t="e">
        <f>VLOOKUP(B987,#REF!,3,FALSE)</f>
        <v>#REF!</v>
      </c>
      <c r="B987" s="14">
        <v>326</v>
      </c>
      <c r="C987" s="26" t="s">
        <v>109</v>
      </c>
      <c r="D987" s="12" t="s">
        <v>1577</v>
      </c>
      <c r="E987" s="25" t="s">
        <v>1578</v>
      </c>
      <c r="F987" s="13" t="s">
        <v>8</v>
      </c>
      <c r="G987" s="18"/>
      <c r="H987" s="18"/>
      <c r="I987" s="10" t="str">
        <f t="shared" si="38"/>
        <v/>
      </c>
      <c r="J987" s="10"/>
      <c r="K987" s="10">
        <v>-5278.3</v>
      </c>
      <c r="L987" s="54" t="s">
        <v>155</v>
      </c>
      <c r="M987" s="350" t="s">
        <v>1596</v>
      </c>
    </row>
    <row r="988" spans="1:13" ht="63.75">
      <c r="A988" s="77" t="e">
        <f>VLOOKUP(B988,#REF!,3,FALSE)</f>
        <v>#REF!</v>
      </c>
      <c r="B988" s="14">
        <v>326</v>
      </c>
      <c r="C988" s="26" t="s">
        <v>109</v>
      </c>
      <c r="D988" s="12" t="s">
        <v>1577</v>
      </c>
      <c r="E988" s="25" t="s">
        <v>1578</v>
      </c>
      <c r="F988" s="13" t="s">
        <v>1583</v>
      </c>
      <c r="G988" s="10">
        <v>1107</v>
      </c>
      <c r="H988" s="10">
        <v>0</v>
      </c>
      <c r="I988" s="10">
        <f t="shared" si="38"/>
        <v>0</v>
      </c>
      <c r="J988" s="10">
        <f t="shared" ref="J988:J1049" si="39">+H988-G988</f>
        <v>-1107</v>
      </c>
      <c r="K988" s="459">
        <v>-1107</v>
      </c>
      <c r="L988" s="54" t="s">
        <v>122</v>
      </c>
      <c r="M988" s="350" t="s">
        <v>1600</v>
      </c>
    </row>
    <row r="989" spans="1:13" ht="89.25">
      <c r="A989" s="77" t="e">
        <f>VLOOKUP(B989,#REF!,3,FALSE)</f>
        <v>#REF!</v>
      </c>
      <c r="B989" s="14">
        <v>326</v>
      </c>
      <c r="C989" s="26" t="s">
        <v>109</v>
      </c>
      <c r="D989" s="12" t="s">
        <v>1577</v>
      </c>
      <c r="E989" s="25" t="s">
        <v>1578</v>
      </c>
      <c r="F989" s="13" t="s">
        <v>1377</v>
      </c>
      <c r="G989" s="10">
        <v>8457.1</v>
      </c>
      <c r="H989" s="10">
        <v>6683</v>
      </c>
      <c r="I989" s="10">
        <f t="shared" si="38"/>
        <v>79.022359910607648</v>
      </c>
      <c r="J989" s="10">
        <f t="shared" si="39"/>
        <v>-1774.1000000000004</v>
      </c>
      <c r="K989" s="459">
        <v>-1774.1</v>
      </c>
      <c r="L989" s="54" t="s">
        <v>9</v>
      </c>
      <c r="M989" s="350" t="s">
        <v>1601</v>
      </c>
    </row>
    <row r="990" spans="1:13" ht="51">
      <c r="A990" s="77" t="e">
        <f>VLOOKUP(B990,#REF!,3,FALSE)</f>
        <v>#REF!</v>
      </c>
      <c r="B990" s="14">
        <v>326</v>
      </c>
      <c r="C990" s="26" t="s">
        <v>109</v>
      </c>
      <c r="D990" s="12" t="s">
        <v>1577</v>
      </c>
      <c r="E990" s="25" t="s">
        <v>1578</v>
      </c>
      <c r="F990" s="13" t="s">
        <v>1584</v>
      </c>
      <c r="G990" s="10">
        <v>4990</v>
      </c>
      <c r="H990" s="10">
        <v>1278.0999999999999</v>
      </c>
      <c r="I990" s="10">
        <f t="shared" si="38"/>
        <v>25.613226452905806</v>
      </c>
      <c r="J990" s="10">
        <f t="shared" si="39"/>
        <v>-3711.9</v>
      </c>
      <c r="K990" s="459">
        <v>-3711.9</v>
      </c>
      <c r="L990" s="54" t="s">
        <v>121</v>
      </c>
      <c r="M990" s="350" t="s">
        <v>1589</v>
      </c>
    </row>
    <row r="991" spans="1:13" ht="51">
      <c r="A991" s="77" t="e">
        <f>VLOOKUP(B991,#REF!,3,FALSE)</f>
        <v>#REF!</v>
      </c>
      <c r="B991" s="14">
        <v>326</v>
      </c>
      <c r="C991" s="26" t="s">
        <v>109</v>
      </c>
      <c r="D991" s="12" t="s">
        <v>1577</v>
      </c>
      <c r="E991" s="25" t="s">
        <v>1578</v>
      </c>
      <c r="F991" s="13" t="s">
        <v>1585</v>
      </c>
      <c r="G991" s="10">
        <v>56373</v>
      </c>
      <c r="H991" s="10">
        <v>34772</v>
      </c>
      <c r="I991" s="10">
        <f t="shared" si="38"/>
        <v>61.682010891738948</v>
      </c>
      <c r="J991" s="10">
        <f t="shared" si="39"/>
        <v>-21601</v>
      </c>
      <c r="K991" s="459">
        <v>-21601</v>
      </c>
      <c r="L991" s="54" t="s">
        <v>121</v>
      </c>
      <c r="M991" s="350" t="s">
        <v>1589</v>
      </c>
    </row>
    <row r="992" spans="1:13" ht="63.75">
      <c r="A992" s="77" t="e">
        <f>VLOOKUP(B992,#REF!,3,FALSE)</f>
        <v>#REF!</v>
      </c>
      <c r="B992" s="14">
        <v>326</v>
      </c>
      <c r="C992" s="26" t="s">
        <v>109</v>
      </c>
      <c r="D992" s="12" t="s">
        <v>1577</v>
      </c>
      <c r="E992" s="25" t="s">
        <v>1578</v>
      </c>
      <c r="F992" s="13" t="s">
        <v>1597</v>
      </c>
      <c r="G992" s="10">
        <v>5271</v>
      </c>
      <c r="H992" s="10">
        <v>260.2</v>
      </c>
      <c r="I992" s="10">
        <f t="shared" si="38"/>
        <v>4.9364446974008729</v>
      </c>
      <c r="J992" s="10">
        <f t="shared" si="39"/>
        <v>-5010.8</v>
      </c>
      <c r="K992" s="459">
        <v>-5010.8</v>
      </c>
      <c r="L992" s="12" t="s">
        <v>122</v>
      </c>
      <c r="M992" s="350" t="s">
        <v>1602</v>
      </c>
    </row>
    <row r="993" spans="1:13" ht="25.5">
      <c r="A993" s="77" t="e">
        <f>VLOOKUP(B993,#REF!,3,FALSE)</f>
        <v>#REF!</v>
      </c>
      <c r="B993" s="14">
        <v>326</v>
      </c>
      <c r="C993" s="26" t="s">
        <v>109</v>
      </c>
      <c r="D993" s="12" t="s">
        <v>1577</v>
      </c>
      <c r="E993" s="25" t="s">
        <v>1578</v>
      </c>
      <c r="F993" s="13" t="s">
        <v>1598</v>
      </c>
      <c r="G993" s="10">
        <v>918.3</v>
      </c>
      <c r="H993" s="10">
        <v>375.3</v>
      </c>
      <c r="I993" s="10">
        <f t="shared" si="38"/>
        <v>40.868997059784391</v>
      </c>
      <c r="J993" s="10">
        <f t="shared" si="39"/>
        <v>-543</v>
      </c>
      <c r="K993" s="459">
        <v>-543</v>
      </c>
      <c r="L993" s="231" t="s">
        <v>155</v>
      </c>
      <c r="M993" s="350" t="s">
        <v>1603</v>
      </c>
    </row>
    <row r="994" spans="1:13" ht="38.25">
      <c r="A994" s="77" t="e">
        <f>VLOOKUP(B994,#REF!,3,FALSE)</f>
        <v>#REF!</v>
      </c>
      <c r="B994" s="14">
        <v>326</v>
      </c>
      <c r="C994" s="26" t="s">
        <v>109</v>
      </c>
      <c r="D994" s="12" t="s">
        <v>1577</v>
      </c>
      <c r="E994" s="25" t="s">
        <v>1578</v>
      </c>
      <c r="F994" s="13" t="s">
        <v>1416</v>
      </c>
      <c r="G994" s="10">
        <v>54</v>
      </c>
      <c r="H994" s="10">
        <v>0</v>
      </c>
      <c r="I994" s="10">
        <f t="shared" si="38"/>
        <v>0</v>
      </c>
      <c r="J994" s="10">
        <f t="shared" si="39"/>
        <v>-54</v>
      </c>
      <c r="K994" s="459">
        <v>-54</v>
      </c>
      <c r="L994" s="231" t="s">
        <v>122</v>
      </c>
      <c r="M994" s="350" t="s">
        <v>1604</v>
      </c>
    </row>
    <row r="995" spans="1:13" ht="25.5">
      <c r="A995" s="77" t="e">
        <f>VLOOKUP(B995,#REF!,3,FALSE)</f>
        <v>#REF!</v>
      </c>
      <c r="B995" s="14">
        <v>326</v>
      </c>
      <c r="C995" s="26" t="s">
        <v>109</v>
      </c>
      <c r="D995" s="12" t="s">
        <v>1577</v>
      </c>
      <c r="E995" s="25" t="s">
        <v>1578</v>
      </c>
      <c r="F995" s="13" t="s">
        <v>1599</v>
      </c>
      <c r="G995" s="10">
        <v>132</v>
      </c>
      <c r="H995" s="10">
        <v>0</v>
      </c>
      <c r="I995" s="10">
        <f t="shared" si="38"/>
        <v>0</v>
      </c>
      <c r="J995" s="10">
        <f t="shared" si="39"/>
        <v>-132</v>
      </c>
      <c r="K995" s="459">
        <v>-132</v>
      </c>
      <c r="L995" s="54" t="s">
        <v>122</v>
      </c>
      <c r="M995" s="350" t="s">
        <v>1605</v>
      </c>
    </row>
    <row r="996" spans="1:13" ht="25.5">
      <c r="A996" s="77" t="e">
        <f>VLOOKUP(B996,#REF!,3,FALSE)</f>
        <v>#REF!</v>
      </c>
      <c r="B996" s="105">
        <v>326</v>
      </c>
      <c r="C996" s="64" t="s">
        <v>109</v>
      </c>
      <c r="D996" s="86" t="s">
        <v>1577</v>
      </c>
      <c r="E996" s="142" t="s">
        <v>1578</v>
      </c>
      <c r="F996" s="51" t="s">
        <v>12</v>
      </c>
      <c r="G996" s="28">
        <f>SUM(G980:G995)</f>
        <v>988736.4</v>
      </c>
      <c r="H996" s="28">
        <f>SUM(H980:H995)</f>
        <v>921331.5</v>
      </c>
      <c r="I996" s="28">
        <f t="shared" si="38"/>
        <v>93.182722917857575</v>
      </c>
      <c r="J996" s="28">
        <f t="shared" si="39"/>
        <v>-67404.900000000023</v>
      </c>
      <c r="K996" s="28">
        <f>SUM(K980:K995)</f>
        <v>-67404.900000000009</v>
      </c>
      <c r="L996" s="186"/>
      <c r="M996" s="350"/>
    </row>
    <row r="997" spans="1:13" ht="25.5">
      <c r="A997" s="77" t="e">
        <f>VLOOKUP(B997,#REF!,3,FALSE)</f>
        <v>#REF!</v>
      </c>
      <c r="B997" s="14">
        <v>326</v>
      </c>
      <c r="C997" s="26" t="s">
        <v>109</v>
      </c>
      <c r="D997" s="12" t="s">
        <v>1579</v>
      </c>
      <c r="E997" s="27" t="s">
        <v>1581</v>
      </c>
      <c r="F997" s="13" t="s">
        <v>8</v>
      </c>
      <c r="G997" s="10">
        <v>31571</v>
      </c>
      <c r="H997" s="10">
        <v>25282.7</v>
      </c>
      <c r="I997" s="10">
        <f t="shared" si="38"/>
        <v>80.082037312723713</v>
      </c>
      <c r="J997" s="10">
        <f t="shared" si="39"/>
        <v>-6288.2999999999993</v>
      </c>
      <c r="K997" s="211">
        <v>-14.2</v>
      </c>
      <c r="L997" s="58" t="s">
        <v>27</v>
      </c>
      <c r="M997" s="350" t="s">
        <v>506</v>
      </c>
    </row>
    <row r="998" spans="1:13" ht="25.5">
      <c r="A998" s="77" t="e">
        <f>VLOOKUP(B998,#REF!,3,FALSE)</f>
        <v>#REF!</v>
      </c>
      <c r="B998" s="14">
        <v>326</v>
      </c>
      <c r="C998" s="26" t="s">
        <v>109</v>
      </c>
      <c r="D998" s="12" t="s">
        <v>1579</v>
      </c>
      <c r="E998" s="27" t="s">
        <v>1581</v>
      </c>
      <c r="F998" s="13" t="s">
        <v>8</v>
      </c>
      <c r="G998" s="18"/>
      <c r="H998" s="18"/>
      <c r="I998" s="10" t="str">
        <f t="shared" si="38"/>
        <v/>
      </c>
      <c r="J998" s="10"/>
      <c r="K998" s="211">
        <v>-57.5</v>
      </c>
      <c r="L998" s="58" t="s">
        <v>56</v>
      </c>
      <c r="M998" s="350" t="s">
        <v>1606</v>
      </c>
    </row>
    <row r="999" spans="1:13" ht="25.5">
      <c r="A999" s="77" t="e">
        <f>VLOOKUP(B999,#REF!,3,FALSE)</f>
        <v>#REF!</v>
      </c>
      <c r="B999" s="14">
        <v>326</v>
      </c>
      <c r="C999" s="26" t="s">
        <v>109</v>
      </c>
      <c r="D999" s="12" t="s">
        <v>1579</v>
      </c>
      <c r="E999" s="27" t="s">
        <v>1581</v>
      </c>
      <c r="F999" s="13" t="s">
        <v>8</v>
      </c>
      <c r="G999" s="18"/>
      <c r="H999" s="18"/>
      <c r="I999" s="10" t="str">
        <f t="shared" si="38"/>
        <v/>
      </c>
      <c r="J999" s="10"/>
      <c r="K999" s="211">
        <v>-2132.6</v>
      </c>
      <c r="L999" s="58" t="s">
        <v>155</v>
      </c>
      <c r="M999" s="350" t="s">
        <v>1607</v>
      </c>
    </row>
    <row r="1000" spans="1:13" ht="25.5">
      <c r="A1000" s="77" t="e">
        <f>VLOOKUP(B1000,#REF!,3,FALSE)</f>
        <v>#REF!</v>
      </c>
      <c r="B1000" s="14">
        <v>326</v>
      </c>
      <c r="C1000" s="26" t="s">
        <v>109</v>
      </c>
      <c r="D1000" s="12" t="s">
        <v>1579</v>
      </c>
      <c r="E1000" s="27" t="s">
        <v>1581</v>
      </c>
      <c r="F1000" s="13" t="s">
        <v>8</v>
      </c>
      <c r="G1000" s="18"/>
      <c r="H1000" s="18"/>
      <c r="I1000" s="10" t="str">
        <f t="shared" si="38"/>
        <v/>
      </c>
      <c r="J1000" s="10"/>
      <c r="K1000" s="211">
        <v>-3766.4</v>
      </c>
      <c r="L1000" s="58" t="s">
        <v>10</v>
      </c>
      <c r="M1000" s="350" t="s">
        <v>1608</v>
      </c>
    </row>
    <row r="1001" spans="1:13" ht="25.5">
      <c r="A1001" s="77" t="e">
        <f>VLOOKUP(B1001,#REF!,3,FALSE)</f>
        <v>#REF!</v>
      </c>
      <c r="B1001" s="14">
        <v>326</v>
      </c>
      <c r="C1001" s="26" t="s">
        <v>109</v>
      </c>
      <c r="D1001" s="12" t="s">
        <v>1579</v>
      </c>
      <c r="E1001" s="27" t="s">
        <v>1581</v>
      </c>
      <c r="F1001" s="13" t="s">
        <v>8</v>
      </c>
      <c r="G1001" s="35"/>
      <c r="H1001" s="35"/>
      <c r="I1001" s="35" t="str">
        <f t="shared" si="38"/>
        <v/>
      </c>
      <c r="J1001" s="10"/>
      <c r="K1001" s="211">
        <v>-36.6</v>
      </c>
      <c r="L1001" s="58" t="s">
        <v>122</v>
      </c>
      <c r="M1001" s="350" t="s">
        <v>1609</v>
      </c>
    </row>
    <row r="1002" spans="1:13" ht="25.5">
      <c r="A1002" s="77" t="e">
        <f>VLOOKUP(B1002,#REF!,3,FALSE)</f>
        <v>#REF!</v>
      </c>
      <c r="B1002" s="14">
        <v>326</v>
      </c>
      <c r="C1002" s="26" t="s">
        <v>109</v>
      </c>
      <c r="D1002" s="12" t="s">
        <v>1579</v>
      </c>
      <c r="E1002" s="27" t="s">
        <v>1581</v>
      </c>
      <c r="F1002" s="13" t="s">
        <v>8</v>
      </c>
      <c r="G1002" s="35"/>
      <c r="H1002" s="35"/>
      <c r="I1002" s="35" t="str">
        <f t="shared" si="38"/>
        <v/>
      </c>
      <c r="J1002" s="10"/>
      <c r="K1002" s="211">
        <v>-281</v>
      </c>
      <c r="L1002" s="58" t="s">
        <v>9</v>
      </c>
      <c r="M1002" s="350" t="s">
        <v>1610</v>
      </c>
    </row>
    <row r="1003" spans="1:13" ht="25.5">
      <c r="A1003" s="77" t="e">
        <f>VLOOKUP(B1003,#REF!,3,FALSE)</f>
        <v>#REF!</v>
      </c>
      <c r="B1003" s="14">
        <v>326</v>
      </c>
      <c r="C1003" s="26" t="s">
        <v>109</v>
      </c>
      <c r="D1003" s="12" t="s">
        <v>1579</v>
      </c>
      <c r="E1003" s="27" t="s">
        <v>1581</v>
      </c>
      <c r="F1003" s="13" t="s">
        <v>1598</v>
      </c>
      <c r="G1003" s="10">
        <v>1012.3</v>
      </c>
      <c r="H1003" s="10">
        <v>641.5</v>
      </c>
      <c r="I1003" s="10">
        <f t="shared" si="38"/>
        <v>63.370542329349014</v>
      </c>
      <c r="J1003" s="10">
        <f t="shared" si="39"/>
        <v>-370.79999999999995</v>
      </c>
      <c r="K1003" s="10">
        <v>-370.8</v>
      </c>
      <c r="L1003" s="58" t="s">
        <v>155</v>
      </c>
      <c r="M1003" s="350" t="s">
        <v>1611</v>
      </c>
    </row>
    <row r="1004" spans="1:13" ht="25.5">
      <c r="A1004" s="77" t="e">
        <f>VLOOKUP(B1004,#REF!,3,FALSE)</f>
        <v>#REF!</v>
      </c>
      <c r="B1004" s="105">
        <v>326</v>
      </c>
      <c r="C1004" s="64" t="s">
        <v>109</v>
      </c>
      <c r="D1004" s="86" t="s">
        <v>1579</v>
      </c>
      <c r="E1004" s="126" t="s">
        <v>1581</v>
      </c>
      <c r="F1004" s="51" t="s">
        <v>12</v>
      </c>
      <c r="G1004" s="28">
        <f>SUM(G997:G1003)</f>
        <v>32583.3</v>
      </c>
      <c r="H1004" s="28">
        <f>SUM(H997:H1003)</f>
        <v>25924.2</v>
      </c>
      <c r="I1004" s="28">
        <f t="shared" si="38"/>
        <v>79.562843542550937</v>
      </c>
      <c r="J1004" s="28">
        <f>+H1004-G1004</f>
        <v>-6659.0999999999985</v>
      </c>
      <c r="K1004" s="28">
        <f>SUM(K997:K1003)</f>
        <v>-6659.1</v>
      </c>
      <c r="L1004" s="186"/>
      <c r="M1004" s="350"/>
    </row>
    <row r="1005" spans="1:13" ht="25.5">
      <c r="A1005" s="77" t="s">
        <v>341</v>
      </c>
      <c r="B1005" s="14">
        <v>326</v>
      </c>
      <c r="C1005" s="26" t="s">
        <v>109</v>
      </c>
      <c r="D1005" s="12" t="s">
        <v>1582</v>
      </c>
      <c r="E1005" s="27" t="s">
        <v>1580</v>
      </c>
      <c r="F1005" s="13" t="s">
        <v>1612</v>
      </c>
      <c r="G1005" s="10">
        <v>11494</v>
      </c>
      <c r="H1005" s="10">
        <v>10615</v>
      </c>
      <c r="I1005" s="10">
        <f t="shared" si="38"/>
        <v>92.352531755698635</v>
      </c>
      <c r="J1005" s="10">
        <f t="shared" si="39"/>
        <v>-879</v>
      </c>
      <c r="K1005" s="10">
        <v>-10.5</v>
      </c>
      <c r="L1005" s="58" t="s">
        <v>27</v>
      </c>
      <c r="M1005" s="350" t="s">
        <v>506</v>
      </c>
    </row>
    <row r="1006" spans="1:13" ht="25.5">
      <c r="A1006" s="77" t="s">
        <v>341</v>
      </c>
      <c r="B1006" s="14">
        <v>326</v>
      </c>
      <c r="C1006" s="26" t="s">
        <v>109</v>
      </c>
      <c r="D1006" s="12" t="s">
        <v>1582</v>
      </c>
      <c r="E1006" s="27" t="s">
        <v>1580</v>
      </c>
      <c r="F1006" s="13" t="s">
        <v>1612</v>
      </c>
      <c r="G1006" s="18"/>
      <c r="H1006" s="18"/>
      <c r="I1006" s="18"/>
      <c r="J1006" s="10"/>
      <c r="K1006" s="10">
        <v>-89.2</v>
      </c>
      <c r="L1006" s="58" t="s">
        <v>56</v>
      </c>
      <c r="M1006" s="350" t="s">
        <v>1606</v>
      </c>
    </row>
    <row r="1007" spans="1:13" ht="25.5">
      <c r="A1007" s="77" t="s">
        <v>341</v>
      </c>
      <c r="B1007" s="14">
        <v>326</v>
      </c>
      <c r="C1007" s="26" t="s">
        <v>109</v>
      </c>
      <c r="D1007" s="12" t="s">
        <v>1582</v>
      </c>
      <c r="E1007" s="27" t="s">
        <v>1580</v>
      </c>
      <c r="F1007" s="13" t="s">
        <v>1612</v>
      </c>
      <c r="G1007" s="18"/>
      <c r="H1007" s="18"/>
      <c r="I1007" s="18"/>
      <c r="J1007" s="10"/>
      <c r="K1007" s="10">
        <v>-42.9</v>
      </c>
      <c r="L1007" s="58" t="s">
        <v>18</v>
      </c>
      <c r="M1007" s="350" t="s">
        <v>1613</v>
      </c>
    </row>
    <row r="1008" spans="1:13" ht="25.5">
      <c r="A1008" s="77" t="s">
        <v>341</v>
      </c>
      <c r="B1008" s="14">
        <v>326</v>
      </c>
      <c r="C1008" s="26" t="s">
        <v>109</v>
      </c>
      <c r="D1008" s="12" t="s">
        <v>1582</v>
      </c>
      <c r="E1008" s="27" t="s">
        <v>1580</v>
      </c>
      <c r="F1008" s="13" t="s">
        <v>1612</v>
      </c>
      <c r="G1008" s="18"/>
      <c r="H1008" s="18"/>
      <c r="I1008" s="18"/>
      <c r="J1008" s="10"/>
      <c r="K1008" s="10">
        <v>-603.1</v>
      </c>
      <c r="L1008" s="58" t="s">
        <v>155</v>
      </c>
      <c r="M1008" s="350" t="s">
        <v>1607</v>
      </c>
    </row>
    <row r="1009" spans="1:13" ht="25.5">
      <c r="A1009" s="77" t="s">
        <v>341</v>
      </c>
      <c r="B1009" s="14">
        <v>326</v>
      </c>
      <c r="C1009" s="26" t="s">
        <v>109</v>
      </c>
      <c r="D1009" s="12" t="s">
        <v>1582</v>
      </c>
      <c r="E1009" s="27" t="s">
        <v>1580</v>
      </c>
      <c r="F1009" s="13" t="s">
        <v>1612</v>
      </c>
      <c r="G1009" s="18"/>
      <c r="H1009" s="18"/>
      <c r="I1009" s="18"/>
      <c r="J1009" s="10"/>
      <c r="K1009" s="10">
        <v>-84.8</v>
      </c>
      <c r="L1009" s="58" t="s">
        <v>10</v>
      </c>
      <c r="M1009" s="350" t="s">
        <v>1608</v>
      </c>
    </row>
    <row r="1010" spans="1:13" ht="25.5">
      <c r="A1010" s="77" t="s">
        <v>341</v>
      </c>
      <c r="B1010" s="14">
        <v>326</v>
      </c>
      <c r="C1010" s="26" t="s">
        <v>109</v>
      </c>
      <c r="D1010" s="12" t="s">
        <v>1582</v>
      </c>
      <c r="E1010" s="27" t="s">
        <v>1580</v>
      </c>
      <c r="F1010" s="13" t="s">
        <v>1612</v>
      </c>
      <c r="G1010" s="18"/>
      <c r="H1010" s="18"/>
      <c r="I1010" s="18"/>
      <c r="J1010" s="10"/>
      <c r="K1010" s="10">
        <v>-48.5</v>
      </c>
      <c r="L1010" s="58" t="s">
        <v>9</v>
      </c>
      <c r="M1010" s="350" t="s">
        <v>1614</v>
      </c>
    </row>
    <row r="1011" spans="1:13" ht="25.5">
      <c r="A1011" s="77" t="s">
        <v>341</v>
      </c>
      <c r="B1011" s="14">
        <v>326</v>
      </c>
      <c r="C1011" s="26" t="s">
        <v>109</v>
      </c>
      <c r="D1011" s="12" t="s">
        <v>1582</v>
      </c>
      <c r="E1011" s="27" t="s">
        <v>1580</v>
      </c>
      <c r="F1011" s="13" t="s">
        <v>1615</v>
      </c>
      <c r="G1011" s="10">
        <v>86</v>
      </c>
      <c r="H1011" s="10">
        <v>21.2</v>
      </c>
      <c r="I1011" s="10">
        <f t="shared" si="38"/>
        <v>24.651162790697672</v>
      </c>
      <c r="J1011" s="10">
        <f t="shared" si="39"/>
        <v>-64.8</v>
      </c>
      <c r="K1011" s="10">
        <v>-1.8</v>
      </c>
      <c r="L1011" s="58" t="s">
        <v>27</v>
      </c>
      <c r="M1011" s="350" t="s">
        <v>506</v>
      </c>
    </row>
    <row r="1012" spans="1:13" ht="25.5">
      <c r="A1012" s="77" t="s">
        <v>341</v>
      </c>
      <c r="B1012" s="14">
        <v>326</v>
      </c>
      <c r="C1012" s="26" t="s">
        <v>109</v>
      </c>
      <c r="D1012" s="12" t="s">
        <v>1582</v>
      </c>
      <c r="E1012" s="27" t="s">
        <v>1580</v>
      </c>
      <c r="F1012" s="13" t="s">
        <v>1615</v>
      </c>
      <c r="G1012" s="10"/>
      <c r="H1012" s="10"/>
      <c r="I1012" s="18"/>
      <c r="J1012" s="10"/>
      <c r="K1012" s="10">
        <v>-63</v>
      </c>
      <c r="L1012" s="58" t="s">
        <v>155</v>
      </c>
      <c r="M1012" s="350" t="s">
        <v>1607</v>
      </c>
    </row>
    <row r="1013" spans="1:13" ht="25.5">
      <c r="A1013" s="77" t="s">
        <v>341</v>
      </c>
      <c r="B1013" s="14">
        <v>326</v>
      </c>
      <c r="C1013" s="26" t="s">
        <v>109</v>
      </c>
      <c r="D1013" s="12" t="s">
        <v>1582</v>
      </c>
      <c r="E1013" s="27" t="s">
        <v>1580</v>
      </c>
      <c r="F1013" s="460" t="s">
        <v>1616</v>
      </c>
      <c r="G1013" s="10">
        <v>1</v>
      </c>
      <c r="H1013" s="10">
        <v>0</v>
      </c>
      <c r="I1013" s="10">
        <f t="shared" si="38"/>
        <v>0</v>
      </c>
      <c r="J1013" s="10">
        <f t="shared" si="39"/>
        <v>-1</v>
      </c>
      <c r="K1013" s="10">
        <v>-1</v>
      </c>
      <c r="L1013" s="58" t="s">
        <v>56</v>
      </c>
      <c r="M1013" s="350" t="s">
        <v>1606</v>
      </c>
    </row>
    <row r="1014" spans="1:13" ht="25.5">
      <c r="A1014" s="77" t="s">
        <v>341</v>
      </c>
      <c r="B1014" s="14">
        <v>326</v>
      </c>
      <c r="C1014" s="26" t="s">
        <v>109</v>
      </c>
      <c r="D1014" s="12" t="s">
        <v>1582</v>
      </c>
      <c r="E1014" s="27" t="s">
        <v>1580</v>
      </c>
      <c r="F1014" s="13" t="s">
        <v>1617</v>
      </c>
      <c r="G1014" s="10">
        <v>478</v>
      </c>
      <c r="H1014" s="10">
        <v>119.9</v>
      </c>
      <c r="I1014" s="10">
        <f t="shared" si="38"/>
        <v>25.083682008368203</v>
      </c>
      <c r="J1014" s="10">
        <f t="shared" si="39"/>
        <v>-358.1</v>
      </c>
      <c r="K1014" s="10">
        <v>-1.1000000000000001</v>
      </c>
      <c r="L1014" s="58" t="s">
        <v>27</v>
      </c>
      <c r="M1014" s="350" t="s">
        <v>506</v>
      </c>
    </row>
    <row r="1015" spans="1:13" ht="25.5">
      <c r="A1015" s="77" t="s">
        <v>341</v>
      </c>
      <c r="B1015" s="14">
        <v>326</v>
      </c>
      <c r="C1015" s="26" t="s">
        <v>109</v>
      </c>
      <c r="D1015" s="12" t="s">
        <v>1582</v>
      </c>
      <c r="E1015" s="27" t="s">
        <v>1580</v>
      </c>
      <c r="F1015" s="13" t="s">
        <v>1617</v>
      </c>
      <c r="G1015" s="10"/>
      <c r="H1015" s="10"/>
      <c r="I1015" s="10" t="str">
        <f t="shared" si="38"/>
        <v/>
      </c>
      <c r="J1015" s="10"/>
      <c r="K1015" s="10">
        <v>-357</v>
      </c>
      <c r="L1015" s="58" t="s">
        <v>155</v>
      </c>
      <c r="M1015" s="350" t="s">
        <v>1607</v>
      </c>
    </row>
    <row r="1016" spans="1:13" ht="25.5">
      <c r="A1016" s="77" t="s">
        <v>341</v>
      </c>
      <c r="B1016" s="14">
        <v>326</v>
      </c>
      <c r="C1016" s="26" t="s">
        <v>109</v>
      </c>
      <c r="D1016" s="12" t="s">
        <v>1582</v>
      </c>
      <c r="E1016" s="27" t="s">
        <v>1580</v>
      </c>
      <c r="F1016" s="13" t="s">
        <v>1618</v>
      </c>
      <c r="G1016" s="10">
        <v>329</v>
      </c>
      <c r="H1016" s="10">
        <v>94.7</v>
      </c>
      <c r="I1016" s="10">
        <f t="shared" si="38"/>
        <v>28.784194528875378</v>
      </c>
      <c r="J1016" s="10">
        <f t="shared" si="39"/>
        <v>-234.3</v>
      </c>
      <c r="K1016" s="10">
        <v>-234.3</v>
      </c>
      <c r="L1016" s="58" t="s">
        <v>56</v>
      </c>
      <c r="M1016" s="350" t="s">
        <v>1606</v>
      </c>
    </row>
    <row r="1017" spans="1:13" ht="25.5">
      <c r="A1017" s="77" t="s">
        <v>341</v>
      </c>
      <c r="B1017" s="14">
        <v>326</v>
      </c>
      <c r="C1017" s="26" t="s">
        <v>109</v>
      </c>
      <c r="D1017" s="12" t="s">
        <v>1582</v>
      </c>
      <c r="E1017" s="27" t="s">
        <v>1580</v>
      </c>
      <c r="F1017" s="13" t="s">
        <v>1619</v>
      </c>
      <c r="G1017" s="10">
        <v>3</v>
      </c>
      <c r="H1017" s="10">
        <v>0</v>
      </c>
      <c r="I1017" s="10">
        <f t="shared" si="38"/>
        <v>0</v>
      </c>
      <c r="J1017" s="10">
        <f t="shared" si="39"/>
        <v>-3</v>
      </c>
      <c r="K1017" s="10">
        <v>-3</v>
      </c>
      <c r="L1017" s="58" t="s">
        <v>56</v>
      </c>
      <c r="M1017" s="350" t="s">
        <v>1606</v>
      </c>
    </row>
    <row r="1018" spans="1:13" ht="51">
      <c r="A1018" s="77" t="s">
        <v>341</v>
      </c>
      <c r="B1018" s="14">
        <v>326</v>
      </c>
      <c r="C1018" s="26" t="s">
        <v>109</v>
      </c>
      <c r="D1018" s="12" t="s">
        <v>1582</v>
      </c>
      <c r="E1018" s="27" t="s">
        <v>1580</v>
      </c>
      <c r="F1018" s="13" t="s">
        <v>1598</v>
      </c>
      <c r="G1018" s="10">
        <v>1764.6</v>
      </c>
      <c r="H1018" s="10">
        <v>265.60000000000002</v>
      </c>
      <c r="I1018" s="10">
        <f t="shared" si="38"/>
        <v>15.05156976085232</v>
      </c>
      <c r="J1018" s="10">
        <f t="shared" si="39"/>
        <v>-1499</v>
      </c>
      <c r="K1018" s="10">
        <v>-1499</v>
      </c>
      <c r="L1018" s="58" t="s">
        <v>155</v>
      </c>
      <c r="M1018" s="350" t="s">
        <v>1620</v>
      </c>
    </row>
    <row r="1019" spans="1:13" ht="25.5">
      <c r="A1019" s="77" t="s">
        <v>341</v>
      </c>
      <c r="B1019" s="51">
        <v>326</v>
      </c>
      <c r="C1019" s="64" t="s">
        <v>109</v>
      </c>
      <c r="D1019" s="51" t="s">
        <v>1582</v>
      </c>
      <c r="E1019" s="64" t="s">
        <v>1580</v>
      </c>
      <c r="F1019" s="51" t="s">
        <v>12</v>
      </c>
      <c r="G1019" s="28">
        <f>SUM(G1005:G1018)</f>
        <v>14155.6</v>
      </c>
      <c r="H1019" s="28">
        <f>SUM(H1005:H1018)</f>
        <v>11116.400000000001</v>
      </c>
      <c r="I1019" s="28">
        <f>IF(ISBLANK(H1019),"",+H1019/G1019*100)</f>
        <v>78.530051710983656</v>
      </c>
      <c r="J1019" s="28">
        <f>+H1019-G1019</f>
        <v>-3039.1999999999989</v>
      </c>
      <c r="K1019" s="28">
        <f>SUM(K1005:K1018)</f>
        <v>-3039.2</v>
      </c>
      <c r="L1019" s="64"/>
      <c r="M1019" s="350"/>
    </row>
    <row r="1020" spans="1:13" ht="25.5">
      <c r="A1020" s="77" t="e">
        <f>VLOOKUP(B1020,#REF!,3,FALSE)</f>
        <v>#REF!</v>
      </c>
      <c r="B1020" s="88">
        <v>326</v>
      </c>
      <c r="C1020" s="89" t="s">
        <v>109</v>
      </c>
      <c r="D1020" s="90" t="s">
        <v>1582</v>
      </c>
      <c r="E1020" s="94" t="s">
        <v>1580</v>
      </c>
      <c r="F1020" s="92" t="s">
        <v>13</v>
      </c>
      <c r="G1020" s="72">
        <f>+G1004+G996+G979+G1019</f>
        <v>1136126.3000000003</v>
      </c>
      <c r="H1020" s="72">
        <f>+H1004+H996+H979+H1019</f>
        <v>996029.7</v>
      </c>
      <c r="I1020" s="72">
        <f>IF(ISBLANK(H1020),"",+H1020/G1020*100)</f>
        <v>87.668923780745118</v>
      </c>
      <c r="J1020" s="72">
        <f>+H1020-G1020</f>
        <v>-140096.60000000033</v>
      </c>
      <c r="K1020" s="72">
        <f>+K1004+K996+K979+K1019</f>
        <v>-140096.60000000003</v>
      </c>
      <c r="L1020" s="187"/>
      <c r="M1020" s="350"/>
    </row>
    <row r="1021" spans="1:13">
      <c r="A1021" s="77" t="e">
        <f>VLOOKUP(B1021,#REF!,3,FALSE)</f>
        <v>#REF!</v>
      </c>
      <c r="B1021" s="14">
        <v>551</v>
      </c>
      <c r="C1021" s="26" t="s">
        <v>115</v>
      </c>
      <c r="D1021" s="140" t="s">
        <v>413</v>
      </c>
      <c r="E1021" s="66" t="s">
        <v>116</v>
      </c>
      <c r="F1021" s="13" t="s">
        <v>8</v>
      </c>
      <c r="G1021" s="10">
        <v>11756.8</v>
      </c>
      <c r="H1021" s="10">
        <v>9901.6</v>
      </c>
      <c r="I1021" s="10">
        <f t="shared" si="38"/>
        <v>84.220195971692988</v>
      </c>
      <c r="J1021" s="10">
        <f t="shared" si="39"/>
        <v>-1855.1999999999989</v>
      </c>
      <c r="K1021" s="415">
        <v>-172.9</v>
      </c>
      <c r="L1021" s="410" t="s">
        <v>27</v>
      </c>
      <c r="M1021" s="411" t="s">
        <v>1364</v>
      </c>
    </row>
    <row r="1022" spans="1:13" ht="60">
      <c r="A1022" s="77" t="e">
        <f>VLOOKUP(B1022,#REF!,3,FALSE)</f>
        <v>#REF!</v>
      </c>
      <c r="B1022" s="14">
        <v>551</v>
      </c>
      <c r="C1022" s="26" t="s">
        <v>115</v>
      </c>
      <c r="D1022" s="140" t="s">
        <v>413</v>
      </c>
      <c r="E1022" s="66" t="s">
        <v>116</v>
      </c>
      <c r="F1022" s="13" t="s">
        <v>8</v>
      </c>
      <c r="G1022" s="10"/>
      <c r="H1022" s="10"/>
      <c r="I1022" s="10" t="str">
        <f t="shared" si="38"/>
        <v/>
      </c>
      <c r="J1022" s="10">
        <f t="shared" si="39"/>
        <v>0</v>
      </c>
      <c r="K1022" s="22">
        <v>-863.8</v>
      </c>
      <c r="L1022" s="412" t="s">
        <v>56</v>
      </c>
      <c r="M1022" s="325" t="s">
        <v>1365</v>
      </c>
    </row>
    <row r="1023" spans="1:13">
      <c r="A1023" s="77" t="e">
        <f>VLOOKUP(B1023,#REF!,3,FALSE)</f>
        <v>#REF!</v>
      </c>
      <c r="B1023" s="14">
        <v>551</v>
      </c>
      <c r="C1023" s="26" t="s">
        <v>115</v>
      </c>
      <c r="D1023" s="140" t="s">
        <v>413</v>
      </c>
      <c r="E1023" s="66" t="s">
        <v>116</v>
      </c>
      <c r="F1023" s="13" t="s">
        <v>8</v>
      </c>
      <c r="G1023" s="10"/>
      <c r="H1023" s="10"/>
      <c r="I1023" s="10" t="str">
        <f t="shared" si="38"/>
        <v/>
      </c>
      <c r="J1023" s="10">
        <f t="shared" si="39"/>
        <v>0</v>
      </c>
      <c r="K1023" s="22">
        <v>-2.2000000000000002</v>
      </c>
      <c r="L1023" s="412" t="s">
        <v>18</v>
      </c>
      <c r="M1023" s="325" t="s">
        <v>390</v>
      </c>
    </row>
    <row r="1024" spans="1:13" ht="24">
      <c r="A1024" s="77" t="e">
        <f>VLOOKUP(B1024,#REF!,3,FALSE)</f>
        <v>#REF!</v>
      </c>
      <c r="B1024" s="14">
        <v>551</v>
      </c>
      <c r="C1024" s="26" t="s">
        <v>115</v>
      </c>
      <c r="D1024" s="140" t="s">
        <v>413</v>
      </c>
      <c r="E1024" s="66" t="s">
        <v>116</v>
      </c>
      <c r="F1024" s="13" t="s">
        <v>8</v>
      </c>
      <c r="G1024" s="10"/>
      <c r="H1024" s="10"/>
      <c r="I1024" s="10"/>
      <c r="J1024" s="10"/>
      <c r="K1024" s="22">
        <v>-622.4</v>
      </c>
      <c r="L1024" s="412" t="s">
        <v>155</v>
      </c>
      <c r="M1024" s="325" t="s">
        <v>403</v>
      </c>
    </row>
    <row r="1025" spans="1:13">
      <c r="A1025" s="77" t="e">
        <f>VLOOKUP(B1025,#REF!,3,FALSE)</f>
        <v>#REF!</v>
      </c>
      <c r="B1025" s="14">
        <v>551</v>
      </c>
      <c r="C1025" s="26" t="s">
        <v>115</v>
      </c>
      <c r="D1025" s="140" t="s">
        <v>413</v>
      </c>
      <c r="E1025" s="66" t="s">
        <v>116</v>
      </c>
      <c r="F1025" s="13" t="s">
        <v>8</v>
      </c>
      <c r="G1025" s="10"/>
      <c r="H1025" s="10"/>
      <c r="I1025" s="10"/>
      <c r="J1025" s="10"/>
      <c r="K1025" s="22">
        <v>-15.5</v>
      </c>
      <c r="L1025" s="412" t="s">
        <v>10</v>
      </c>
      <c r="M1025" s="325" t="s">
        <v>1367</v>
      </c>
    </row>
    <row r="1026" spans="1:13" ht="96">
      <c r="A1026" s="77" t="e">
        <f>VLOOKUP(B1026,#REF!,3,FALSE)</f>
        <v>#REF!</v>
      </c>
      <c r="B1026" s="14">
        <v>551</v>
      </c>
      <c r="C1026" s="26" t="s">
        <v>115</v>
      </c>
      <c r="D1026" s="140" t="s">
        <v>413</v>
      </c>
      <c r="E1026" s="66" t="s">
        <v>116</v>
      </c>
      <c r="F1026" s="13" t="s">
        <v>8</v>
      </c>
      <c r="G1026" s="10"/>
      <c r="H1026" s="10"/>
      <c r="I1026" s="10"/>
      <c r="J1026" s="10"/>
      <c r="K1026" s="10">
        <v>-178.4</v>
      </c>
      <c r="L1026" s="413" t="s">
        <v>9</v>
      </c>
      <c r="M1026" s="414" t="s">
        <v>1368</v>
      </c>
    </row>
    <row r="1027" spans="1:13">
      <c r="A1027" s="77" t="e">
        <f>VLOOKUP(B1027,#REF!,3,FALSE)</f>
        <v>#REF!</v>
      </c>
      <c r="B1027" s="14">
        <v>551</v>
      </c>
      <c r="C1027" s="26" t="s">
        <v>115</v>
      </c>
      <c r="D1027" s="140" t="s">
        <v>413</v>
      </c>
      <c r="E1027" s="66" t="s">
        <v>116</v>
      </c>
      <c r="F1027" s="13" t="s">
        <v>233</v>
      </c>
      <c r="G1027" s="10">
        <v>100</v>
      </c>
      <c r="H1027" s="10">
        <v>100</v>
      </c>
      <c r="I1027" s="10">
        <f t="shared" ref="I1027:I1099" si="40">IF(ISBLANK(H1027),"",+H1027/G1027*100)</f>
        <v>100</v>
      </c>
      <c r="J1027" s="10">
        <f t="shared" si="39"/>
        <v>0</v>
      </c>
      <c r="K1027" s="10"/>
      <c r="L1027" s="13"/>
      <c r="M1027" s="350"/>
    </row>
    <row r="1028" spans="1:13">
      <c r="A1028" s="77" t="e">
        <f>VLOOKUP(B1028,#REF!,3,FALSE)</f>
        <v>#REF!</v>
      </c>
      <c r="B1028" s="14">
        <v>551</v>
      </c>
      <c r="C1028" s="26" t="s">
        <v>115</v>
      </c>
      <c r="D1028" s="140" t="s">
        <v>413</v>
      </c>
      <c r="E1028" s="66" t="s">
        <v>116</v>
      </c>
      <c r="F1028" s="13" t="s">
        <v>11</v>
      </c>
      <c r="G1028" s="10">
        <v>421.7</v>
      </c>
      <c r="H1028" s="10">
        <v>171.8</v>
      </c>
      <c r="I1028" s="10">
        <f>IF(ISBLANK(H1028),"",+H1028/G1028*100)</f>
        <v>40.739862461465499</v>
      </c>
      <c r="J1028" s="10">
        <f>+H1028-G1028</f>
        <v>-249.89999999999998</v>
      </c>
      <c r="K1028" s="17">
        <v>-17.2</v>
      </c>
      <c r="L1028" s="413" t="s">
        <v>18</v>
      </c>
      <c r="M1028" s="325" t="s">
        <v>1369</v>
      </c>
    </row>
    <row r="1029" spans="1:13">
      <c r="A1029" s="77" t="e">
        <f>VLOOKUP(B1029,#REF!,3,FALSE)</f>
        <v>#REF!</v>
      </c>
      <c r="B1029" s="14">
        <v>551</v>
      </c>
      <c r="C1029" s="26" t="s">
        <v>115</v>
      </c>
      <c r="D1029" s="140" t="s">
        <v>413</v>
      </c>
      <c r="E1029" s="66" t="s">
        <v>116</v>
      </c>
      <c r="F1029" s="13"/>
      <c r="G1029" s="10"/>
      <c r="H1029" s="10"/>
      <c r="I1029" s="10"/>
      <c r="J1029" s="10"/>
      <c r="K1029" s="17">
        <v>-86.1</v>
      </c>
      <c r="L1029" s="12" t="s">
        <v>50</v>
      </c>
      <c r="M1029" s="325" t="s">
        <v>1370</v>
      </c>
    </row>
    <row r="1030" spans="1:13">
      <c r="A1030" s="77" t="e">
        <f>VLOOKUP(B1030,#REF!,3,FALSE)</f>
        <v>#REF!</v>
      </c>
      <c r="B1030" s="14">
        <v>551</v>
      </c>
      <c r="C1030" s="26" t="s">
        <v>115</v>
      </c>
      <c r="D1030" s="140" t="s">
        <v>413</v>
      </c>
      <c r="E1030" s="66" t="s">
        <v>116</v>
      </c>
      <c r="F1030" s="13"/>
      <c r="G1030" s="10"/>
      <c r="H1030" s="10"/>
      <c r="I1030" s="10"/>
      <c r="J1030" s="10"/>
      <c r="K1030" s="17">
        <v>-1.3</v>
      </c>
      <c r="L1030" s="12" t="s">
        <v>155</v>
      </c>
      <c r="M1030" s="416" t="s">
        <v>502</v>
      </c>
    </row>
    <row r="1031" spans="1:13">
      <c r="A1031" s="77" t="e">
        <f>VLOOKUP(B1031,#REF!,3,FALSE)</f>
        <v>#REF!</v>
      </c>
      <c r="B1031" s="14">
        <v>551</v>
      </c>
      <c r="C1031" s="26" t="s">
        <v>115</v>
      </c>
      <c r="D1031" s="140" t="s">
        <v>413</v>
      </c>
      <c r="E1031" s="66" t="s">
        <v>116</v>
      </c>
      <c r="F1031" s="13"/>
      <c r="G1031" s="10"/>
      <c r="H1031" s="10"/>
      <c r="I1031" s="10"/>
      <c r="J1031" s="10"/>
      <c r="K1031" s="17">
        <v>-15</v>
      </c>
      <c r="L1031" s="12" t="s">
        <v>10</v>
      </c>
      <c r="M1031" s="416" t="s">
        <v>1371</v>
      </c>
    </row>
    <row r="1032" spans="1:13" ht="48">
      <c r="A1032" s="77" t="e">
        <f>VLOOKUP(B1032,#REF!,3,FALSE)</f>
        <v>#REF!</v>
      </c>
      <c r="B1032" s="14">
        <v>551</v>
      </c>
      <c r="C1032" s="26" t="s">
        <v>115</v>
      </c>
      <c r="D1032" s="140" t="s">
        <v>413</v>
      </c>
      <c r="E1032" s="66" t="s">
        <v>116</v>
      </c>
      <c r="F1032" s="13"/>
      <c r="G1032" s="10"/>
      <c r="H1032" s="10"/>
      <c r="I1032" s="10"/>
      <c r="J1032" s="10"/>
      <c r="K1032" s="17">
        <v>-130.30000000000001</v>
      </c>
      <c r="L1032" s="12" t="s">
        <v>9</v>
      </c>
      <c r="M1032" s="416" t="s">
        <v>1372</v>
      </c>
    </row>
    <row r="1033" spans="1:13" ht="24">
      <c r="A1033" s="77" t="e">
        <f>VLOOKUP(B1033,#REF!,3,FALSE)</f>
        <v>#REF!</v>
      </c>
      <c r="B1033" s="14">
        <v>551</v>
      </c>
      <c r="C1033" s="26" t="s">
        <v>115</v>
      </c>
      <c r="D1033" s="140" t="s">
        <v>413</v>
      </c>
      <c r="E1033" s="66" t="s">
        <v>116</v>
      </c>
      <c r="F1033" s="41" t="s">
        <v>379</v>
      </c>
      <c r="G1033" s="10">
        <v>1237</v>
      </c>
      <c r="H1033" s="10">
        <v>782.6</v>
      </c>
      <c r="I1033" s="10">
        <f>IF(ISBLANK(H1033),"",+H1033/G1033*100)</f>
        <v>63.265966046887634</v>
      </c>
      <c r="J1033" s="10">
        <f>+H1033-G1033</f>
        <v>-454.4</v>
      </c>
      <c r="K1033" s="17">
        <v>-30</v>
      </c>
      <c r="L1033" s="12" t="s">
        <v>293</v>
      </c>
      <c r="M1033" s="416" t="s">
        <v>1373</v>
      </c>
    </row>
    <row r="1034" spans="1:13">
      <c r="B1034" s="14"/>
      <c r="C1034" s="26"/>
      <c r="D1034" s="140" t="s">
        <v>413</v>
      </c>
      <c r="E1034" s="66" t="s">
        <v>116</v>
      </c>
      <c r="F1034" s="41" t="s">
        <v>379</v>
      </c>
      <c r="G1034" s="10"/>
      <c r="H1034" s="10"/>
      <c r="I1034" s="10"/>
      <c r="J1034" s="10"/>
      <c r="K1034" s="17">
        <v>-178.8</v>
      </c>
      <c r="L1034" s="12" t="s">
        <v>1307</v>
      </c>
      <c r="M1034" s="416" t="s">
        <v>1374</v>
      </c>
    </row>
    <row r="1035" spans="1:13" ht="24">
      <c r="A1035" s="77" t="e">
        <f>VLOOKUP(B1035,#REF!,3,FALSE)</f>
        <v>#REF!</v>
      </c>
      <c r="B1035" s="14">
        <v>551</v>
      </c>
      <c r="C1035" s="26" t="s">
        <v>115</v>
      </c>
      <c r="D1035" s="140" t="s">
        <v>413</v>
      </c>
      <c r="E1035" s="66" t="s">
        <v>116</v>
      </c>
      <c r="F1035" s="41" t="s">
        <v>379</v>
      </c>
      <c r="G1035" s="10"/>
      <c r="H1035" s="10"/>
      <c r="I1035" s="10" t="str">
        <f t="shared" si="40"/>
        <v/>
      </c>
      <c r="J1035" s="10">
        <f t="shared" si="39"/>
        <v>0</v>
      </c>
      <c r="K1035" s="17">
        <v>-245.6</v>
      </c>
      <c r="L1035" s="413" t="s">
        <v>9</v>
      </c>
      <c r="M1035" s="414" t="s">
        <v>1375</v>
      </c>
    </row>
    <row r="1036" spans="1:13" ht="25.5">
      <c r="A1036" s="77" t="e">
        <f>VLOOKUP(B1036,#REF!,3,FALSE)</f>
        <v>#REF!</v>
      </c>
      <c r="B1036" s="105">
        <v>551</v>
      </c>
      <c r="C1036" s="64" t="s">
        <v>115</v>
      </c>
      <c r="D1036" s="141" t="s">
        <v>413</v>
      </c>
      <c r="E1036" s="126" t="s">
        <v>116</v>
      </c>
      <c r="F1036" s="51" t="s">
        <v>12</v>
      </c>
      <c r="G1036" s="28">
        <f>SUM(G1021:G1035)</f>
        <v>13515.5</v>
      </c>
      <c r="H1036" s="28">
        <f>SUM(H1021:H1035)</f>
        <v>10956</v>
      </c>
      <c r="I1036" s="28">
        <f t="shared" si="40"/>
        <v>81.062483814879215</v>
      </c>
      <c r="J1036" s="28">
        <f t="shared" si="39"/>
        <v>-2559.5</v>
      </c>
      <c r="K1036" s="28">
        <f>SUM(K1021:K1035)</f>
        <v>-2559.5000000000005</v>
      </c>
      <c r="L1036" s="186"/>
      <c r="M1036" s="350"/>
    </row>
    <row r="1037" spans="1:13" ht="24">
      <c r="A1037" s="77" t="e">
        <f>VLOOKUP(B1037,#REF!,3,FALSE)</f>
        <v>#REF!</v>
      </c>
      <c r="B1037" s="14">
        <v>551</v>
      </c>
      <c r="C1037" s="26" t="s">
        <v>115</v>
      </c>
      <c r="D1037" s="140" t="s">
        <v>414</v>
      </c>
      <c r="E1037" s="25" t="s">
        <v>118</v>
      </c>
      <c r="F1037" s="13" t="s">
        <v>8</v>
      </c>
      <c r="G1037" s="10">
        <v>43590.400000000001</v>
      </c>
      <c r="H1037" s="10">
        <v>39074</v>
      </c>
      <c r="I1037" s="10">
        <f t="shared" si="40"/>
        <v>89.639003083247687</v>
      </c>
      <c r="J1037" s="10">
        <f t="shared" si="39"/>
        <v>-4516.4000000000015</v>
      </c>
      <c r="K1037" s="61">
        <v>-1445</v>
      </c>
      <c r="L1037" s="13" t="s">
        <v>27</v>
      </c>
      <c r="M1037" s="325" t="s">
        <v>1381</v>
      </c>
    </row>
    <row r="1038" spans="1:13" ht="24">
      <c r="A1038" s="77" t="e">
        <f>VLOOKUP(B1038,#REF!,3,FALSE)</f>
        <v>#REF!</v>
      </c>
      <c r="B1038" s="14">
        <v>551</v>
      </c>
      <c r="C1038" s="26" t="s">
        <v>115</v>
      </c>
      <c r="D1038" s="140" t="s">
        <v>414</v>
      </c>
      <c r="E1038" s="25" t="s">
        <v>118</v>
      </c>
      <c r="F1038" s="13" t="s">
        <v>8</v>
      </c>
      <c r="G1038" s="10"/>
      <c r="H1038" s="10"/>
      <c r="I1038" s="10"/>
      <c r="J1038" s="10"/>
      <c r="K1038" s="61">
        <v>-110</v>
      </c>
      <c r="L1038" s="13" t="s">
        <v>56</v>
      </c>
      <c r="M1038" s="325" t="s">
        <v>1382</v>
      </c>
    </row>
    <row r="1039" spans="1:13">
      <c r="A1039" s="77" t="e">
        <f>VLOOKUP(B1039,#REF!,3,FALSE)</f>
        <v>#REF!</v>
      </c>
      <c r="B1039" s="14">
        <v>551</v>
      </c>
      <c r="C1039" s="26" t="s">
        <v>115</v>
      </c>
      <c r="D1039" s="140" t="s">
        <v>414</v>
      </c>
      <c r="E1039" s="25" t="s">
        <v>118</v>
      </c>
      <c r="F1039" s="13" t="s">
        <v>8</v>
      </c>
      <c r="G1039" s="10"/>
      <c r="H1039" s="10"/>
      <c r="I1039" s="10"/>
      <c r="J1039" s="10"/>
      <c r="K1039" s="61">
        <v>-12.3</v>
      </c>
      <c r="L1039" s="13" t="s">
        <v>293</v>
      </c>
      <c r="M1039" s="325" t="s">
        <v>1383</v>
      </c>
    </row>
    <row r="1040" spans="1:13" ht="48">
      <c r="A1040" s="77" t="e">
        <f>VLOOKUP(B1040,#REF!,3,FALSE)</f>
        <v>#REF!</v>
      </c>
      <c r="B1040" s="14">
        <v>551</v>
      </c>
      <c r="C1040" s="26" t="s">
        <v>115</v>
      </c>
      <c r="D1040" s="140" t="s">
        <v>414</v>
      </c>
      <c r="E1040" s="25" t="s">
        <v>118</v>
      </c>
      <c r="F1040" s="13" t="s">
        <v>8</v>
      </c>
      <c r="G1040" s="10"/>
      <c r="H1040" s="10"/>
      <c r="I1040" s="10"/>
      <c r="J1040" s="10"/>
      <c r="K1040" s="61">
        <v>-452.5</v>
      </c>
      <c r="L1040" s="13" t="s">
        <v>50</v>
      </c>
      <c r="M1040" s="325" t="s">
        <v>1384</v>
      </c>
    </row>
    <row r="1041" spans="1:13">
      <c r="A1041" s="77" t="e">
        <f>VLOOKUP(B1041,#REF!,3,FALSE)</f>
        <v>#REF!</v>
      </c>
      <c r="B1041" s="14">
        <v>551</v>
      </c>
      <c r="C1041" s="26" t="s">
        <v>115</v>
      </c>
      <c r="D1041" s="140" t="s">
        <v>414</v>
      </c>
      <c r="E1041" s="25" t="s">
        <v>118</v>
      </c>
      <c r="F1041" s="13" t="s">
        <v>8</v>
      </c>
      <c r="G1041" s="10"/>
      <c r="H1041" s="10"/>
      <c r="I1041" s="10"/>
      <c r="J1041" s="10"/>
      <c r="K1041" s="61">
        <v>-327</v>
      </c>
      <c r="L1041" s="13" t="s">
        <v>155</v>
      </c>
      <c r="M1041" s="325" t="s">
        <v>1385</v>
      </c>
    </row>
    <row r="1042" spans="1:13" ht="24">
      <c r="A1042" s="77" t="e">
        <f>VLOOKUP(B1042,#REF!,3,FALSE)</f>
        <v>#REF!</v>
      </c>
      <c r="B1042" s="14">
        <v>551</v>
      </c>
      <c r="C1042" s="26" t="s">
        <v>115</v>
      </c>
      <c r="D1042" s="140" t="s">
        <v>414</v>
      </c>
      <c r="E1042" s="25" t="s">
        <v>118</v>
      </c>
      <c r="F1042" s="13" t="s">
        <v>8</v>
      </c>
      <c r="G1042" s="10"/>
      <c r="H1042" s="10"/>
      <c r="I1042" s="10"/>
      <c r="J1042" s="10"/>
      <c r="K1042" s="61">
        <v>-928.7</v>
      </c>
      <c r="L1042" s="13" t="s">
        <v>10</v>
      </c>
      <c r="M1042" s="325" t="s">
        <v>1386</v>
      </c>
    </row>
    <row r="1043" spans="1:13">
      <c r="A1043" s="77" t="e">
        <f>VLOOKUP(B1043,#REF!,3,FALSE)</f>
        <v>#REF!</v>
      </c>
      <c r="B1043" s="14">
        <v>551</v>
      </c>
      <c r="C1043" s="26" t="s">
        <v>115</v>
      </c>
      <c r="D1043" s="140" t="s">
        <v>414</v>
      </c>
      <c r="E1043" s="25" t="s">
        <v>118</v>
      </c>
      <c r="F1043" s="13" t="s">
        <v>8</v>
      </c>
      <c r="G1043" s="18"/>
      <c r="H1043" s="18"/>
      <c r="I1043" s="10" t="str">
        <f t="shared" si="40"/>
        <v/>
      </c>
      <c r="J1043" s="10">
        <f t="shared" si="39"/>
        <v>0</v>
      </c>
      <c r="K1043" s="61">
        <v>-1054.2</v>
      </c>
      <c r="L1043" s="13" t="s">
        <v>122</v>
      </c>
      <c r="M1043" s="325" t="s">
        <v>1387</v>
      </c>
    </row>
    <row r="1044" spans="1:13" ht="24">
      <c r="A1044" s="77" t="e">
        <f>VLOOKUP(B1044,#REF!,3,FALSE)</f>
        <v>#REF!</v>
      </c>
      <c r="B1044" s="14">
        <v>551</v>
      </c>
      <c r="C1044" s="26" t="s">
        <v>115</v>
      </c>
      <c r="D1044" s="140" t="s">
        <v>414</v>
      </c>
      <c r="E1044" s="25" t="s">
        <v>118</v>
      </c>
      <c r="F1044" s="13" t="s">
        <v>8</v>
      </c>
      <c r="G1044" s="18"/>
      <c r="H1044" s="18"/>
      <c r="I1044" s="10" t="str">
        <f t="shared" si="40"/>
        <v/>
      </c>
      <c r="J1044" s="10">
        <f t="shared" si="39"/>
        <v>0</v>
      </c>
      <c r="K1044" s="61">
        <v>-43.3</v>
      </c>
      <c r="L1044" s="13" t="s">
        <v>121</v>
      </c>
      <c r="M1044" s="325" t="s">
        <v>1389</v>
      </c>
    </row>
    <row r="1045" spans="1:13">
      <c r="A1045" s="77" t="e">
        <f>VLOOKUP(B1045,#REF!,3,FALSE)</f>
        <v>#REF!</v>
      </c>
      <c r="B1045" s="14">
        <v>551</v>
      </c>
      <c r="C1045" s="26" t="s">
        <v>115</v>
      </c>
      <c r="D1045" s="140" t="s">
        <v>414</v>
      </c>
      <c r="E1045" s="25" t="s">
        <v>118</v>
      </c>
      <c r="F1045" s="13" t="s">
        <v>8</v>
      </c>
      <c r="G1045" s="18"/>
      <c r="H1045" s="18"/>
      <c r="I1045" s="10"/>
      <c r="J1045" s="10"/>
      <c r="K1045" s="61">
        <v>-4.2</v>
      </c>
      <c r="L1045" s="13" t="s">
        <v>171</v>
      </c>
      <c r="M1045" s="325" t="s">
        <v>1391</v>
      </c>
    </row>
    <row r="1046" spans="1:13" ht="24">
      <c r="A1046" s="77" t="e">
        <f>VLOOKUP(B1046,#REF!,3,FALSE)</f>
        <v>#REF!</v>
      </c>
      <c r="B1046" s="14">
        <v>551</v>
      </c>
      <c r="C1046" s="26" t="s">
        <v>115</v>
      </c>
      <c r="D1046" s="140" t="s">
        <v>414</v>
      </c>
      <c r="E1046" s="25" t="s">
        <v>118</v>
      </c>
      <c r="F1046" s="13" t="s">
        <v>8</v>
      </c>
      <c r="G1046" s="18"/>
      <c r="H1046" s="18"/>
      <c r="I1046" s="10"/>
      <c r="J1046" s="10"/>
      <c r="K1046" s="61">
        <v>-139.19999999999999</v>
      </c>
      <c r="L1046" s="13" t="s">
        <v>9</v>
      </c>
      <c r="M1046" s="325" t="s">
        <v>1392</v>
      </c>
    </row>
    <row r="1047" spans="1:13">
      <c r="A1047" s="77" t="e">
        <f>VLOOKUP(B1047,#REF!,3,FALSE)</f>
        <v>#REF!</v>
      </c>
      <c r="B1047" s="14">
        <v>551</v>
      </c>
      <c r="C1047" s="26" t="s">
        <v>115</v>
      </c>
      <c r="D1047" s="140" t="s">
        <v>414</v>
      </c>
      <c r="E1047" s="25" t="s">
        <v>118</v>
      </c>
      <c r="F1047" s="13" t="s">
        <v>329</v>
      </c>
      <c r="G1047" s="10">
        <v>347.3</v>
      </c>
      <c r="H1047" s="10">
        <v>98.2</v>
      </c>
      <c r="I1047" s="10">
        <f t="shared" si="40"/>
        <v>28.275266340339765</v>
      </c>
      <c r="J1047" s="10">
        <f t="shared" si="39"/>
        <v>-249.10000000000002</v>
      </c>
      <c r="K1047" s="17">
        <v>-152.30000000000001</v>
      </c>
      <c r="L1047" s="413" t="s">
        <v>56</v>
      </c>
      <c r="M1047" s="417" t="s">
        <v>1393</v>
      </c>
    </row>
    <row r="1048" spans="1:13" ht="36">
      <c r="A1048" s="77" t="e">
        <f>VLOOKUP(B1048,#REF!,3,FALSE)</f>
        <v>#REF!</v>
      </c>
      <c r="B1048" s="14">
        <v>551</v>
      </c>
      <c r="C1048" s="26" t="s">
        <v>115</v>
      </c>
      <c r="D1048" s="140" t="s">
        <v>414</v>
      </c>
      <c r="E1048" s="25" t="s">
        <v>118</v>
      </c>
      <c r="F1048" s="13" t="s">
        <v>329</v>
      </c>
      <c r="G1048" s="18"/>
      <c r="H1048" s="18"/>
      <c r="I1048" s="10"/>
      <c r="J1048" s="10"/>
      <c r="K1048" s="17">
        <v>-96.8</v>
      </c>
      <c r="L1048" s="413" t="s">
        <v>1308</v>
      </c>
      <c r="M1048" s="414" t="s">
        <v>1394</v>
      </c>
    </row>
    <row r="1049" spans="1:13" ht="36">
      <c r="A1049" s="77" t="e">
        <f>VLOOKUP(B1049,#REF!,3,FALSE)</f>
        <v>#REF!</v>
      </c>
      <c r="B1049" s="14">
        <v>551</v>
      </c>
      <c r="C1049" s="26" t="s">
        <v>115</v>
      </c>
      <c r="D1049" s="140" t="s">
        <v>414</v>
      </c>
      <c r="E1049" s="25" t="s">
        <v>118</v>
      </c>
      <c r="F1049" s="13" t="s">
        <v>290</v>
      </c>
      <c r="G1049" s="10">
        <v>113</v>
      </c>
      <c r="H1049" s="10">
        <v>28.3</v>
      </c>
      <c r="I1049" s="10">
        <f t="shared" si="40"/>
        <v>25.044247787610619</v>
      </c>
      <c r="J1049" s="10">
        <f t="shared" si="39"/>
        <v>-84.7</v>
      </c>
      <c r="K1049" s="17">
        <v>-10.8</v>
      </c>
      <c r="L1049" s="413" t="s">
        <v>18</v>
      </c>
      <c r="M1049" s="417" t="s">
        <v>1395</v>
      </c>
    </row>
    <row r="1050" spans="1:13" ht="60">
      <c r="A1050" s="77" t="e">
        <f>VLOOKUP(B1050,#REF!,3,FALSE)</f>
        <v>#REF!</v>
      </c>
      <c r="B1050" s="14">
        <v>551</v>
      </c>
      <c r="C1050" s="26" t="s">
        <v>115</v>
      </c>
      <c r="D1050" s="140" t="s">
        <v>414</v>
      </c>
      <c r="E1050" s="25" t="s">
        <v>118</v>
      </c>
      <c r="F1050" s="13" t="s">
        <v>290</v>
      </c>
      <c r="G1050" s="18"/>
      <c r="H1050" s="18"/>
      <c r="I1050" s="10"/>
      <c r="J1050" s="10"/>
      <c r="K1050" s="17">
        <v>-20</v>
      </c>
      <c r="L1050" s="413" t="s">
        <v>10</v>
      </c>
      <c r="M1050" s="418" t="s">
        <v>1396</v>
      </c>
    </row>
    <row r="1051" spans="1:13" ht="84">
      <c r="A1051" s="77" t="e">
        <f>VLOOKUP(B1051,#REF!,3,FALSE)</f>
        <v>#REF!</v>
      </c>
      <c r="B1051" s="14">
        <v>551</v>
      </c>
      <c r="C1051" s="26" t="s">
        <v>115</v>
      </c>
      <c r="D1051" s="140" t="s">
        <v>414</v>
      </c>
      <c r="E1051" s="25" t="s">
        <v>118</v>
      </c>
      <c r="F1051" s="13" t="s">
        <v>290</v>
      </c>
      <c r="G1051" s="18"/>
      <c r="H1051" s="18"/>
      <c r="I1051" s="10"/>
      <c r="J1051" s="10"/>
      <c r="K1051" s="469">
        <v>-53.9</v>
      </c>
      <c r="L1051" s="413" t="s">
        <v>9</v>
      </c>
      <c r="M1051" s="418" t="s">
        <v>1397</v>
      </c>
    </row>
    <row r="1052" spans="1:13" ht="48">
      <c r="A1052" s="77" t="e">
        <f>VLOOKUP(B1052,#REF!,3,FALSE)</f>
        <v>#REF!</v>
      </c>
      <c r="B1052" s="14">
        <v>551</v>
      </c>
      <c r="C1052" s="26" t="s">
        <v>115</v>
      </c>
      <c r="D1052" s="140" t="s">
        <v>414</v>
      </c>
      <c r="E1052" s="25" t="s">
        <v>118</v>
      </c>
      <c r="F1052" s="13" t="s">
        <v>602</v>
      </c>
      <c r="G1052" s="10">
        <v>1</v>
      </c>
      <c r="H1052" s="10">
        <v>0.5</v>
      </c>
      <c r="I1052" s="10">
        <f t="shared" si="40"/>
        <v>50</v>
      </c>
      <c r="J1052" s="10">
        <f t="shared" ref="J1052:J1070" si="41">+H1052-G1052</f>
        <v>-0.5</v>
      </c>
      <c r="K1052" s="17">
        <v>-0.5</v>
      </c>
      <c r="L1052" s="413" t="s">
        <v>56</v>
      </c>
      <c r="M1052" s="414" t="s">
        <v>1398</v>
      </c>
    </row>
    <row r="1053" spans="1:13" ht="48">
      <c r="A1053" s="77" t="e">
        <f>VLOOKUP(B1053,#REF!,3,FALSE)</f>
        <v>#REF!</v>
      </c>
      <c r="B1053" s="14">
        <v>551</v>
      </c>
      <c r="C1053" s="26" t="s">
        <v>115</v>
      </c>
      <c r="D1053" s="140" t="s">
        <v>414</v>
      </c>
      <c r="E1053" s="25" t="s">
        <v>118</v>
      </c>
      <c r="F1053" s="13" t="s">
        <v>71</v>
      </c>
      <c r="G1053" s="10">
        <v>5.5</v>
      </c>
      <c r="H1053" s="10">
        <v>2.7</v>
      </c>
      <c r="I1053" s="10">
        <f t="shared" si="40"/>
        <v>49.090909090909093</v>
      </c>
      <c r="J1053" s="10">
        <f t="shared" si="41"/>
        <v>-2.8</v>
      </c>
      <c r="K1053" s="17">
        <v>-2.1</v>
      </c>
      <c r="L1053" s="413" t="s">
        <v>56</v>
      </c>
      <c r="M1053" s="414" t="s">
        <v>1398</v>
      </c>
    </row>
    <row r="1054" spans="1:13" ht="24">
      <c r="A1054" s="77" t="s">
        <v>339</v>
      </c>
      <c r="B1054" s="14">
        <v>551</v>
      </c>
      <c r="C1054" s="26" t="s">
        <v>115</v>
      </c>
      <c r="D1054" s="140" t="s">
        <v>414</v>
      </c>
      <c r="E1054" s="25" t="s">
        <v>118</v>
      </c>
      <c r="F1054" s="13" t="s">
        <v>71</v>
      </c>
      <c r="G1054" s="10"/>
      <c r="H1054" s="10"/>
      <c r="I1054" s="10"/>
      <c r="J1054" s="10"/>
      <c r="K1054" s="17">
        <v>-0.7</v>
      </c>
      <c r="L1054" s="413" t="s">
        <v>50</v>
      </c>
      <c r="M1054" s="420" t="s">
        <v>1399</v>
      </c>
    </row>
    <row r="1055" spans="1:13" ht="36">
      <c r="A1055" s="77" t="e">
        <f>VLOOKUP(B1055,#REF!,3,FALSE)</f>
        <v>#REF!</v>
      </c>
      <c r="B1055" s="14">
        <v>551</v>
      </c>
      <c r="C1055" s="26" t="s">
        <v>115</v>
      </c>
      <c r="D1055" s="140" t="s">
        <v>414</v>
      </c>
      <c r="E1055" s="25" t="s">
        <v>118</v>
      </c>
      <c r="F1055" s="13" t="s">
        <v>721</v>
      </c>
      <c r="G1055" s="10">
        <v>637</v>
      </c>
      <c r="H1055" s="10">
        <v>160.4</v>
      </c>
      <c r="I1055" s="10">
        <f t="shared" si="40"/>
        <v>25.180533751962326</v>
      </c>
      <c r="J1055" s="10">
        <f t="shared" si="41"/>
        <v>-476.6</v>
      </c>
      <c r="K1055" s="17">
        <v>-57.9</v>
      </c>
      <c r="L1055" s="413" t="s">
        <v>18</v>
      </c>
      <c r="M1055" s="417" t="s">
        <v>1400</v>
      </c>
    </row>
    <row r="1056" spans="1:13" ht="60">
      <c r="A1056" s="77" t="e">
        <f>VLOOKUP(B1056,#REF!,3,FALSE)</f>
        <v>#REF!</v>
      </c>
      <c r="B1056" s="14">
        <v>551</v>
      </c>
      <c r="C1056" s="26" t="s">
        <v>115</v>
      </c>
      <c r="D1056" s="140" t="s">
        <v>414</v>
      </c>
      <c r="E1056" s="25" t="s">
        <v>118</v>
      </c>
      <c r="F1056" s="13" t="s">
        <v>721</v>
      </c>
      <c r="G1056" s="10"/>
      <c r="H1056" s="10"/>
      <c r="I1056" s="10"/>
      <c r="J1056" s="10"/>
      <c r="K1056" s="17">
        <v>-113.2</v>
      </c>
      <c r="L1056" s="413" t="s">
        <v>10</v>
      </c>
      <c r="M1056" s="418" t="s">
        <v>1401</v>
      </c>
    </row>
    <row r="1057" spans="1:13" ht="84">
      <c r="A1057" s="77" t="e">
        <f>VLOOKUP(B1057,#REF!,3,FALSE)</f>
        <v>#REF!</v>
      </c>
      <c r="B1057" s="14">
        <v>551</v>
      </c>
      <c r="C1057" s="26" t="s">
        <v>115</v>
      </c>
      <c r="D1057" s="140" t="s">
        <v>414</v>
      </c>
      <c r="E1057" s="25" t="s">
        <v>118</v>
      </c>
      <c r="F1057" s="13" t="s">
        <v>721</v>
      </c>
      <c r="G1057" s="10"/>
      <c r="H1057" s="10"/>
      <c r="I1057" s="10"/>
      <c r="J1057" s="10"/>
      <c r="K1057" s="17">
        <v>-305.5</v>
      </c>
      <c r="L1057" s="413" t="s">
        <v>9</v>
      </c>
      <c r="M1057" s="414" t="s">
        <v>1402</v>
      </c>
    </row>
    <row r="1058" spans="1:13" ht="48">
      <c r="A1058" s="77" t="e">
        <f>VLOOKUP(B1058,#REF!,3,FALSE)</f>
        <v>#REF!</v>
      </c>
      <c r="B1058" s="14">
        <v>551</v>
      </c>
      <c r="C1058" s="26" t="s">
        <v>115</v>
      </c>
      <c r="D1058" s="140" t="s">
        <v>414</v>
      </c>
      <c r="E1058" s="25" t="s">
        <v>118</v>
      </c>
      <c r="F1058" s="13" t="s">
        <v>332</v>
      </c>
      <c r="G1058" s="10">
        <v>5.5</v>
      </c>
      <c r="H1058" s="10">
        <v>2.7</v>
      </c>
      <c r="I1058" s="10">
        <f t="shared" si="40"/>
        <v>49.090909090909093</v>
      </c>
      <c r="J1058" s="10">
        <f t="shared" si="41"/>
        <v>-2.8</v>
      </c>
      <c r="K1058" s="17">
        <v>-2</v>
      </c>
      <c r="L1058" s="413" t="s">
        <v>56</v>
      </c>
      <c r="M1058" s="419" t="s">
        <v>1398</v>
      </c>
    </row>
    <row r="1059" spans="1:13" ht="24">
      <c r="A1059" s="77" t="e">
        <f>VLOOKUP(B1059,#REF!,3,FALSE)</f>
        <v>#REF!</v>
      </c>
      <c r="B1059" s="14">
        <v>551</v>
      </c>
      <c r="C1059" s="26" t="s">
        <v>115</v>
      </c>
      <c r="D1059" s="140" t="s">
        <v>414</v>
      </c>
      <c r="E1059" s="25" t="s">
        <v>118</v>
      </c>
      <c r="F1059" s="13" t="s">
        <v>332</v>
      </c>
      <c r="G1059" s="10"/>
      <c r="H1059" s="10"/>
      <c r="I1059" s="10"/>
      <c r="J1059" s="10"/>
      <c r="K1059" s="17">
        <v>-0.8</v>
      </c>
      <c r="L1059" s="421" t="s">
        <v>155</v>
      </c>
      <c r="M1059" s="420" t="s">
        <v>1399</v>
      </c>
    </row>
    <row r="1060" spans="1:13" ht="48">
      <c r="A1060" s="77" t="e">
        <f>VLOOKUP(B1060,#REF!,3,FALSE)</f>
        <v>#REF!</v>
      </c>
      <c r="B1060" s="14">
        <v>551</v>
      </c>
      <c r="C1060" s="26" t="s">
        <v>115</v>
      </c>
      <c r="D1060" s="140" t="s">
        <v>414</v>
      </c>
      <c r="E1060" s="25" t="s">
        <v>118</v>
      </c>
      <c r="F1060" s="13" t="s">
        <v>72</v>
      </c>
      <c r="G1060" s="10">
        <v>32.200000000000003</v>
      </c>
      <c r="H1060" s="10">
        <v>14.7</v>
      </c>
      <c r="I1060" s="10">
        <f t="shared" si="40"/>
        <v>45.65217391304347</v>
      </c>
      <c r="J1060" s="10">
        <f t="shared" si="41"/>
        <v>-17.500000000000004</v>
      </c>
      <c r="K1060" s="17">
        <v>-9.6</v>
      </c>
      <c r="L1060" s="421" t="s">
        <v>56</v>
      </c>
      <c r="M1060" s="419" t="s">
        <v>1398</v>
      </c>
    </row>
    <row r="1061" spans="1:13" ht="24">
      <c r="A1061" s="77" t="e">
        <f>VLOOKUP(B1061,#REF!,3,FALSE)</f>
        <v>#REF!</v>
      </c>
      <c r="B1061" s="14">
        <v>551</v>
      </c>
      <c r="C1061" s="26" t="s">
        <v>115</v>
      </c>
      <c r="D1061" s="140" t="s">
        <v>414</v>
      </c>
      <c r="E1061" s="25" t="s">
        <v>118</v>
      </c>
      <c r="F1061" s="13" t="s">
        <v>72</v>
      </c>
      <c r="G1061" s="10"/>
      <c r="H1061" s="10"/>
      <c r="I1061" s="10"/>
      <c r="J1061" s="10"/>
      <c r="K1061" s="17">
        <v>-7.9</v>
      </c>
      <c r="L1061" s="421" t="s">
        <v>155</v>
      </c>
      <c r="M1061" s="417" t="s">
        <v>1403</v>
      </c>
    </row>
    <row r="1062" spans="1:13" ht="24">
      <c r="A1062" s="77" t="e">
        <f>VLOOKUP(B1062,#REF!,3,FALSE)</f>
        <v>#REF!</v>
      </c>
      <c r="B1062" s="14">
        <v>551</v>
      </c>
      <c r="C1062" s="26" t="s">
        <v>115</v>
      </c>
      <c r="D1062" s="140" t="s">
        <v>414</v>
      </c>
      <c r="E1062" s="25" t="s">
        <v>118</v>
      </c>
      <c r="F1062" s="13" t="s">
        <v>11</v>
      </c>
      <c r="G1062" s="10">
        <v>378</v>
      </c>
      <c r="H1062" s="10">
        <v>295.39999999999998</v>
      </c>
      <c r="I1062" s="10">
        <f t="shared" si="40"/>
        <v>78.148148148148138</v>
      </c>
      <c r="J1062" s="10">
        <f t="shared" si="41"/>
        <v>-82.600000000000023</v>
      </c>
      <c r="K1062" s="17">
        <v>-3.3</v>
      </c>
      <c r="L1062" s="422" t="s">
        <v>27</v>
      </c>
      <c r="M1062" s="423" t="s">
        <v>1404</v>
      </c>
    </row>
    <row r="1063" spans="1:13">
      <c r="A1063" s="77" t="e">
        <f>VLOOKUP(B1063,#REF!,3,FALSE)</f>
        <v>#REF!</v>
      </c>
      <c r="B1063" s="14">
        <v>551</v>
      </c>
      <c r="C1063" s="26" t="s">
        <v>115</v>
      </c>
      <c r="D1063" s="140" t="s">
        <v>414</v>
      </c>
      <c r="E1063" s="25" t="s">
        <v>118</v>
      </c>
      <c r="F1063" s="13" t="s">
        <v>11</v>
      </c>
      <c r="G1063" s="10"/>
      <c r="H1063" s="10"/>
      <c r="I1063" s="10" t="str">
        <f t="shared" si="40"/>
        <v/>
      </c>
      <c r="J1063" s="10">
        <f t="shared" si="41"/>
        <v>0</v>
      </c>
      <c r="K1063" s="17">
        <v>-6.7</v>
      </c>
      <c r="L1063" s="422" t="s">
        <v>56</v>
      </c>
      <c r="M1063" s="423" t="s">
        <v>502</v>
      </c>
    </row>
    <row r="1064" spans="1:13">
      <c r="A1064" s="77" t="e">
        <f>VLOOKUP(B1064,#REF!,3,FALSE)</f>
        <v>#REF!</v>
      </c>
      <c r="B1064" s="14">
        <v>551</v>
      </c>
      <c r="C1064" s="26" t="s">
        <v>115</v>
      </c>
      <c r="D1064" s="140" t="s">
        <v>414</v>
      </c>
      <c r="E1064" s="25" t="s">
        <v>118</v>
      </c>
      <c r="F1064" s="13" t="s">
        <v>11</v>
      </c>
      <c r="G1064" s="10"/>
      <c r="H1064" s="10"/>
      <c r="I1064" s="10" t="str">
        <f t="shared" si="40"/>
        <v/>
      </c>
      <c r="J1064" s="10">
        <f t="shared" si="41"/>
        <v>0</v>
      </c>
      <c r="K1064" s="17">
        <v>-72.599999999999994</v>
      </c>
      <c r="L1064" s="422" t="s">
        <v>293</v>
      </c>
      <c r="M1064" s="423" t="s">
        <v>1405</v>
      </c>
    </row>
    <row r="1065" spans="1:13">
      <c r="A1065" s="77" t="e">
        <f>VLOOKUP(B1065,#REF!,3,FALSE)</f>
        <v>#REF!</v>
      </c>
      <c r="B1065" s="14">
        <v>551</v>
      </c>
      <c r="C1065" s="26" t="s">
        <v>115</v>
      </c>
      <c r="D1065" s="140" t="s">
        <v>414</v>
      </c>
      <c r="E1065" s="25" t="s">
        <v>118</v>
      </c>
      <c r="F1065" s="13" t="s">
        <v>19</v>
      </c>
      <c r="G1065" s="10">
        <v>124.7</v>
      </c>
      <c r="H1065" s="10">
        <v>77</v>
      </c>
      <c r="I1065" s="10">
        <f t="shared" si="40"/>
        <v>61.748195669607057</v>
      </c>
      <c r="J1065" s="10">
        <f t="shared" si="41"/>
        <v>-47.7</v>
      </c>
      <c r="K1065" s="17">
        <v>-47.7</v>
      </c>
      <c r="L1065" s="422" t="s">
        <v>56</v>
      </c>
      <c r="M1065" s="424" t="s">
        <v>1393</v>
      </c>
    </row>
    <row r="1066" spans="1:13" ht="25.5">
      <c r="A1066" s="77" t="e">
        <f>VLOOKUP(B1066,#REF!,3,FALSE)</f>
        <v>#REF!</v>
      </c>
      <c r="B1066" s="105">
        <v>551</v>
      </c>
      <c r="C1066" s="64" t="s">
        <v>115</v>
      </c>
      <c r="D1066" s="141" t="s">
        <v>414</v>
      </c>
      <c r="E1066" s="87" t="s">
        <v>118</v>
      </c>
      <c r="F1066" s="51" t="s">
        <v>12</v>
      </c>
      <c r="G1066" s="28">
        <f>SUM(G1037:G1065)</f>
        <v>45234.6</v>
      </c>
      <c r="H1066" s="28">
        <f>SUM(H1037:H1065)</f>
        <v>39753.899999999994</v>
      </c>
      <c r="I1066" s="28">
        <f t="shared" si="40"/>
        <v>87.883832287673584</v>
      </c>
      <c r="J1066" s="28">
        <f t="shared" si="41"/>
        <v>-5480.7000000000044</v>
      </c>
      <c r="K1066" s="28">
        <f>SUM(K1037:K1065)</f>
        <v>-5480.7</v>
      </c>
      <c r="L1066" s="186"/>
      <c r="M1066" s="350"/>
    </row>
    <row r="1067" spans="1:13" ht="24">
      <c r="A1067" s="77" t="e">
        <f>VLOOKUP(B1067,#REF!,3,FALSE)</f>
        <v>#REF!</v>
      </c>
      <c r="B1067" s="14">
        <v>551</v>
      </c>
      <c r="C1067" s="26" t="s">
        <v>115</v>
      </c>
      <c r="D1067" s="140" t="s">
        <v>415</v>
      </c>
      <c r="E1067" s="25" t="s">
        <v>609</v>
      </c>
      <c r="F1067" s="13" t="s">
        <v>8</v>
      </c>
      <c r="G1067" s="10">
        <v>3142.7</v>
      </c>
      <c r="H1067" s="10">
        <v>2748.7</v>
      </c>
      <c r="I1067" s="10">
        <f t="shared" si="40"/>
        <v>87.463009514112073</v>
      </c>
      <c r="J1067" s="10">
        <f t="shared" si="41"/>
        <v>-394</v>
      </c>
      <c r="K1067" s="17">
        <v>-330.2</v>
      </c>
      <c r="L1067" s="425" t="s">
        <v>56</v>
      </c>
      <c r="M1067" s="325" t="s">
        <v>1406</v>
      </c>
    </row>
    <row r="1068" spans="1:13" ht="36">
      <c r="A1068" s="77" t="e">
        <f>VLOOKUP(B1068,#REF!,3,FALSE)</f>
        <v>#REF!</v>
      </c>
      <c r="B1068" s="14">
        <v>551</v>
      </c>
      <c r="C1068" s="26" t="s">
        <v>115</v>
      </c>
      <c r="D1068" s="140" t="s">
        <v>415</v>
      </c>
      <c r="E1068" s="25" t="s">
        <v>609</v>
      </c>
      <c r="F1068" s="13" t="s">
        <v>8</v>
      </c>
      <c r="G1068" s="10"/>
      <c r="H1068" s="10"/>
      <c r="I1068" s="10" t="str">
        <f t="shared" si="40"/>
        <v/>
      </c>
      <c r="J1068" s="10">
        <f t="shared" si="41"/>
        <v>0</v>
      </c>
      <c r="K1068" s="427">
        <v>-46.2</v>
      </c>
      <c r="L1068" s="426" t="s">
        <v>155</v>
      </c>
      <c r="M1068" s="414" t="s">
        <v>1407</v>
      </c>
    </row>
    <row r="1069" spans="1:13">
      <c r="A1069" s="77" t="e">
        <f>VLOOKUP(B1069,#REF!,3,FALSE)</f>
        <v>#REF!</v>
      </c>
      <c r="B1069" s="14">
        <v>551</v>
      </c>
      <c r="C1069" s="26" t="s">
        <v>115</v>
      </c>
      <c r="D1069" s="140" t="s">
        <v>415</v>
      </c>
      <c r="E1069" s="25" t="s">
        <v>609</v>
      </c>
      <c r="F1069" s="13" t="s">
        <v>8</v>
      </c>
      <c r="G1069" s="10"/>
      <c r="H1069" s="10"/>
      <c r="I1069" s="10" t="str">
        <f t="shared" si="40"/>
        <v/>
      </c>
      <c r="J1069" s="10">
        <f t="shared" si="41"/>
        <v>0</v>
      </c>
      <c r="K1069" s="17">
        <v>-17.600000000000001</v>
      </c>
      <c r="L1069" s="426" t="s">
        <v>9</v>
      </c>
      <c r="M1069" s="414" t="s">
        <v>1408</v>
      </c>
    </row>
    <row r="1070" spans="1:13" ht="25.5">
      <c r="A1070" s="77" t="e">
        <f>VLOOKUP(B1070,#REF!,3,FALSE)</f>
        <v>#REF!</v>
      </c>
      <c r="B1070" s="105">
        <v>551</v>
      </c>
      <c r="C1070" s="64" t="s">
        <v>115</v>
      </c>
      <c r="D1070" s="141" t="s">
        <v>415</v>
      </c>
      <c r="E1070" s="87" t="s">
        <v>609</v>
      </c>
      <c r="F1070" s="51" t="s">
        <v>12</v>
      </c>
      <c r="G1070" s="28">
        <f>SUM(G1067:G1069)</f>
        <v>3142.7</v>
      </c>
      <c r="H1070" s="28">
        <f>SUM(H1067:H1069)</f>
        <v>2748.7</v>
      </c>
      <c r="I1070" s="28">
        <f t="shared" si="40"/>
        <v>87.463009514112073</v>
      </c>
      <c r="J1070" s="28">
        <f t="shared" si="41"/>
        <v>-394</v>
      </c>
      <c r="K1070" s="28">
        <f>SUM(K1067:K1069)</f>
        <v>-394</v>
      </c>
      <c r="L1070" s="186"/>
      <c r="M1070" s="350"/>
    </row>
    <row r="1071" spans="1:13" ht="25.5">
      <c r="A1071" s="77" t="e">
        <f>VLOOKUP(B1071,#REF!,3,FALSE)</f>
        <v>#REF!</v>
      </c>
      <c r="B1071" s="88">
        <v>551</v>
      </c>
      <c r="C1071" s="89" t="s">
        <v>115</v>
      </c>
      <c r="D1071" s="108"/>
      <c r="E1071" s="109"/>
      <c r="F1071" s="92" t="s">
        <v>13</v>
      </c>
      <c r="G1071" s="72" t="e">
        <f>+#REF!+G1070+G1066+G1036</f>
        <v>#REF!</v>
      </c>
      <c r="H1071" s="72" t="e">
        <f>+#REF!+H1070+H1066+H1036</f>
        <v>#REF!</v>
      </c>
      <c r="I1071" s="72" t="e">
        <f t="shared" si="40"/>
        <v>#REF!</v>
      </c>
      <c r="J1071" s="72" t="e">
        <f t="shared" ref="J1071:J1137" si="42">+H1071-G1071</f>
        <v>#REF!</v>
      </c>
      <c r="K1071" s="72" t="e">
        <f>+#REF!+K1070+K1066+K1036</f>
        <v>#REF!</v>
      </c>
      <c r="L1071" s="187"/>
      <c r="M1071" s="350"/>
    </row>
    <row r="1072" spans="1:13" ht="25.5">
      <c r="A1072" s="77" t="e">
        <f>VLOOKUP(B1072,#REF!,3,FALSE)</f>
        <v>#REF!</v>
      </c>
      <c r="B1072" s="14">
        <v>554</v>
      </c>
      <c r="C1072" s="26" t="s">
        <v>124</v>
      </c>
      <c r="D1072" s="12" t="s">
        <v>563</v>
      </c>
      <c r="E1072" s="16" t="s">
        <v>565</v>
      </c>
      <c r="F1072" s="13" t="s">
        <v>8</v>
      </c>
      <c r="G1072" s="10">
        <v>11001.7</v>
      </c>
      <c r="H1072" s="10">
        <v>4522.3</v>
      </c>
      <c r="I1072" s="10">
        <f t="shared" si="40"/>
        <v>41.105465518965254</v>
      </c>
      <c r="J1072" s="10">
        <f t="shared" si="42"/>
        <v>-6479.4000000000005</v>
      </c>
      <c r="K1072" s="10">
        <v>-1570.6</v>
      </c>
      <c r="L1072" s="12" t="s">
        <v>1388</v>
      </c>
      <c r="M1072" s="350" t="s">
        <v>567</v>
      </c>
    </row>
    <row r="1073" spans="1:13" ht="25.5">
      <c r="A1073" s="77" t="s">
        <v>340</v>
      </c>
      <c r="B1073" s="14">
        <v>554</v>
      </c>
      <c r="C1073" s="26" t="s">
        <v>124</v>
      </c>
      <c r="D1073" s="12" t="s">
        <v>563</v>
      </c>
      <c r="E1073" s="16" t="s">
        <v>565</v>
      </c>
      <c r="F1073" s="13" t="s">
        <v>8</v>
      </c>
      <c r="G1073" s="10"/>
      <c r="H1073" s="10"/>
      <c r="I1073" s="10"/>
      <c r="J1073" s="10">
        <f t="shared" si="42"/>
        <v>0</v>
      </c>
      <c r="K1073" s="10">
        <v>-1871</v>
      </c>
      <c r="L1073" s="12" t="s">
        <v>1305</v>
      </c>
      <c r="M1073" s="350" t="s">
        <v>568</v>
      </c>
    </row>
    <row r="1074" spans="1:13" ht="25.5">
      <c r="A1074" s="77" t="s">
        <v>340</v>
      </c>
      <c r="B1074" s="14">
        <v>554</v>
      </c>
      <c r="C1074" s="26" t="s">
        <v>124</v>
      </c>
      <c r="D1074" s="12" t="s">
        <v>563</v>
      </c>
      <c r="E1074" s="16" t="s">
        <v>565</v>
      </c>
      <c r="F1074" s="13" t="s">
        <v>8</v>
      </c>
      <c r="G1074" s="10"/>
      <c r="H1074" s="10"/>
      <c r="I1074" s="10"/>
      <c r="J1074" s="10">
        <f t="shared" si="42"/>
        <v>0</v>
      </c>
      <c r="K1074" s="10">
        <v>-1106.8</v>
      </c>
      <c r="L1074" s="12" t="s">
        <v>1305</v>
      </c>
      <c r="M1074" s="350" t="s">
        <v>569</v>
      </c>
    </row>
    <row r="1075" spans="1:13" ht="25.5">
      <c r="A1075" s="77" t="s">
        <v>340</v>
      </c>
      <c r="B1075" s="14">
        <v>554</v>
      </c>
      <c r="C1075" s="26" t="s">
        <v>124</v>
      </c>
      <c r="D1075" s="12" t="s">
        <v>563</v>
      </c>
      <c r="E1075" s="16" t="s">
        <v>565</v>
      </c>
      <c r="F1075" s="13" t="s">
        <v>8</v>
      </c>
      <c r="G1075" s="10"/>
      <c r="H1075" s="10"/>
      <c r="I1075" s="10"/>
      <c r="J1075" s="10">
        <f t="shared" si="42"/>
        <v>0</v>
      </c>
      <c r="K1075" s="10">
        <v>-903</v>
      </c>
      <c r="L1075" s="12" t="s">
        <v>1314</v>
      </c>
      <c r="M1075" s="350" t="s">
        <v>570</v>
      </c>
    </row>
    <row r="1076" spans="1:13" ht="25.5">
      <c r="A1076" s="77" t="s">
        <v>340</v>
      </c>
      <c r="B1076" s="14">
        <v>554</v>
      </c>
      <c r="C1076" s="26" t="s">
        <v>124</v>
      </c>
      <c r="D1076" s="12" t="s">
        <v>563</v>
      </c>
      <c r="E1076" s="16" t="s">
        <v>565</v>
      </c>
      <c r="F1076" s="13" t="s">
        <v>8</v>
      </c>
      <c r="G1076" s="10"/>
      <c r="H1076" s="10"/>
      <c r="I1076" s="10"/>
      <c r="J1076" s="10">
        <f t="shared" si="42"/>
        <v>0</v>
      </c>
      <c r="K1076" s="10">
        <v>-625.6</v>
      </c>
      <c r="L1076" s="12" t="s">
        <v>1388</v>
      </c>
      <c r="M1076" s="350" t="s">
        <v>571</v>
      </c>
    </row>
    <row r="1077" spans="1:13" ht="25.5">
      <c r="A1077" s="77" t="s">
        <v>340</v>
      </c>
      <c r="B1077" s="14">
        <v>554</v>
      </c>
      <c r="C1077" s="26" t="s">
        <v>124</v>
      </c>
      <c r="D1077" s="12" t="s">
        <v>563</v>
      </c>
      <c r="E1077" s="16" t="s">
        <v>565</v>
      </c>
      <c r="F1077" s="13" t="s">
        <v>8</v>
      </c>
      <c r="G1077" s="10"/>
      <c r="H1077" s="10"/>
      <c r="I1077" s="10"/>
      <c r="J1077" s="10">
        <f t="shared" si="42"/>
        <v>0</v>
      </c>
      <c r="K1077" s="10">
        <v>-240.7</v>
      </c>
      <c r="L1077" s="12" t="s">
        <v>1388</v>
      </c>
      <c r="M1077" s="350" t="s">
        <v>572</v>
      </c>
    </row>
    <row r="1078" spans="1:13" ht="25.5">
      <c r="A1078" s="77" t="s">
        <v>340</v>
      </c>
      <c r="B1078" s="14">
        <v>554</v>
      </c>
      <c r="C1078" s="26" t="s">
        <v>124</v>
      </c>
      <c r="D1078" s="12" t="s">
        <v>563</v>
      </c>
      <c r="E1078" s="16" t="s">
        <v>565</v>
      </c>
      <c r="F1078" s="13" t="s">
        <v>8</v>
      </c>
      <c r="G1078" s="10"/>
      <c r="H1078" s="10"/>
      <c r="I1078" s="10"/>
      <c r="J1078" s="10">
        <f t="shared" si="42"/>
        <v>0</v>
      </c>
      <c r="K1078" s="10">
        <v>-161.69999999999999</v>
      </c>
      <c r="L1078" s="12" t="s">
        <v>1314</v>
      </c>
      <c r="M1078" s="350" t="s">
        <v>573</v>
      </c>
    </row>
    <row r="1079" spans="1:13" ht="25.5">
      <c r="A1079" s="77" t="s">
        <v>340</v>
      </c>
      <c r="B1079" s="14">
        <v>554</v>
      </c>
      <c r="C1079" s="26" t="s">
        <v>124</v>
      </c>
      <c r="D1079" s="12" t="s">
        <v>563</v>
      </c>
      <c r="E1079" s="16" t="s">
        <v>565</v>
      </c>
      <c r="F1079" s="13" t="s">
        <v>19</v>
      </c>
      <c r="G1079" s="10">
        <v>750</v>
      </c>
      <c r="H1079" s="10">
        <v>750</v>
      </c>
      <c r="I1079" s="10">
        <f t="shared" si="40"/>
        <v>100</v>
      </c>
      <c r="J1079" s="10">
        <f>H1079-G1079</f>
        <v>0</v>
      </c>
      <c r="K1079" s="10">
        <v>0</v>
      </c>
      <c r="L1079" s="12"/>
      <c r="M1079" s="350"/>
    </row>
    <row r="1080" spans="1:13" ht="25.5">
      <c r="A1080" s="77" t="e">
        <f>VLOOKUP(B1080,#REF!,3,FALSE)</f>
        <v>#REF!</v>
      </c>
      <c r="B1080" s="105">
        <v>554</v>
      </c>
      <c r="C1080" s="64" t="s">
        <v>124</v>
      </c>
      <c r="D1080" s="86" t="s">
        <v>563</v>
      </c>
      <c r="E1080" s="96" t="s">
        <v>565</v>
      </c>
      <c r="F1080" s="51" t="s">
        <v>12</v>
      </c>
      <c r="G1080" s="28">
        <f>SUBTOTAL(9,G1072:G1079)</f>
        <v>11751.7</v>
      </c>
      <c r="H1080" s="28">
        <f>SUBTOTAL(9,H1072:H1079)</f>
        <v>5272.3</v>
      </c>
      <c r="I1080" s="28">
        <f t="shared" si="40"/>
        <v>44.864147314856574</v>
      </c>
      <c r="J1080" s="28">
        <f t="shared" si="42"/>
        <v>-6479.4000000000005</v>
      </c>
      <c r="K1080" s="28">
        <f>SUBTOTAL(9,K1072:K1078)</f>
        <v>-6479.4</v>
      </c>
      <c r="L1080" s="186"/>
      <c r="M1080" s="350"/>
    </row>
    <row r="1081" spans="1:13" ht="25.5">
      <c r="A1081" s="77" t="e">
        <f>VLOOKUP(B1081,#REF!,3,FALSE)</f>
        <v>#REF!</v>
      </c>
      <c r="B1081" s="14">
        <v>554</v>
      </c>
      <c r="C1081" s="26" t="s">
        <v>124</v>
      </c>
      <c r="D1081" s="12" t="s">
        <v>564</v>
      </c>
      <c r="E1081" s="16" t="s">
        <v>566</v>
      </c>
      <c r="F1081" s="13" t="s">
        <v>8</v>
      </c>
      <c r="G1081" s="10">
        <v>42169.4</v>
      </c>
      <c r="H1081" s="10">
        <v>29728.799999999999</v>
      </c>
      <c r="I1081" s="10">
        <f t="shared" si="40"/>
        <v>70.49851313985971</v>
      </c>
      <c r="J1081" s="10">
        <f t="shared" si="42"/>
        <v>-12440.600000000002</v>
      </c>
      <c r="K1081" s="10">
        <v>-2348.6</v>
      </c>
      <c r="L1081" s="12" t="s">
        <v>1312</v>
      </c>
      <c r="M1081" s="350" t="s">
        <v>582</v>
      </c>
    </row>
    <row r="1082" spans="1:13" ht="38.25">
      <c r="A1082" s="77" t="e">
        <f>VLOOKUP(B1082,#REF!,3,FALSE)</f>
        <v>#REF!</v>
      </c>
      <c r="B1082" s="14">
        <v>554</v>
      </c>
      <c r="C1082" s="26" t="s">
        <v>124</v>
      </c>
      <c r="D1082" s="12" t="s">
        <v>564</v>
      </c>
      <c r="E1082" s="16" t="s">
        <v>566</v>
      </c>
      <c r="F1082" s="13" t="s">
        <v>8</v>
      </c>
      <c r="G1082" s="18"/>
      <c r="H1082" s="18"/>
      <c r="I1082" s="18" t="str">
        <f t="shared" si="40"/>
        <v/>
      </c>
      <c r="J1082" s="10">
        <f t="shared" si="42"/>
        <v>0</v>
      </c>
      <c r="K1082" s="10">
        <v>-1492.1</v>
      </c>
      <c r="L1082" s="12" t="s">
        <v>1305</v>
      </c>
      <c r="M1082" s="350" t="s">
        <v>583</v>
      </c>
    </row>
    <row r="1083" spans="1:13" ht="38.25">
      <c r="A1083" s="77" t="e">
        <f>VLOOKUP(B1083,#REF!,3,FALSE)</f>
        <v>#REF!</v>
      </c>
      <c r="B1083" s="14">
        <v>554</v>
      </c>
      <c r="C1083" s="26" t="s">
        <v>124</v>
      </c>
      <c r="D1083" s="12" t="s">
        <v>564</v>
      </c>
      <c r="E1083" s="16" t="s">
        <v>566</v>
      </c>
      <c r="F1083" s="13" t="s">
        <v>8</v>
      </c>
      <c r="G1083" s="18"/>
      <c r="H1083" s="18"/>
      <c r="I1083" s="18" t="str">
        <f t="shared" si="40"/>
        <v/>
      </c>
      <c r="J1083" s="10">
        <f t="shared" si="42"/>
        <v>0</v>
      </c>
      <c r="K1083" s="10">
        <v>-1241.5999999999999</v>
      </c>
      <c r="L1083" s="12" t="s">
        <v>1388</v>
      </c>
      <c r="M1083" s="350" t="s">
        <v>584</v>
      </c>
    </row>
    <row r="1084" spans="1:13" ht="25.5">
      <c r="A1084" s="77" t="e">
        <f>VLOOKUP(B1084,#REF!,3,FALSE)</f>
        <v>#REF!</v>
      </c>
      <c r="B1084" s="14">
        <v>554</v>
      </c>
      <c r="C1084" s="26" t="s">
        <v>124</v>
      </c>
      <c r="D1084" s="12" t="s">
        <v>564</v>
      </c>
      <c r="E1084" s="16" t="s">
        <v>566</v>
      </c>
      <c r="F1084" s="13" t="s">
        <v>8</v>
      </c>
      <c r="G1084" s="18"/>
      <c r="H1084" s="18"/>
      <c r="I1084" s="18" t="str">
        <f t="shared" si="40"/>
        <v/>
      </c>
      <c r="J1084" s="10">
        <f t="shared" si="42"/>
        <v>0</v>
      </c>
      <c r="K1084" s="10">
        <v>-1271.5</v>
      </c>
      <c r="L1084" s="12" t="s">
        <v>1388</v>
      </c>
      <c r="M1084" s="350" t="s">
        <v>585</v>
      </c>
    </row>
    <row r="1085" spans="1:13" ht="25.5">
      <c r="A1085" s="77" t="e">
        <f>VLOOKUP(B1085,#REF!,3,FALSE)</f>
        <v>#REF!</v>
      </c>
      <c r="B1085" s="14">
        <v>554</v>
      </c>
      <c r="C1085" s="26" t="s">
        <v>124</v>
      </c>
      <c r="D1085" s="12" t="s">
        <v>564</v>
      </c>
      <c r="E1085" s="16" t="s">
        <v>566</v>
      </c>
      <c r="F1085" s="13" t="s">
        <v>8</v>
      </c>
      <c r="G1085" s="18"/>
      <c r="H1085" s="18"/>
      <c r="I1085" s="18" t="str">
        <f t="shared" si="40"/>
        <v/>
      </c>
      <c r="J1085" s="10">
        <f t="shared" si="42"/>
        <v>0</v>
      </c>
      <c r="K1085" s="10">
        <v>-903.2</v>
      </c>
      <c r="L1085" s="12" t="s">
        <v>1305</v>
      </c>
      <c r="M1085" s="350" t="s">
        <v>569</v>
      </c>
    </row>
    <row r="1086" spans="1:13" ht="25.5">
      <c r="A1086" s="77" t="e">
        <f>VLOOKUP(B1086,#REF!,3,FALSE)</f>
        <v>#REF!</v>
      </c>
      <c r="B1086" s="14">
        <v>554</v>
      </c>
      <c r="C1086" s="26" t="s">
        <v>124</v>
      </c>
      <c r="D1086" s="12" t="s">
        <v>564</v>
      </c>
      <c r="E1086" s="16" t="s">
        <v>566</v>
      </c>
      <c r="F1086" s="13" t="s">
        <v>8</v>
      </c>
      <c r="G1086" s="10"/>
      <c r="H1086" s="10"/>
      <c r="I1086" s="10" t="str">
        <f t="shared" si="40"/>
        <v/>
      </c>
      <c r="J1086" s="10">
        <f t="shared" si="42"/>
        <v>0</v>
      </c>
      <c r="K1086" s="10">
        <v>-875.3</v>
      </c>
      <c r="L1086" s="12" t="s">
        <v>1314</v>
      </c>
      <c r="M1086" s="350" t="s">
        <v>573</v>
      </c>
    </row>
    <row r="1087" spans="1:13" ht="25.5">
      <c r="A1087" s="77" t="e">
        <f>VLOOKUP(B1087,#REF!,3,FALSE)</f>
        <v>#REF!</v>
      </c>
      <c r="B1087" s="14">
        <v>554</v>
      </c>
      <c r="C1087" s="26" t="s">
        <v>124</v>
      </c>
      <c r="D1087" s="12" t="s">
        <v>564</v>
      </c>
      <c r="E1087" s="16" t="s">
        <v>566</v>
      </c>
      <c r="F1087" s="13" t="s">
        <v>8</v>
      </c>
      <c r="G1087" s="10"/>
      <c r="H1087" s="10"/>
      <c r="I1087" s="10" t="str">
        <f t="shared" si="40"/>
        <v/>
      </c>
      <c r="J1087" s="10">
        <f t="shared" si="42"/>
        <v>0</v>
      </c>
      <c r="K1087" s="10">
        <v>-429.9</v>
      </c>
      <c r="L1087" s="12" t="s">
        <v>1305</v>
      </c>
      <c r="M1087" s="350" t="s">
        <v>586</v>
      </c>
    </row>
    <row r="1088" spans="1:13" ht="25.5">
      <c r="A1088" s="77" t="e">
        <f>VLOOKUP(B1088,#REF!,3,FALSE)</f>
        <v>#REF!</v>
      </c>
      <c r="B1088" s="14">
        <v>554</v>
      </c>
      <c r="C1088" s="26" t="s">
        <v>124</v>
      </c>
      <c r="D1088" s="12" t="s">
        <v>564</v>
      </c>
      <c r="E1088" s="16" t="s">
        <v>566</v>
      </c>
      <c r="F1088" s="13" t="s">
        <v>8</v>
      </c>
      <c r="G1088" s="10"/>
      <c r="H1088" s="10"/>
      <c r="I1088" s="10" t="str">
        <f t="shared" si="40"/>
        <v/>
      </c>
      <c r="J1088" s="10">
        <f t="shared" si="42"/>
        <v>0</v>
      </c>
      <c r="K1088" s="10">
        <v>-200</v>
      </c>
      <c r="L1088" s="12" t="s">
        <v>1388</v>
      </c>
      <c r="M1088" s="350" t="s">
        <v>587</v>
      </c>
    </row>
    <row r="1089" spans="1:13" ht="25.5">
      <c r="A1089" s="77" t="s">
        <v>340</v>
      </c>
      <c r="B1089" s="14">
        <v>554</v>
      </c>
      <c r="C1089" s="26" t="s">
        <v>124</v>
      </c>
      <c r="D1089" s="12" t="s">
        <v>564</v>
      </c>
      <c r="E1089" s="16" t="s">
        <v>566</v>
      </c>
      <c r="F1089" s="13" t="s">
        <v>8</v>
      </c>
      <c r="G1089" s="10"/>
      <c r="H1089" s="10"/>
      <c r="I1089" s="10"/>
      <c r="J1089" s="10">
        <f t="shared" si="42"/>
        <v>0</v>
      </c>
      <c r="K1089" s="10">
        <v>-3678.4</v>
      </c>
      <c r="L1089" s="12" t="s">
        <v>1305</v>
      </c>
      <c r="M1089" s="350" t="s">
        <v>588</v>
      </c>
    </row>
    <row r="1090" spans="1:13" ht="25.5">
      <c r="A1090" s="77" t="e">
        <f>VLOOKUP(B1090,#REF!,3,FALSE)</f>
        <v>#REF!</v>
      </c>
      <c r="B1090" s="14">
        <v>554</v>
      </c>
      <c r="C1090" s="26" t="s">
        <v>124</v>
      </c>
      <c r="D1090" s="12" t="s">
        <v>564</v>
      </c>
      <c r="E1090" s="16" t="s">
        <v>566</v>
      </c>
      <c r="F1090" s="13" t="s">
        <v>11</v>
      </c>
      <c r="G1090" s="10">
        <v>15</v>
      </c>
      <c r="H1090" s="10">
        <v>0</v>
      </c>
      <c r="I1090" s="10">
        <f t="shared" si="40"/>
        <v>0</v>
      </c>
      <c r="J1090" s="10">
        <f t="shared" si="42"/>
        <v>-15</v>
      </c>
      <c r="K1090" s="10">
        <v>-15</v>
      </c>
      <c r="L1090" s="12" t="s">
        <v>1310</v>
      </c>
      <c r="M1090" s="350" t="s">
        <v>589</v>
      </c>
    </row>
    <row r="1091" spans="1:13" ht="25.5">
      <c r="A1091" s="77" t="e">
        <f>VLOOKUP(B1091,#REF!,3,FALSE)</f>
        <v>#REF!</v>
      </c>
      <c r="B1091" s="105">
        <v>554</v>
      </c>
      <c r="C1091" s="64" t="s">
        <v>124</v>
      </c>
      <c r="D1091" s="86" t="s">
        <v>564</v>
      </c>
      <c r="E1091" s="96" t="s">
        <v>566</v>
      </c>
      <c r="F1091" s="51" t="s">
        <v>12</v>
      </c>
      <c r="G1091" s="28">
        <f>SUM(G1081:G1090)</f>
        <v>42184.4</v>
      </c>
      <c r="H1091" s="28">
        <f>SUM(H1081:H1090)</f>
        <v>29728.799999999999</v>
      </c>
      <c r="I1091" s="28">
        <f t="shared" si="40"/>
        <v>70.473445159822106</v>
      </c>
      <c r="J1091" s="28">
        <f t="shared" si="42"/>
        <v>-12455.600000000002</v>
      </c>
      <c r="K1091" s="28">
        <f>SUM(K1081:K1090)</f>
        <v>-12455.599999999999</v>
      </c>
      <c r="L1091" s="115"/>
      <c r="M1091" s="350"/>
    </row>
    <row r="1092" spans="1:13" ht="25.5">
      <c r="A1092" s="77" t="e">
        <f>VLOOKUP(B1092,#REF!,3,FALSE)</f>
        <v>#REF!</v>
      </c>
      <c r="B1092" s="88">
        <v>554</v>
      </c>
      <c r="C1092" s="89" t="s">
        <v>124</v>
      </c>
      <c r="D1092" s="108"/>
      <c r="E1092" s="95"/>
      <c r="F1092" s="92" t="s">
        <v>13</v>
      </c>
      <c r="G1092" s="72">
        <f>+G1091+G1080</f>
        <v>53936.100000000006</v>
      </c>
      <c r="H1092" s="72">
        <f>+H1091+H1080</f>
        <v>35001.1</v>
      </c>
      <c r="I1092" s="72">
        <f t="shared" si="40"/>
        <v>64.893642662335608</v>
      </c>
      <c r="J1092" s="72">
        <f t="shared" si="42"/>
        <v>-18935.000000000007</v>
      </c>
      <c r="K1092" s="72">
        <f>+K1091+K1080</f>
        <v>-18935</v>
      </c>
      <c r="L1092" s="187"/>
      <c r="M1092" s="350"/>
    </row>
    <row r="1093" spans="1:13" ht="38.25">
      <c r="A1093" s="77" t="e">
        <f>VLOOKUP(B1093,#REF!,3,FALSE)</f>
        <v>#REF!</v>
      </c>
      <c r="B1093" s="14">
        <v>617</v>
      </c>
      <c r="C1093" s="26" t="s">
        <v>128</v>
      </c>
      <c r="D1093" s="42" t="s">
        <v>6</v>
      </c>
      <c r="E1093" s="43" t="s">
        <v>686</v>
      </c>
      <c r="F1093" s="41" t="s">
        <v>8</v>
      </c>
      <c r="G1093" s="44">
        <v>3032.1000000000004</v>
      </c>
      <c r="H1093" s="44">
        <v>2604.8000000000002</v>
      </c>
      <c r="I1093" s="10">
        <f t="shared" si="40"/>
        <v>85.907456878071301</v>
      </c>
      <c r="J1093" s="10">
        <f t="shared" si="42"/>
        <v>-427.30000000000018</v>
      </c>
      <c r="K1093" s="10">
        <v>-222.9</v>
      </c>
      <c r="L1093" s="54" t="s">
        <v>121</v>
      </c>
      <c r="M1093" s="15" t="s">
        <v>1536</v>
      </c>
    </row>
    <row r="1094" spans="1:13" ht="38.25">
      <c r="A1094" s="77" t="e">
        <f>VLOOKUP(B1094,#REF!,3,FALSE)</f>
        <v>#REF!</v>
      </c>
      <c r="B1094" s="14">
        <v>617</v>
      </c>
      <c r="C1094" s="26" t="s">
        <v>128</v>
      </c>
      <c r="D1094" s="42" t="s">
        <v>6</v>
      </c>
      <c r="E1094" s="43" t="s">
        <v>686</v>
      </c>
      <c r="F1094" s="41" t="s">
        <v>8</v>
      </c>
      <c r="G1094" s="144"/>
      <c r="H1094" s="144"/>
      <c r="I1094" s="10" t="str">
        <f t="shared" si="40"/>
        <v/>
      </c>
      <c r="J1094" s="10">
        <f t="shared" si="42"/>
        <v>0</v>
      </c>
      <c r="K1094" s="10">
        <v>-136.5</v>
      </c>
      <c r="L1094" s="12" t="s">
        <v>56</v>
      </c>
      <c r="M1094" s="15" t="s">
        <v>1537</v>
      </c>
    </row>
    <row r="1095" spans="1:13" ht="38.25">
      <c r="A1095" s="77" t="e">
        <f>VLOOKUP(B1095,#REF!,3,FALSE)</f>
        <v>#REF!</v>
      </c>
      <c r="B1095" s="14">
        <v>617</v>
      </c>
      <c r="C1095" s="26" t="s">
        <v>128</v>
      </c>
      <c r="D1095" s="42" t="s">
        <v>6</v>
      </c>
      <c r="E1095" s="43" t="s">
        <v>686</v>
      </c>
      <c r="F1095" s="41" t="s">
        <v>8</v>
      </c>
      <c r="G1095" s="19"/>
      <c r="H1095" s="19"/>
      <c r="I1095" s="10" t="str">
        <f t="shared" si="40"/>
        <v/>
      </c>
      <c r="J1095" s="10">
        <f t="shared" si="42"/>
        <v>0</v>
      </c>
      <c r="K1095" s="10">
        <v>-2.6</v>
      </c>
      <c r="L1095" s="196" t="s">
        <v>293</v>
      </c>
      <c r="M1095" s="15" t="s">
        <v>1538</v>
      </c>
    </row>
    <row r="1096" spans="1:13" ht="38.25">
      <c r="A1096" s="77" t="e">
        <f>VLOOKUP(B1096,#REF!,3,FALSE)</f>
        <v>#REF!</v>
      </c>
      <c r="B1096" s="14">
        <v>617</v>
      </c>
      <c r="C1096" s="26" t="s">
        <v>128</v>
      </c>
      <c r="D1096" s="42" t="s">
        <v>6</v>
      </c>
      <c r="E1096" s="43" t="s">
        <v>686</v>
      </c>
      <c r="F1096" s="41" t="s">
        <v>8</v>
      </c>
      <c r="G1096" s="44"/>
      <c r="H1096" s="44"/>
      <c r="I1096" s="10" t="str">
        <f t="shared" si="40"/>
        <v/>
      </c>
      <c r="J1096" s="10">
        <f t="shared" si="42"/>
        <v>0</v>
      </c>
      <c r="K1096" s="10">
        <v>-10.4</v>
      </c>
      <c r="L1096" s="61" t="s">
        <v>50</v>
      </c>
      <c r="M1096" s="350" t="s">
        <v>1505</v>
      </c>
    </row>
    <row r="1097" spans="1:13" ht="38.25">
      <c r="A1097" s="77" t="e">
        <f>VLOOKUP(B1097,#REF!,3,FALSE)</f>
        <v>#REF!</v>
      </c>
      <c r="B1097" s="14">
        <v>617</v>
      </c>
      <c r="C1097" s="26" t="s">
        <v>128</v>
      </c>
      <c r="D1097" s="42" t="s">
        <v>6</v>
      </c>
      <c r="E1097" s="43" t="s">
        <v>686</v>
      </c>
      <c r="F1097" s="41" t="s">
        <v>8</v>
      </c>
      <c r="G1097" s="44"/>
      <c r="H1097" s="44"/>
      <c r="I1097" s="10" t="str">
        <f t="shared" si="40"/>
        <v/>
      </c>
      <c r="J1097" s="10">
        <f t="shared" si="42"/>
        <v>0</v>
      </c>
      <c r="K1097" s="10">
        <v>-24</v>
      </c>
      <c r="L1097" s="61" t="s">
        <v>27</v>
      </c>
      <c r="M1097" s="15" t="s">
        <v>506</v>
      </c>
    </row>
    <row r="1098" spans="1:13" ht="38.25">
      <c r="A1098" s="77" t="e">
        <f>VLOOKUP(B1098,#REF!,3,FALSE)</f>
        <v>#REF!</v>
      </c>
      <c r="B1098" s="14">
        <v>617</v>
      </c>
      <c r="C1098" s="26" t="s">
        <v>128</v>
      </c>
      <c r="D1098" s="42" t="s">
        <v>6</v>
      </c>
      <c r="E1098" s="43" t="s">
        <v>686</v>
      </c>
      <c r="F1098" s="41" t="s">
        <v>8</v>
      </c>
      <c r="G1098" s="44"/>
      <c r="H1098" s="44"/>
      <c r="I1098" s="10" t="str">
        <f t="shared" si="40"/>
        <v/>
      </c>
      <c r="J1098" s="10">
        <f t="shared" si="42"/>
        <v>0</v>
      </c>
      <c r="K1098" s="10">
        <v>-30.9</v>
      </c>
      <c r="L1098" s="61" t="s">
        <v>10</v>
      </c>
      <c r="M1098" s="350" t="s">
        <v>1506</v>
      </c>
    </row>
    <row r="1099" spans="1:13" ht="38.25">
      <c r="A1099" s="77" t="e">
        <f>VLOOKUP(B1099,#REF!,3,FALSE)</f>
        <v>#REF!</v>
      </c>
      <c r="B1099" s="14">
        <v>617</v>
      </c>
      <c r="C1099" s="26" t="s">
        <v>128</v>
      </c>
      <c r="D1099" s="42" t="s">
        <v>6</v>
      </c>
      <c r="E1099" s="43" t="s">
        <v>686</v>
      </c>
      <c r="F1099" s="42" t="s">
        <v>11</v>
      </c>
      <c r="G1099" s="44">
        <v>109</v>
      </c>
      <c r="H1099" s="44">
        <v>4.5</v>
      </c>
      <c r="I1099" s="10">
        <f t="shared" si="40"/>
        <v>4.1284403669724776</v>
      </c>
      <c r="J1099" s="10">
        <f>+H1099-G1099</f>
        <v>-104.5</v>
      </c>
      <c r="K1099" s="10">
        <v>-38.299999999999997</v>
      </c>
      <c r="L1099" s="12" t="s">
        <v>56</v>
      </c>
      <c r="M1099" s="15" t="s">
        <v>1537</v>
      </c>
    </row>
    <row r="1100" spans="1:13" ht="38.25">
      <c r="A1100" s="77" t="e">
        <f>VLOOKUP(B1100,#REF!,3,FALSE)</f>
        <v>#REF!</v>
      </c>
      <c r="B1100" s="14">
        <v>617</v>
      </c>
      <c r="C1100" s="26" t="s">
        <v>128</v>
      </c>
      <c r="D1100" s="42" t="s">
        <v>6</v>
      </c>
      <c r="E1100" s="43" t="s">
        <v>686</v>
      </c>
      <c r="F1100" s="42" t="s">
        <v>11</v>
      </c>
      <c r="G1100" s="44"/>
      <c r="H1100" s="44"/>
      <c r="I1100" s="10"/>
      <c r="J1100" s="10"/>
      <c r="K1100" s="10">
        <v>-0.6</v>
      </c>
      <c r="L1100" s="196" t="s">
        <v>293</v>
      </c>
      <c r="M1100" s="15" t="s">
        <v>1538</v>
      </c>
    </row>
    <row r="1101" spans="1:13" ht="38.25">
      <c r="A1101" s="77" t="e">
        <f>VLOOKUP(B1101,#REF!,3,FALSE)</f>
        <v>#REF!</v>
      </c>
      <c r="B1101" s="14">
        <v>617</v>
      </c>
      <c r="C1101" s="26" t="s">
        <v>128</v>
      </c>
      <c r="D1101" s="42" t="s">
        <v>6</v>
      </c>
      <c r="E1101" s="43" t="s">
        <v>686</v>
      </c>
      <c r="F1101" s="42" t="s">
        <v>11</v>
      </c>
      <c r="G1101" s="44"/>
      <c r="H1101" s="44"/>
      <c r="I1101" s="10"/>
      <c r="J1101" s="10"/>
      <c r="K1101" s="10">
        <v>-27.5</v>
      </c>
      <c r="L1101" s="12" t="s">
        <v>50</v>
      </c>
      <c r="M1101" s="15" t="s">
        <v>883</v>
      </c>
    </row>
    <row r="1102" spans="1:13" ht="38.25">
      <c r="A1102" s="77" t="e">
        <f>VLOOKUP(B1102,#REF!,3,FALSE)</f>
        <v>#REF!</v>
      </c>
      <c r="B1102" s="14">
        <v>617</v>
      </c>
      <c r="C1102" s="26" t="s">
        <v>128</v>
      </c>
      <c r="D1102" s="42" t="s">
        <v>6</v>
      </c>
      <c r="E1102" s="43" t="s">
        <v>686</v>
      </c>
      <c r="F1102" s="42" t="s">
        <v>11</v>
      </c>
      <c r="G1102" s="44"/>
      <c r="H1102" s="44"/>
      <c r="I1102" s="10"/>
      <c r="J1102" s="10"/>
      <c r="K1102" s="10">
        <v>-38.1</v>
      </c>
      <c r="L1102" s="61" t="s">
        <v>10</v>
      </c>
      <c r="M1102" s="350" t="s">
        <v>1506</v>
      </c>
    </row>
    <row r="1103" spans="1:13" ht="38.25">
      <c r="A1103" s="77" t="e">
        <f>VLOOKUP(B1103,#REF!,3,FALSE)</f>
        <v>#REF!</v>
      </c>
      <c r="B1103" s="14">
        <v>617</v>
      </c>
      <c r="C1103" s="26" t="s">
        <v>128</v>
      </c>
      <c r="D1103" s="42" t="s">
        <v>6</v>
      </c>
      <c r="E1103" s="43" t="s">
        <v>686</v>
      </c>
      <c r="F1103" s="42" t="s">
        <v>19</v>
      </c>
      <c r="G1103" s="44">
        <v>5.6</v>
      </c>
      <c r="H1103" s="44">
        <v>5.6</v>
      </c>
      <c r="I1103" s="10">
        <f t="shared" ref="I1103:I1167" si="43">IF(ISBLANK(H1103),"",+H1103/G1103*100)</f>
        <v>100</v>
      </c>
      <c r="J1103" s="10">
        <f t="shared" si="42"/>
        <v>0</v>
      </c>
      <c r="K1103" s="10">
        <v>0</v>
      </c>
      <c r="L1103" s="12"/>
      <c r="M1103" s="350"/>
    </row>
    <row r="1104" spans="1:13" ht="38.25">
      <c r="A1104" s="77" t="e">
        <f>VLOOKUP(B1104,#REF!,3,FALSE)</f>
        <v>#REF!</v>
      </c>
      <c r="B1104" s="105">
        <v>617</v>
      </c>
      <c r="C1104" s="64" t="s">
        <v>128</v>
      </c>
      <c r="D1104" s="146" t="s">
        <v>6</v>
      </c>
      <c r="E1104" s="147" t="s">
        <v>686</v>
      </c>
      <c r="F1104" s="51" t="s">
        <v>12</v>
      </c>
      <c r="G1104" s="28">
        <f>SUM(G1093:G1103)</f>
        <v>3146.7000000000003</v>
      </c>
      <c r="H1104" s="28">
        <f>SUM(H1093:H1103)</f>
        <v>2614.9</v>
      </c>
      <c r="I1104" s="28">
        <f t="shared" si="43"/>
        <v>83.099755299202343</v>
      </c>
      <c r="J1104" s="28">
        <f t="shared" si="42"/>
        <v>-531.80000000000018</v>
      </c>
      <c r="K1104" s="28">
        <f>SUM(K1093:K1103)</f>
        <v>-531.79999999999995</v>
      </c>
      <c r="L1104" s="197"/>
      <c r="M1104" s="350"/>
    </row>
    <row r="1105" spans="1:13" ht="25.5">
      <c r="A1105" s="77" t="e">
        <f>VLOOKUP(B1105,#REF!,3,FALSE)</f>
        <v>#REF!</v>
      </c>
      <c r="B1105" s="14">
        <v>617</v>
      </c>
      <c r="C1105" s="26" t="s">
        <v>128</v>
      </c>
      <c r="D1105" s="36" t="s">
        <v>15</v>
      </c>
      <c r="E1105" s="49" t="s">
        <v>687</v>
      </c>
      <c r="F1105" s="41" t="s">
        <v>8</v>
      </c>
      <c r="G1105" s="19">
        <v>724.1</v>
      </c>
      <c r="H1105" s="19">
        <v>652.70000000000005</v>
      </c>
      <c r="I1105" s="10">
        <f t="shared" si="43"/>
        <v>90.139483496754593</v>
      </c>
      <c r="J1105" s="10">
        <f t="shared" si="42"/>
        <v>-71.399999999999977</v>
      </c>
      <c r="K1105" s="10">
        <v>-22.4</v>
      </c>
      <c r="L1105" s="61" t="s">
        <v>27</v>
      </c>
      <c r="M1105" s="15" t="s">
        <v>1539</v>
      </c>
    </row>
    <row r="1106" spans="1:13" ht="25.5">
      <c r="A1106" s="77" t="e">
        <f>VLOOKUP(B1106,#REF!,3,FALSE)</f>
        <v>#REF!</v>
      </c>
      <c r="B1106" s="14">
        <v>617</v>
      </c>
      <c r="C1106" s="26" t="s">
        <v>128</v>
      </c>
      <c r="D1106" s="36" t="s">
        <v>15</v>
      </c>
      <c r="E1106" s="49" t="s">
        <v>687</v>
      </c>
      <c r="F1106" s="41" t="s">
        <v>8</v>
      </c>
      <c r="G1106" s="19"/>
      <c r="H1106" s="19"/>
      <c r="I1106" s="10"/>
      <c r="J1106" s="10"/>
      <c r="K1106" s="10">
        <v>-8.9</v>
      </c>
      <c r="L1106" s="61" t="s">
        <v>155</v>
      </c>
      <c r="M1106" s="15" t="s">
        <v>1540</v>
      </c>
    </row>
    <row r="1107" spans="1:13" ht="25.5">
      <c r="A1107" s="77" t="e">
        <f>VLOOKUP(B1107,#REF!,3,FALSE)</f>
        <v>#REF!</v>
      </c>
      <c r="B1107" s="14">
        <v>617</v>
      </c>
      <c r="C1107" s="26" t="s">
        <v>128</v>
      </c>
      <c r="D1107" s="36" t="s">
        <v>15</v>
      </c>
      <c r="E1107" s="49" t="s">
        <v>687</v>
      </c>
      <c r="F1107" s="41" t="s">
        <v>8</v>
      </c>
      <c r="G1107" s="19"/>
      <c r="H1107" s="19"/>
      <c r="I1107" s="10"/>
      <c r="J1107" s="10"/>
      <c r="K1107" s="10">
        <v>-27.6</v>
      </c>
      <c r="L1107" s="12" t="s">
        <v>50</v>
      </c>
      <c r="M1107" s="15" t="s">
        <v>357</v>
      </c>
    </row>
    <row r="1108" spans="1:13" ht="25.5">
      <c r="A1108" s="77" t="e">
        <f>VLOOKUP(B1108,#REF!,3,FALSE)</f>
        <v>#REF!</v>
      </c>
      <c r="B1108" s="14">
        <v>617</v>
      </c>
      <c r="C1108" s="26" t="s">
        <v>128</v>
      </c>
      <c r="D1108" s="36" t="s">
        <v>15</v>
      </c>
      <c r="E1108" s="49" t="s">
        <v>687</v>
      </c>
      <c r="F1108" s="41" t="s">
        <v>8</v>
      </c>
      <c r="G1108" s="19"/>
      <c r="H1108" s="19"/>
      <c r="I1108" s="10" t="str">
        <f t="shared" si="43"/>
        <v/>
      </c>
      <c r="J1108" s="10"/>
      <c r="K1108" s="10">
        <v>-3.5</v>
      </c>
      <c r="L1108" s="12" t="s">
        <v>18</v>
      </c>
      <c r="M1108" s="15" t="s">
        <v>1064</v>
      </c>
    </row>
    <row r="1109" spans="1:13" ht="25.5">
      <c r="A1109" s="77" t="e">
        <f>VLOOKUP(B1109,#REF!,3,FALSE)</f>
        <v>#REF!</v>
      </c>
      <c r="B1109" s="14">
        <v>617</v>
      </c>
      <c r="C1109" s="26" t="s">
        <v>128</v>
      </c>
      <c r="D1109" s="36" t="s">
        <v>15</v>
      </c>
      <c r="E1109" s="49" t="s">
        <v>687</v>
      </c>
      <c r="F1109" s="41" t="s">
        <v>8</v>
      </c>
      <c r="G1109" s="19"/>
      <c r="H1109" s="19"/>
      <c r="I1109" s="10" t="str">
        <f t="shared" si="43"/>
        <v/>
      </c>
      <c r="J1109" s="10"/>
      <c r="K1109" s="10">
        <v>-9</v>
      </c>
      <c r="L1109" s="54" t="s">
        <v>121</v>
      </c>
      <c r="M1109" s="350" t="s">
        <v>325</v>
      </c>
    </row>
    <row r="1110" spans="1:13" ht="25.5">
      <c r="A1110" s="77" t="e">
        <f>VLOOKUP(B1110,#REF!,3,FALSE)</f>
        <v>#REF!</v>
      </c>
      <c r="B1110" s="105">
        <v>617</v>
      </c>
      <c r="C1110" s="64" t="s">
        <v>128</v>
      </c>
      <c r="D1110" s="50" t="s">
        <v>15</v>
      </c>
      <c r="E1110" s="93" t="s">
        <v>687</v>
      </c>
      <c r="F1110" s="51" t="s">
        <v>12</v>
      </c>
      <c r="G1110" s="28">
        <f>SUM(G1105:G1109)</f>
        <v>724.1</v>
      </c>
      <c r="H1110" s="28">
        <f>SUM(H1105:H1109)</f>
        <v>652.70000000000005</v>
      </c>
      <c r="I1110" s="28">
        <f t="shared" si="43"/>
        <v>90.139483496754593</v>
      </c>
      <c r="J1110" s="28">
        <f t="shared" si="42"/>
        <v>-71.399999999999977</v>
      </c>
      <c r="K1110" s="28">
        <f>SUM(K1105:K1109)</f>
        <v>-71.400000000000006</v>
      </c>
      <c r="L1110" s="115"/>
      <c r="M1110" s="350"/>
    </row>
    <row r="1111" spans="1:13" ht="25.5">
      <c r="A1111" s="77" t="e">
        <f>VLOOKUP(B1111,#REF!,3,FALSE)</f>
        <v>#REF!</v>
      </c>
      <c r="B1111" s="14">
        <v>617</v>
      </c>
      <c r="C1111" s="26" t="s">
        <v>128</v>
      </c>
      <c r="D1111" s="36" t="s">
        <v>78</v>
      </c>
      <c r="E1111" s="49" t="s">
        <v>688</v>
      </c>
      <c r="F1111" s="41" t="s">
        <v>8</v>
      </c>
      <c r="G1111" s="148">
        <v>7345.5</v>
      </c>
      <c r="H1111" s="148">
        <v>7122.4</v>
      </c>
      <c r="I1111" s="10">
        <f t="shared" si="43"/>
        <v>96.962766319515353</v>
      </c>
      <c r="J1111" s="10">
        <f t="shared" si="42"/>
        <v>-223.10000000000036</v>
      </c>
      <c r="K1111" s="10">
        <v>-93.6</v>
      </c>
      <c r="L1111" s="12" t="s">
        <v>56</v>
      </c>
      <c r="M1111" s="350" t="s">
        <v>1504</v>
      </c>
    </row>
    <row r="1112" spans="1:13" ht="25.5">
      <c r="A1112" s="77" t="e">
        <f>VLOOKUP(B1112,#REF!,3,FALSE)</f>
        <v>#REF!</v>
      </c>
      <c r="B1112" s="14">
        <v>617</v>
      </c>
      <c r="C1112" s="26" t="s">
        <v>128</v>
      </c>
      <c r="D1112" s="36" t="s">
        <v>78</v>
      </c>
      <c r="E1112" s="49" t="s">
        <v>688</v>
      </c>
      <c r="F1112" s="41" t="s">
        <v>8</v>
      </c>
      <c r="G1112" s="18"/>
      <c r="H1112" s="18"/>
      <c r="I1112" s="10" t="str">
        <f t="shared" si="43"/>
        <v/>
      </c>
      <c r="J1112" s="10">
        <f t="shared" si="42"/>
        <v>0</v>
      </c>
      <c r="K1112" s="10">
        <v>-129.1</v>
      </c>
      <c r="L1112" s="12" t="s">
        <v>50</v>
      </c>
      <c r="M1112" s="350" t="s">
        <v>1507</v>
      </c>
    </row>
    <row r="1113" spans="1:13" ht="25.5">
      <c r="A1113" s="77" t="e">
        <f>VLOOKUP(B1113,#REF!,3,FALSE)</f>
        <v>#REF!</v>
      </c>
      <c r="B1113" s="14">
        <v>617</v>
      </c>
      <c r="C1113" s="26" t="s">
        <v>128</v>
      </c>
      <c r="D1113" s="36" t="s">
        <v>78</v>
      </c>
      <c r="E1113" s="49" t="s">
        <v>688</v>
      </c>
      <c r="F1113" s="41" t="s">
        <v>8</v>
      </c>
      <c r="G1113" s="18"/>
      <c r="H1113" s="18"/>
      <c r="I1113" s="10" t="str">
        <f t="shared" si="43"/>
        <v/>
      </c>
      <c r="J1113" s="10">
        <f t="shared" si="42"/>
        <v>0</v>
      </c>
      <c r="K1113" s="10">
        <v>-0.4</v>
      </c>
      <c r="L1113" s="61" t="s">
        <v>27</v>
      </c>
      <c r="M1113" s="15" t="s">
        <v>1541</v>
      </c>
    </row>
    <row r="1114" spans="1:13" ht="25.5">
      <c r="A1114" s="77" t="e">
        <f>VLOOKUP(B1114,#REF!,3,FALSE)</f>
        <v>#REF!</v>
      </c>
      <c r="B1114" s="105">
        <v>617</v>
      </c>
      <c r="C1114" s="64" t="s">
        <v>128</v>
      </c>
      <c r="D1114" s="50" t="s">
        <v>78</v>
      </c>
      <c r="E1114" s="93" t="s">
        <v>688</v>
      </c>
      <c r="F1114" s="51" t="s">
        <v>12</v>
      </c>
      <c r="G1114" s="28">
        <f>SUM(G1111:G1113)</f>
        <v>7345.5</v>
      </c>
      <c r="H1114" s="28">
        <f>SUM(H1111:H1113)</f>
        <v>7122.4</v>
      </c>
      <c r="I1114" s="28">
        <f t="shared" si="43"/>
        <v>96.962766319515353</v>
      </c>
      <c r="J1114" s="28">
        <f t="shared" si="42"/>
        <v>-223.10000000000036</v>
      </c>
      <c r="K1114" s="28">
        <f>SUM(K1111:K1113)</f>
        <v>-223.1</v>
      </c>
      <c r="L1114" s="190"/>
      <c r="M1114" s="350"/>
    </row>
    <row r="1115" spans="1:13" ht="51">
      <c r="A1115" s="77" t="e">
        <f>VLOOKUP(B1115,#REF!,3,FALSE)</f>
        <v>#REF!</v>
      </c>
      <c r="B1115" s="14">
        <v>617</v>
      </c>
      <c r="C1115" s="26" t="s">
        <v>128</v>
      </c>
      <c r="D1115" s="36" t="s">
        <v>48</v>
      </c>
      <c r="E1115" s="49" t="s">
        <v>689</v>
      </c>
      <c r="F1115" s="41" t="s">
        <v>31</v>
      </c>
      <c r="G1115" s="47">
        <v>6168</v>
      </c>
      <c r="H1115" s="47">
        <v>3006.9</v>
      </c>
      <c r="I1115" s="10">
        <f t="shared" si="43"/>
        <v>48.75</v>
      </c>
      <c r="J1115" s="10">
        <f t="shared" si="42"/>
        <v>-3161.1</v>
      </c>
      <c r="K1115" s="10">
        <v>-2465.6</v>
      </c>
      <c r="L1115" s="61" t="s">
        <v>9</v>
      </c>
      <c r="M1115" s="350" t="s">
        <v>1508</v>
      </c>
    </row>
    <row r="1116" spans="1:13" ht="38.25">
      <c r="A1116" s="77" t="e">
        <f>VLOOKUP(B1116,#REF!,3,FALSE)</f>
        <v>#REF!</v>
      </c>
      <c r="B1116" s="14">
        <v>617</v>
      </c>
      <c r="C1116" s="26" t="s">
        <v>128</v>
      </c>
      <c r="D1116" s="36" t="s">
        <v>48</v>
      </c>
      <c r="E1116" s="49" t="s">
        <v>689</v>
      </c>
      <c r="F1116" s="41" t="s">
        <v>31</v>
      </c>
      <c r="G1116" s="47"/>
      <c r="H1116" s="47"/>
      <c r="I1116" s="10" t="str">
        <f t="shared" si="43"/>
        <v/>
      </c>
      <c r="J1116" s="10"/>
      <c r="K1116" s="10">
        <v>-695.5</v>
      </c>
      <c r="L1116" s="61" t="s">
        <v>10</v>
      </c>
      <c r="M1116" s="350" t="s">
        <v>1509</v>
      </c>
    </row>
    <row r="1117" spans="1:13" ht="25.5">
      <c r="A1117" s="77" t="e">
        <f>VLOOKUP(B1117,#REF!,3,FALSE)</f>
        <v>#REF!</v>
      </c>
      <c r="B1117" s="14">
        <v>617</v>
      </c>
      <c r="C1117" s="26" t="s">
        <v>128</v>
      </c>
      <c r="D1117" s="36" t="s">
        <v>48</v>
      </c>
      <c r="E1117" s="49" t="s">
        <v>689</v>
      </c>
      <c r="F1117" s="41" t="s">
        <v>25</v>
      </c>
      <c r="G1117" s="47">
        <v>106.4</v>
      </c>
      <c r="H1117" s="47">
        <v>68.099999999999994</v>
      </c>
      <c r="I1117" s="10">
        <f t="shared" si="43"/>
        <v>64.003759398496229</v>
      </c>
      <c r="J1117" s="10">
        <f t="shared" si="42"/>
        <v>-38.300000000000011</v>
      </c>
      <c r="K1117" s="10">
        <v>-0.8</v>
      </c>
      <c r="L1117" s="12" t="s">
        <v>56</v>
      </c>
      <c r="M1117" s="15" t="s">
        <v>1542</v>
      </c>
    </row>
    <row r="1118" spans="1:13" ht="25.5">
      <c r="A1118" s="77" t="e">
        <f>VLOOKUP(B1118,#REF!,3,FALSE)</f>
        <v>#REF!</v>
      </c>
      <c r="B1118" s="14">
        <v>617</v>
      </c>
      <c r="C1118" s="26" t="s">
        <v>128</v>
      </c>
      <c r="D1118" s="36" t="s">
        <v>48</v>
      </c>
      <c r="E1118" s="49" t="s">
        <v>689</v>
      </c>
      <c r="F1118" s="41" t="s">
        <v>25</v>
      </c>
      <c r="G1118" s="47"/>
      <c r="H1118" s="47"/>
      <c r="I1118" s="10"/>
      <c r="J1118" s="10"/>
      <c r="K1118" s="10">
        <v>-1.7</v>
      </c>
      <c r="L1118" s="61" t="s">
        <v>27</v>
      </c>
      <c r="M1118" s="15" t="s">
        <v>506</v>
      </c>
    </row>
    <row r="1119" spans="1:13" ht="25.5">
      <c r="A1119" s="77" t="e">
        <f>VLOOKUP(B1119,#REF!,3,FALSE)</f>
        <v>#REF!</v>
      </c>
      <c r="B1119" s="14">
        <v>617</v>
      </c>
      <c r="C1119" s="26" t="s">
        <v>128</v>
      </c>
      <c r="D1119" s="36" t="s">
        <v>48</v>
      </c>
      <c r="E1119" s="49" t="s">
        <v>689</v>
      </c>
      <c r="F1119" s="41" t="s">
        <v>25</v>
      </c>
      <c r="G1119" s="47"/>
      <c r="H1119" s="47"/>
      <c r="I1119" s="10"/>
      <c r="J1119" s="10"/>
      <c r="K1119" s="10">
        <v>-0.5</v>
      </c>
      <c r="L1119" s="12" t="s">
        <v>50</v>
      </c>
      <c r="M1119" s="15" t="s">
        <v>357</v>
      </c>
    </row>
    <row r="1120" spans="1:13" ht="25.5">
      <c r="A1120" s="77" t="e">
        <f>VLOOKUP(B1120,#REF!,3,FALSE)</f>
        <v>#REF!</v>
      </c>
      <c r="B1120" s="14">
        <v>617</v>
      </c>
      <c r="C1120" s="26" t="s">
        <v>128</v>
      </c>
      <c r="D1120" s="36" t="s">
        <v>48</v>
      </c>
      <c r="E1120" s="49" t="s">
        <v>689</v>
      </c>
      <c r="F1120" s="41" t="s">
        <v>25</v>
      </c>
      <c r="G1120" s="47"/>
      <c r="H1120" s="47"/>
      <c r="I1120" s="10"/>
      <c r="J1120" s="10"/>
      <c r="K1120" s="10">
        <v>-34.9</v>
      </c>
      <c r="L1120" s="61" t="s">
        <v>9</v>
      </c>
      <c r="M1120" s="350" t="s">
        <v>1511</v>
      </c>
    </row>
    <row r="1121" spans="1:13" ht="25.5">
      <c r="A1121" s="77" t="e">
        <f>VLOOKUP(B1121,#REF!,3,FALSE)</f>
        <v>#REF!</v>
      </c>
      <c r="B1121" s="14">
        <v>617</v>
      </c>
      <c r="C1121" s="26" t="s">
        <v>128</v>
      </c>
      <c r="D1121" s="36" t="s">
        <v>48</v>
      </c>
      <c r="E1121" s="49" t="s">
        <v>689</v>
      </c>
      <c r="F1121" s="41" t="s">
        <v>25</v>
      </c>
      <c r="G1121" s="47"/>
      <c r="H1121" s="47"/>
      <c r="I1121" s="10" t="str">
        <f t="shared" si="43"/>
        <v/>
      </c>
      <c r="J1121" s="10"/>
      <c r="K1121" s="10">
        <v>-0.4</v>
      </c>
      <c r="L1121" s="61" t="s">
        <v>9</v>
      </c>
      <c r="M1121" s="15" t="s">
        <v>1543</v>
      </c>
    </row>
    <row r="1122" spans="1:13" ht="51">
      <c r="A1122" s="77" t="e">
        <f>VLOOKUP(B1122,#REF!,3,FALSE)</f>
        <v>#REF!</v>
      </c>
      <c r="B1122" s="14">
        <v>617</v>
      </c>
      <c r="C1122" s="26" t="s">
        <v>128</v>
      </c>
      <c r="D1122" s="36" t="s">
        <v>48</v>
      </c>
      <c r="E1122" s="49" t="s">
        <v>689</v>
      </c>
      <c r="F1122" s="41" t="s">
        <v>55</v>
      </c>
      <c r="G1122" s="47">
        <v>57229</v>
      </c>
      <c r="H1122" s="47">
        <v>27927.8</v>
      </c>
      <c r="I1122" s="10">
        <f t="shared" si="43"/>
        <v>48.80008387356061</v>
      </c>
      <c r="J1122" s="10">
        <f t="shared" si="42"/>
        <v>-29301.200000000001</v>
      </c>
      <c r="K1122" s="10">
        <v>-22854.799999999999</v>
      </c>
      <c r="L1122" s="61" t="s">
        <v>9</v>
      </c>
      <c r="M1122" s="350" t="s">
        <v>1508</v>
      </c>
    </row>
    <row r="1123" spans="1:13" ht="38.25">
      <c r="A1123" s="77" t="e">
        <f>VLOOKUP(B1123,#REF!,3,FALSE)</f>
        <v>#REF!</v>
      </c>
      <c r="B1123" s="14">
        <v>617</v>
      </c>
      <c r="C1123" s="26" t="s">
        <v>128</v>
      </c>
      <c r="D1123" s="36" t="s">
        <v>48</v>
      </c>
      <c r="E1123" s="49" t="s">
        <v>689</v>
      </c>
      <c r="F1123" s="41" t="s">
        <v>55</v>
      </c>
      <c r="G1123" s="47"/>
      <c r="H1123" s="47"/>
      <c r="I1123" s="10" t="str">
        <f t="shared" si="43"/>
        <v/>
      </c>
      <c r="J1123" s="10"/>
      <c r="K1123" s="10">
        <v>-6446.4</v>
      </c>
      <c r="L1123" s="61" t="s">
        <v>10</v>
      </c>
      <c r="M1123" s="350" t="s">
        <v>1509</v>
      </c>
    </row>
    <row r="1124" spans="1:13" ht="25.5">
      <c r="A1124" s="77" t="e">
        <f>VLOOKUP(B1124,#REF!,3,FALSE)</f>
        <v>#REF!</v>
      </c>
      <c r="B1124" s="14">
        <v>617</v>
      </c>
      <c r="C1124" s="26" t="s">
        <v>128</v>
      </c>
      <c r="D1124" s="36" t="s">
        <v>48</v>
      </c>
      <c r="E1124" s="49" t="s">
        <v>689</v>
      </c>
      <c r="F1124" s="41" t="s">
        <v>26</v>
      </c>
      <c r="G1124" s="47">
        <v>601.6</v>
      </c>
      <c r="H1124" s="47">
        <v>386</v>
      </c>
      <c r="I1124" s="10">
        <f t="shared" si="43"/>
        <v>64.162234042553195</v>
      </c>
      <c r="J1124" s="10">
        <f t="shared" ref="J1124" si="44">+H1124-G1124</f>
        <v>-215.60000000000002</v>
      </c>
      <c r="K1124" s="10">
        <v>-3.5</v>
      </c>
      <c r="L1124" s="12" t="s">
        <v>56</v>
      </c>
      <c r="M1124" s="15" t="s">
        <v>1542</v>
      </c>
    </row>
    <row r="1125" spans="1:13" ht="25.5">
      <c r="A1125" s="77" t="e">
        <f>VLOOKUP(B1125,#REF!,3,FALSE)</f>
        <v>#REF!</v>
      </c>
      <c r="B1125" s="14">
        <v>617</v>
      </c>
      <c r="C1125" s="26" t="s">
        <v>128</v>
      </c>
      <c r="D1125" s="36" t="s">
        <v>48</v>
      </c>
      <c r="E1125" s="49" t="s">
        <v>689</v>
      </c>
      <c r="F1125" s="41" t="s">
        <v>26</v>
      </c>
      <c r="G1125" s="47"/>
      <c r="H1125" s="47"/>
      <c r="I1125" s="10"/>
      <c r="J1125" s="10"/>
      <c r="K1125" s="10">
        <v>-10.199999999999999</v>
      </c>
      <c r="L1125" s="61" t="s">
        <v>27</v>
      </c>
      <c r="M1125" s="15" t="s">
        <v>506</v>
      </c>
    </row>
    <row r="1126" spans="1:13" ht="25.5">
      <c r="A1126" s="77" t="e">
        <f>VLOOKUP(B1126,#REF!,3,FALSE)</f>
        <v>#REF!</v>
      </c>
      <c r="B1126" s="14">
        <v>617</v>
      </c>
      <c r="C1126" s="26" t="s">
        <v>128</v>
      </c>
      <c r="D1126" s="36" t="s">
        <v>48</v>
      </c>
      <c r="E1126" s="49" t="s">
        <v>689</v>
      </c>
      <c r="F1126" s="41" t="s">
        <v>26</v>
      </c>
      <c r="G1126" s="47"/>
      <c r="H1126" s="47"/>
      <c r="I1126" s="10"/>
      <c r="J1126" s="10"/>
      <c r="K1126" s="10">
        <v>-0.5</v>
      </c>
      <c r="L1126" s="12" t="s">
        <v>50</v>
      </c>
      <c r="M1126" s="15" t="s">
        <v>357</v>
      </c>
    </row>
    <row r="1127" spans="1:13" ht="25.5">
      <c r="A1127" s="77" t="e">
        <f>VLOOKUP(B1127,#REF!,3,FALSE)</f>
        <v>#REF!</v>
      </c>
      <c r="B1127" s="14">
        <v>617</v>
      </c>
      <c r="C1127" s="26" t="s">
        <v>128</v>
      </c>
      <c r="D1127" s="36" t="s">
        <v>48</v>
      </c>
      <c r="E1127" s="49" t="s">
        <v>689</v>
      </c>
      <c r="F1127" s="41" t="s">
        <v>26</v>
      </c>
      <c r="G1127" s="47"/>
      <c r="H1127" s="47"/>
      <c r="I1127" s="10"/>
      <c r="J1127" s="10"/>
      <c r="K1127" s="10">
        <v>-200.4</v>
      </c>
      <c r="L1127" s="61" t="s">
        <v>9</v>
      </c>
      <c r="M1127" s="350" t="s">
        <v>1511</v>
      </c>
    </row>
    <row r="1128" spans="1:13" ht="25.5">
      <c r="A1128" s="77" t="e">
        <f>VLOOKUP(B1128,#REF!,3,FALSE)</f>
        <v>#REF!</v>
      </c>
      <c r="B1128" s="14">
        <v>617</v>
      </c>
      <c r="C1128" s="26" t="s">
        <v>128</v>
      </c>
      <c r="D1128" s="36" t="s">
        <v>48</v>
      </c>
      <c r="E1128" s="49" t="s">
        <v>689</v>
      </c>
      <c r="F1128" s="41" t="s">
        <v>26</v>
      </c>
      <c r="G1128" s="47"/>
      <c r="H1128" s="47"/>
      <c r="I1128" s="10"/>
      <c r="J1128" s="10"/>
      <c r="K1128" s="10">
        <v>-1</v>
      </c>
      <c r="L1128" s="61" t="s">
        <v>9</v>
      </c>
      <c r="M1128" s="15" t="s">
        <v>1543</v>
      </c>
    </row>
    <row r="1129" spans="1:13" ht="25.5">
      <c r="A1129" s="77" t="e">
        <f>VLOOKUP(B1129,#REF!,3,FALSE)</f>
        <v>#REF!</v>
      </c>
      <c r="B1129" s="14">
        <v>617</v>
      </c>
      <c r="C1129" s="26" t="s">
        <v>128</v>
      </c>
      <c r="D1129" s="36" t="s">
        <v>48</v>
      </c>
      <c r="E1129" s="49" t="s">
        <v>689</v>
      </c>
      <c r="F1129" s="41" t="s">
        <v>606</v>
      </c>
      <c r="G1129" s="47">
        <v>183.7</v>
      </c>
      <c r="H1129" s="47">
        <v>94.3</v>
      </c>
      <c r="I1129" s="10">
        <f t="shared" ref="I1129" si="45">IF(ISBLANK(H1129),"",+H1129/G1129*100)</f>
        <v>51.333696243875885</v>
      </c>
      <c r="J1129" s="10">
        <f t="shared" ref="J1129" si="46">+H1129-G1129</f>
        <v>-89.399999999999991</v>
      </c>
      <c r="K1129" s="10">
        <v>-57.6</v>
      </c>
      <c r="L1129" s="61" t="s">
        <v>27</v>
      </c>
      <c r="M1129" s="15" t="s">
        <v>1510</v>
      </c>
    </row>
    <row r="1130" spans="1:13" ht="38.25">
      <c r="A1130" s="77" t="e">
        <f>VLOOKUP(B1130,#REF!,3,FALSE)</f>
        <v>#REF!</v>
      </c>
      <c r="B1130" s="14">
        <v>617</v>
      </c>
      <c r="C1130" s="26" t="s">
        <v>128</v>
      </c>
      <c r="D1130" s="36" t="s">
        <v>48</v>
      </c>
      <c r="E1130" s="49" t="s">
        <v>689</v>
      </c>
      <c r="F1130" s="41" t="s">
        <v>606</v>
      </c>
      <c r="G1130" s="47"/>
      <c r="H1130" s="47"/>
      <c r="I1130" s="10" t="str">
        <f t="shared" si="43"/>
        <v/>
      </c>
      <c r="J1130" s="10">
        <f t="shared" si="42"/>
        <v>0</v>
      </c>
      <c r="K1130" s="10">
        <v>-31.8</v>
      </c>
      <c r="L1130" s="61" t="s">
        <v>9</v>
      </c>
      <c r="M1130" s="15" t="s">
        <v>1544</v>
      </c>
    </row>
    <row r="1131" spans="1:13" ht="25.5">
      <c r="A1131" s="77" t="e">
        <f>VLOOKUP(B1131,#REF!,3,FALSE)</f>
        <v>#REF!</v>
      </c>
      <c r="B1131" s="105">
        <v>617</v>
      </c>
      <c r="C1131" s="64" t="s">
        <v>128</v>
      </c>
      <c r="D1131" s="50" t="s">
        <v>48</v>
      </c>
      <c r="E1131" s="93" t="s">
        <v>689</v>
      </c>
      <c r="F1131" s="51" t="s">
        <v>12</v>
      </c>
      <c r="G1131" s="28">
        <f>SUM(G1115:G1130)</f>
        <v>64288.7</v>
      </c>
      <c r="H1131" s="28">
        <f>SUM(H1115:H1130)</f>
        <v>31483.1</v>
      </c>
      <c r="I1131" s="28">
        <f t="shared" si="43"/>
        <v>48.971436659941794</v>
      </c>
      <c r="J1131" s="28">
        <f t="shared" si="42"/>
        <v>-32805.599999999999</v>
      </c>
      <c r="K1131" s="28">
        <f>SUM(K1115:K1130)</f>
        <v>-32805.600000000006</v>
      </c>
      <c r="L1131" s="115"/>
      <c r="M1131" s="350"/>
    </row>
    <row r="1132" spans="1:13" ht="38.25">
      <c r="A1132" s="77" t="e">
        <f>VLOOKUP(B1132,#REF!,3,FALSE)</f>
        <v>#REF!</v>
      </c>
      <c r="B1132" s="14">
        <v>617</v>
      </c>
      <c r="C1132" s="26" t="s">
        <v>128</v>
      </c>
      <c r="D1132" s="36" t="s">
        <v>20</v>
      </c>
      <c r="E1132" s="49" t="s">
        <v>690</v>
      </c>
      <c r="F1132" s="41" t="s">
        <v>691</v>
      </c>
      <c r="G1132" s="48">
        <v>796</v>
      </c>
      <c r="H1132" s="48">
        <v>576.4</v>
      </c>
      <c r="I1132" s="10">
        <f t="shared" si="43"/>
        <v>72.412060301507523</v>
      </c>
      <c r="J1132" s="10">
        <f t="shared" si="42"/>
        <v>-219.60000000000002</v>
      </c>
      <c r="K1132" s="10">
        <v>-25.5</v>
      </c>
      <c r="L1132" s="61" t="s">
        <v>10</v>
      </c>
      <c r="M1132" s="15" t="s">
        <v>1545</v>
      </c>
    </row>
    <row r="1133" spans="1:13" ht="76.5">
      <c r="A1133" s="77" t="e">
        <f>VLOOKUP(B1133,#REF!,3,FALSE)</f>
        <v>#REF!</v>
      </c>
      <c r="B1133" s="14">
        <v>617</v>
      </c>
      <c r="C1133" s="26" t="s">
        <v>128</v>
      </c>
      <c r="D1133" s="36" t="s">
        <v>20</v>
      </c>
      <c r="E1133" s="49" t="s">
        <v>690</v>
      </c>
      <c r="F1133" s="41" t="s">
        <v>691</v>
      </c>
      <c r="G1133" s="19"/>
      <c r="H1133" s="19"/>
      <c r="I1133" s="10" t="str">
        <f t="shared" si="43"/>
        <v/>
      </c>
      <c r="J1133" s="10">
        <f t="shared" si="42"/>
        <v>0</v>
      </c>
      <c r="K1133" s="10">
        <v>-194.1</v>
      </c>
      <c r="L1133" s="61" t="s">
        <v>9</v>
      </c>
      <c r="M1133" s="350" t="s">
        <v>1512</v>
      </c>
    </row>
    <row r="1134" spans="1:13" ht="102">
      <c r="A1134" s="77" t="e">
        <f>VLOOKUP(B1134,#REF!,3,FALSE)</f>
        <v>#REF!</v>
      </c>
      <c r="B1134" s="14">
        <v>617</v>
      </c>
      <c r="C1134" s="26" t="s">
        <v>128</v>
      </c>
      <c r="D1134" s="36" t="s">
        <v>20</v>
      </c>
      <c r="E1134" s="49" t="s">
        <v>690</v>
      </c>
      <c r="F1134" s="41" t="s">
        <v>692</v>
      </c>
      <c r="G1134" s="19">
        <v>9111</v>
      </c>
      <c r="H1134" s="19">
        <v>8858.9</v>
      </c>
      <c r="I1134" s="10">
        <f t="shared" si="43"/>
        <v>97.233015036768734</v>
      </c>
      <c r="J1134" s="10">
        <f t="shared" si="42"/>
        <v>-252.10000000000036</v>
      </c>
      <c r="K1134" s="10">
        <v>-252.10000000000036</v>
      </c>
      <c r="L1134" s="61" t="s">
        <v>9</v>
      </c>
      <c r="M1134" s="350" t="s">
        <v>1513</v>
      </c>
    </row>
    <row r="1135" spans="1:13" ht="25.5">
      <c r="A1135" s="77" t="e">
        <f>VLOOKUP(B1135,#REF!,3,FALSE)</f>
        <v>#REF!</v>
      </c>
      <c r="B1135" s="105">
        <v>617</v>
      </c>
      <c r="C1135" s="64" t="s">
        <v>128</v>
      </c>
      <c r="D1135" s="50" t="s">
        <v>20</v>
      </c>
      <c r="E1135" s="93" t="s">
        <v>690</v>
      </c>
      <c r="F1135" s="51" t="s">
        <v>12</v>
      </c>
      <c r="G1135" s="28">
        <f>SUM(G1132:G1134)</f>
        <v>9907</v>
      </c>
      <c r="H1135" s="28">
        <f>SUM(H1132:H1134)</f>
        <v>9435.2999999999993</v>
      </c>
      <c r="I1135" s="28">
        <f t="shared" si="43"/>
        <v>95.238720096901176</v>
      </c>
      <c r="J1135" s="28">
        <f t="shared" si="42"/>
        <v>-471.70000000000073</v>
      </c>
      <c r="K1135" s="28">
        <f>SUM(K1132:K1134)</f>
        <v>-471.70000000000039</v>
      </c>
      <c r="L1135" s="115"/>
      <c r="M1135" s="350"/>
    </row>
    <row r="1136" spans="1:13" ht="38.25">
      <c r="A1136" s="77" t="e">
        <f>VLOOKUP(B1136,#REF!,3,FALSE)</f>
        <v>#REF!</v>
      </c>
      <c r="B1136" s="14">
        <v>617</v>
      </c>
      <c r="C1136" s="26" t="s">
        <v>128</v>
      </c>
      <c r="D1136" s="149" t="s">
        <v>82</v>
      </c>
      <c r="E1136" s="49" t="s">
        <v>693</v>
      </c>
      <c r="F1136" s="41" t="s">
        <v>694</v>
      </c>
      <c r="G1136" s="19">
        <v>88</v>
      </c>
      <c r="H1136" s="19">
        <v>31.3</v>
      </c>
      <c r="I1136" s="10">
        <f t="shared" si="43"/>
        <v>35.56818181818182</v>
      </c>
      <c r="J1136" s="10">
        <f t="shared" si="42"/>
        <v>-56.7</v>
      </c>
      <c r="K1136" s="10">
        <v>-56.7</v>
      </c>
      <c r="L1136" s="12" t="s">
        <v>50</v>
      </c>
      <c r="M1136" s="350" t="s">
        <v>1514</v>
      </c>
    </row>
    <row r="1137" spans="1:13" ht="38.25">
      <c r="A1137" s="77" t="e">
        <f>VLOOKUP(B1137,#REF!,3,FALSE)</f>
        <v>#REF!</v>
      </c>
      <c r="B1137" s="14">
        <v>617</v>
      </c>
      <c r="C1137" s="26" t="s">
        <v>128</v>
      </c>
      <c r="D1137" s="149" t="s">
        <v>82</v>
      </c>
      <c r="E1137" s="49" t="s">
        <v>693</v>
      </c>
      <c r="F1137" s="41" t="s">
        <v>695</v>
      </c>
      <c r="G1137" s="19">
        <v>35</v>
      </c>
      <c r="H1137" s="19">
        <v>23.1</v>
      </c>
      <c r="I1137" s="10">
        <f t="shared" si="43"/>
        <v>66</v>
      </c>
      <c r="J1137" s="10">
        <f t="shared" si="42"/>
        <v>-11.899999999999999</v>
      </c>
      <c r="K1137" s="10">
        <v>-11.899999999999999</v>
      </c>
      <c r="L1137" s="12" t="s">
        <v>50</v>
      </c>
      <c r="M1137" s="350" t="s">
        <v>1516</v>
      </c>
    </row>
    <row r="1138" spans="1:13" ht="25.5">
      <c r="A1138" s="77" t="e">
        <f>VLOOKUP(B1138,#REF!,3,FALSE)</f>
        <v>#REF!</v>
      </c>
      <c r="B1138" s="14">
        <v>617</v>
      </c>
      <c r="C1138" s="26" t="s">
        <v>128</v>
      </c>
      <c r="D1138" s="149" t="s">
        <v>82</v>
      </c>
      <c r="E1138" s="49" t="s">
        <v>693</v>
      </c>
      <c r="F1138" s="41" t="s">
        <v>696</v>
      </c>
      <c r="G1138" s="19">
        <v>12020.5</v>
      </c>
      <c r="H1138" s="19">
        <v>2131.3000000000002</v>
      </c>
      <c r="I1138" s="10">
        <f t="shared" si="43"/>
        <v>17.730543654590079</v>
      </c>
      <c r="J1138" s="10">
        <f t="shared" ref="J1138:J1206" si="47">+H1138-G1138</f>
        <v>-9889.2000000000007</v>
      </c>
      <c r="K1138" s="10">
        <v>-1.8</v>
      </c>
      <c r="L1138" s="61" t="s">
        <v>27</v>
      </c>
      <c r="M1138" s="350" t="s">
        <v>1510</v>
      </c>
    </row>
    <row r="1139" spans="1:13" ht="102">
      <c r="A1139" s="77" t="e">
        <f>VLOOKUP(B1139,#REF!,3,FALSE)</f>
        <v>#REF!</v>
      </c>
      <c r="B1139" s="14">
        <v>617</v>
      </c>
      <c r="C1139" s="26" t="s">
        <v>128</v>
      </c>
      <c r="D1139" s="149" t="s">
        <v>82</v>
      </c>
      <c r="E1139" s="49" t="s">
        <v>693</v>
      </c>
      <c r="F1139" s="41" t="s">
        <v>696</v>
      </c>
      <c r="G1139" s="19"/>
      <c r="H1139" s="19"/>
      <c r="I1139" s="10"/>
      <c r="J1139" s="10"/>
      <c r="K1139" s="10">
        <v>-9887.4</v>
      </c>
      <c r="L1139" s="61" t="s">
        <v>9</v>
      </c>
      <c r="M1139" s="350" t="s">
        <v>1515</v>
      </c>
    </row>
    <row r="1140" spans="1:13" ht="25.5">
      <c r="A1140" s="77" t="e">
        <f>VLOOKUP(B1140,#REF!,3,FALSE)</f>
        <v>#REF!</v>
      </c>
      <c r="B1140" s="14">
        <v>617</v>
      </c>
      <c r="C1140" s="26" t="s">
        <v>128</v>
      </c>
      <c r="D1140" s="149" t="s">
        <v>82</v>
      </c>
      <c r="E1140" s="49" t="s">
        <v>693</v>
      </c>
      <c r="F1140" s="41" t="s">
        <v>697</v>
      </c>
      <c r="G1140" s="19">
        <v>3538.5</v>
      </c>
      <c r="H1140" s="19">
        <v>793.7</v>
      </c>
      <c r="I1140" s="10">
        <f t="shared" si="43"/>
        <v>22.430408365126468</v>
      </c>
      <c r="J1140" s="10">
        <f t="shared" si="47"/>
        <v>-2744.8</v>
      </c>
      <c r="K1140" s="10">
        <v>-0.6</v>
      </c>
      <c r="L1140" s="61" t="s">
        <v>27</v>
      </c>
      <c r="M1140" s="350" t="s">
        <v>1510</v>
      </c>
    </row>
    <row r="1141" spans="1:13" ht="76.5">
      <c r="A1141" s="77" t="e">
        <f>VLOOKUP(B1141,#REF!,3,FALSE)</f>
        <v>#REF!</v>
      </c>
      <c r="B1141" s="14">
        <v>617</v>
      </c>
      <c r="C1141" s="26" t="s">
        <v>128</v>
      </c>
      <c r="D1141" s="149" t="s">
        <v>82</v>
      </c>
      <c r="E1141" s="49" t="s">
        <v>693</v>
      </c>
      <c r="F1141" s="41" t="s">
        <v>697</v>
      </c>
      <c r="G1141" s="19"/>
      <c r="H1141" s="19"/>
      <c r="I1141" s="10" t="str">
        <f t="shared" si="43"/>
        <v/>
      </c>
      <c r="J1141" s="10">
        <f t="shared" si="47"/>
        <v>0</v>
      </c>
      <c r="K1141" s="10">
        <v>-2744.2</v>
      </c>
      <c r="L1141" s="61" t="s">
        <v>9</v>
      </c>
      <c r="M1141" s="350" t="s">
        <v>1517</v>
      </c>
    </row>
    <row r="1142" spans="1:13" ht="25.5">
      <c r="A1142" s="77" t="e">
        <f>VLOOKUP(B1142,#REF!,3,FALSE)</f>
        <v>#REF!</v>
      </c>
      <c r="B1142" s="105">
        <v>617</v>
      </c>
      <c r="C1142" s="64" t="s">
        <v>128</v>
      </c>
      <c r="D1142" s="50" t="s">
        <v>82</v>
      </c>
      <c r="E1142" s="93" t="s">
        <v>693</v>
      </c>
      <c r="F1142" s="51" t="s">
        <v>12</v>
      </c>
      <c r="G1142" s="28">
        <f>SUM(G1136:G1141)</f>
        <v>15682</v>
      </c>
      <c r="H1142" s="28">
        <f>SUM(H1136:H1141)</f>
        <v>2979.4000000000005</v>
      </c>
      <c r="I1142" s="28">
        <f t="shared" si="43"/>
        <v>18.998852187221022</v>
      </c>
      <c r="J1142" s="28">
        <f t="shared" si="47"/>
        <v>-12702.599999999999</v>
      </c>
      <c r="K1142" s="28">
        <f>SUM(K1136:K1141)</f>
        <v>-12702.599999999999</v>
      </c>
      <c r="L1142" s="115"/>
      <c r="M1142" s="350"/>
    </row>
    <row r="1143" spans="1:13" ht="38.25">
      <c r="A1143" s="77" t="e">
        <f>VLOOKUP(B1143,#REF!,3,FALSE)</f>
        <v>#REF!</v>
      </c>
      <c r="B1143" s="14">
        <v>617</v>
      </c>
      <c r="C1143" s="26" t="s">
        <v>128</v>
      </c>
      <c r="D1143" s="36" t="s">
        <v>98</v>
      </c>
      <c r="E1143" s="49" t="s">
        <v>698</v>
      </c>
      <c r="F1143" s="41" t="s">
        <v>8</v>
      </c>
      <c r="G1143" s="19">
        <v>2475</v>
      </c>
      <c r="H1143" s="19">
        <v>2285.1</v>
      </c>
      <c r="I1143" s="10">
        <f t="shared" si="43"/>
        <v>92.327272727272728</v>
      </c>
      <c r="J1143" s="10">
        <f t="shared" si="47"/>
        <v>-189.90000000000009</v>
      </c>
      <c r="K1143" s="10">
        <v>-187.7</v>
      </c>
      <c r="L1143" s="12" t="s">
        <v>56</v>
      </c>
      <c r="M1143" s="15" t="s">
        <v>1546</v>
      </c>
    </row>
    <row r="1144" spans="1:13" ht="25.5">
      <c r="A1144" s="77" t="e">
        <f>VLOOKUP(B1144,#REF!,3,FALSE)</f>
        <v>#REF!</v>
      </c>
      <c r="B1144" s="14">
        <v>617</v>
      </c>
      <c r="C1144" s="26" t="s">
        <v>128</v>
      </c>
      <c r="D1144" s="36" t="s">
        <v>98</v>
      </c>
      <c r="E1144" s="49" t="s">
        <v>698</v>
      </c>
      <c r="F1144" s="41" t="s">
        <v>8</v>
      </c>
      <c r="G1144" s="19"/>
      <c r="H1144" s="19"/>
      <c r="I1144" s="10" t="str">
        <f t="shared" si="43"/>
        <v/>
      </c>
      <c r="J1144" s="10">
        <f t="shared" si="47"/>
        <v>0</v>
      </c>
      <c r="K1144" s="10">
        <v>-2.2000000000000002</v>
      </c>
      <c r="L1144" s="12" t="s">
        <v>50</v>
      </c>
      <c r="M1144" s="350" t="s">
        <v>1518</v>
      </c>
    </row>
    <row r="1145" spans="1:13" ht="25.5">
      <c r="A1145" s="77" t="e">
        <f>VLOOKUP(B1145,#REF!,3,FALSE)</f>
        <v>#REF!</v>
      </c>
      <c r="B1145" s="105">
        <v>617</v>
      </c>
      <c r="C1145" s="64" t="s">
        <v>128</v>
      </c>
      <c r="D1145" s="50" t="s">
        <v>98</v>
      </c>
      <c r="E1145" s="93" t="s">
        <v>698</v>
      </c>
      <c r="F1145" s="51" t="s">
        <v>12</v>
      </c>
      <c r="G1145" s="28">
        <f>SUM(G1143:G1144)</f>
        <v>2475</v>
      </c>
      <c r="H1145" s="28">
        <f>SUM(H1143:H1144)</f>
        <v>2285.1</v>
      </c>
      <c r="I1145" s="28">
        <f t="shared" si="43"/>
        <v>92.327272727272728</v>
      </c>
      <c r="J1145" s="28">
        <f t="shared" si="47"/>
        <v>-189.90000000000009</v>
      </c>
      <c r="K1145" s="28">
        <f>SUM(K1143:K1144)</f>
        <v>-189.89999999999998</v>
      </c>
      <c r="L1145" s="115"/>
      <c r="M1145" s="350"/>
    </row>
    <row r="1146" spans="1:13" ht="25.5">
      <c r="A1146" s="77" t="e">
        <f>VLOOKUP(B1146,#REF!,3,FALSE)</f>
        <v>#REF!</v>
      </c>
      <c r="B1146" s="14">
        <v>617</v>
      </c>
      <c r="C1146" s="26" t="s">
        <v>128</v>
      </c>
      <c r="D1146" s="36" t="s">
        <v>700</v>
      </c>
      <c r="E1146" s="49" t="s">
        <v>699</v>
      </c>
      <c r="F1146" s="41" t="s">
        <v>8</v>
      </c>
      <c r="G1146" s="19">
        <v>116727</v>
      </c>
      <c r="H1146" s="19">
        <v>110233.60000000001</v>
      </c>
      <c r="I1146" s="10">
        <f t="shared" si="43"/>
        <v>94.437105382644987</v>
      </c>
      <c r="J1146" s="10">
        <f t="shared" si="47"/>
        <v>-6493.3999999999942</v>
      </c>
      <c r="K1146" s="10">
        <v>-3131.9</v>
      </c>
      <c r="L1146" s="61" t="s">
        <v>27</v>
      </c>
      <c r="M1146" s="350" t="s">
        <v>1519</v>
      </c>
    </row>
    <row r="1147" spans="1:13" ht="25.5">
      <c r="A1147" s="77" t="e">
        <f>VLOOKUP(B1147,#REF!,3,FALSE)</f>
        <v>#REF!</v>
      </c>
      <c r="B1147" s="14">
        <v>617</v>
      </c>
      <c r="C1147" s="26" t="s">
        <v>128</v>
      </c>
      <c r="D1147" s="36" t="s">
        <v>700</v>
      </c>
      <c r="E1147" s="49" t="s">
        <v>699</v>
      </c>
      <c r="F1147" s="41" t="s">
        <v>8</v>
      </c>
      <c r="G1147" s="19"/>
      <c r="H1147" s="19"/>
      <c r="I1147" s="10" t="str">
        <f t="shared" si="43"/>
        <v/>
      </c>
      <c r="J1147" s="10"/>
      <c r="K1147" s="10">
        <v>-168.5</v>
      </c>
      <c r="L1147" s="12" t="s">
        <v>56</v>
      </c>
      <c r="M1147" s="350" t="s">
        <v>1520</v>
      </c>
    </row>
    <row r="1148" spans="1:13" ht="25.5">
      <c r="A1148" s="77" t="e">
        <f>VLOOKUP(B1148,#REF!,3,FALSE)</f>
        <v>#REF!</v>
      </c>
      <c r="B1148" s="14">
        <v>617</v>
      </c>
      <c r="C1148" s="26" t="s">
        <v>128</v>
      </c>
      <c r="D1148" s="36" t="s">
        <v>700</v>
      </c>
      <c r="E1148" s="49" t="s">
        <v>699</v>
      </c>
      <c r="F1148" s="41" t="s">
        <v>8</v>
      </c>
      <c r="G1148" s="19"/>
      <c r="H1148" s="19"/>
      <c r="I1148" s="10" t="str">
        <f t="shared" si="43"/>
        <v/>
      </c>
      <c r="J1148" s="10"/>
      <c r="K1148" s="10">
        <v>-916</v>
      </c>
      <c r="L1148" s="12" t="s">
        <v>50</v>
      </c>
      <c r="M1148" s="350" t="s">
        <v>357</v>
      </c>
    </row>
    <row r="1149" spans="1:13" ht="25.5">
      <c r="A1149" s="77" t="e">
        <f>VLOOKUP(B1149,#REF!,3,FALSE)</f>
        <v>#REF!</v>
      </c>
      <c r="B1149" s="14">
        <v>617</v>
      </c>
      <c r="C1149" s="26" t="s">
        <v>128</v>
      </c>
      <c r="D1149" s="36" t="s">
        <v>700</v>
      </c>
      <c r="E1149" s="49" t="s">
        <v>699</v>
      </c>
      <c r="F1149" s="41" t="s">
        <v>8</v>
      </c>
      <c r="G1149" s="19"/>
      <c r="H1149" s="19"/>
      <c r="I1149" s="10"/>
      <c r="J1149" s="10"/>
      <c r="K1149" s="10">
        <v>-551.4</v>
      </c>
      <c r="L1149" s="61" t="s">
        <v>155</v>
      </c>
      <c r="M1149" s="350" t="s">
        <v>1521</v>
      </c>
    </row>
    <row r="1150" spans="1:13" ht="25.5">
      <c r="A1150" s="77" t="e">
        <f>VLOOKUP(B1150,#REF!,3,FALSE)</f>
        <v>#REF!</v>
      </c>
      <c r="B1150" s="14">
        <v>617</v>
      </c>
      <c r="C1150" s="26" t="s">
        <v>128</v>
      </c>
      <c r="D1150" s="36" t="s">
        <v>700</v>
      </c>
      <c r="E1150" s="49" t="s">
        <v>699</v>
      </c>
      <c r="F1150" s="41" t="s">
        <v>8</v>
      </c>
      <c r="G1150" s="19"/>
      <c r="H1150" s="19"/>
      <c r="I1150" s="10"/>
      <c r="J1150" s="10"/>
      <c r="K1150" s="10">
        <v>-613.6</v>
      </c>
      <c r="L1150" s="12" t="s">
        <v>50</v>
      </c>
      <c r="M1150" s="350" t="s">
        <v>357</v>
      </c>
    </row>
    <row r="1151" spans="1:13" ht="25.5">
      <c r="A1151" s="77" t="e">
        <f>VLOOKUP(B1151,#REF!,3,FALSE)</f>
        <v>#REF!</v>
      </c>
      <c r="B1151" s="14">
        <v>617</v>
      </c>
      <c r="C1151" s="26" t="s">
        <v>128</v>
      </c>
      <c r="D1151" s="36" t="s">
        <v>700</v>
      </c>
      <c r="E1151" s="49" t="s">
        <v>699</v>
      </c>
      <c r="F1151" s="41" t="s">
        <v>8</v>
      </c>
      <c r="G1151" s="19"/>
      <c r="H1151" s="19"/>
      <c r="I1151" s="10" t="str">
        <f t="shared" si="43"/>
        <v/>
      </c>
      <c r="J1151" s="10"/>
      <c r="K1151" s="10">
        <v>-1112</v>
      </c>
      <c r="L1151" s="61" t="s">
        <v>155</v>
      </c>
      <c r="M1151" s="15" t="s">
        <v>1547</v>
      </c>
    </row>
    <row r="1152" spans="1:13" ht="25.5">
      <c r="A1152" s="77" t="e">
        <f>VLOOKUP(B1152,#REF!,3,FALSE)</f>
        <v>#REF!</v>
      </c>
      <c r="B1152" s="14">
        <v>617</v>
      </c>
      <c r="C1152" s="26" t="s">
        <v>128</v>
      </c>
      <c r="D1152" s="36" t="s">
        <v>700</v>
      </c>
      <c r="E1152" s="49" t="s">
        <v>699</v>
      </c>
      <c r="F1152" s="41" t="s">
        <v>701</v>
      </c>
      <c r="G1152" s="19">
        <v>41.3</v>
      </c>
      <c r="H1152" s="19">
        <v>29.8</v>
      </c>
      <c r="I1152" s="10">
        <f t="shared" si="43"/>
        <v>72.154963680387425</v>
      </c>
      <c r="J1152" s="10">
        <f t="shared" si="47"/>
        <v>-11.499999999999996</v>
      </c>
      <c r="K1152" s="10">
        <v>-11.5</v>
      </c>
      <c r="L1152" s="12" t="s">
        <v>50</v>
      </c>
      <c r="M1152" s="350" t="s">
        <v>357</v>
      </c>
    </row>
    <row r="1153" spans="1:13" ht="25.5">
      <c r="A1153" s="77" t="e">
        <f>VLOOKUP(B1153,#REF!,3,FALSE)</f>
        <v>#REF!</v>
      </c>
      <c r="B1153" s="14">
        <v>617</v>
      </c>
      <c r="C1153" s="26" t="s">
        <v>128</v>
      </c>
      <c r="D1153" s="36" t="s">
        <v>700</v>
      </c>
      <c r="E1153" s="49" t="s">
        <v>699</v>
      </c>
      <c r="F1153" s="41" t="s">
        <v>73</v>
      </c>
      <c r="G1153" s="19">
        <v>38.9</v>
      </c>
      <c r="H1153" s="19">
        <v>18.7</v>
      </c>
      <c r="I1153" s="10">
        <f t="shared" si="43"/>
        <v>48.0719794344473</v>
      </c>
      <c r="J1153" s="10">
        <f t="shared" si="47"/>
        <v>-20.2</v>
      </c>
      <c r="K1153" s="10">
        <v>-9</v>
      </c>
      <c r="L1153" s="12" t="s">
        <v>50</v>
      </c>
      <c r="M1153" s="15" t="s">
        <v>640</v>
      </c>
    </row>
    <row r="1154" spans="1:13" ht="25.5">
      <c r="A1154" s="77" t="e">
        <f>VLOOKUP(B1154,#REF!,3,FALSE)</f>
        <v>#REF!</v>
      </c>
      <c r="B1154" s="14">
        <v>617</v>
      </c>
      <c r="C1154" s="26" t="s">
        <v>128</v>
      </c>
      <c r="D1154" s="36" t="s">
        <v>700</v>
      </c>
      <c r="E1154" s="49" t="s">
        <v>699</v>
      </c>
      <c r="F1154" s="41" t="s">
        <v>73</v>
      </c>
      <c r="G1154" s="19"/>
      <c r="H1154" s="19"/>
      <c r="I1154" s="10" t="str">
        <f t="shared" si="43"/>
        <v/>
      </c>
      <c r="J1154" s="10">
        <f t="shared" si="47"/>
        <v>0</v>
      </c>
      <c r="K1154" s="10">
        <v>-11.2</v>
      </c>
      <c r="L1154" s="61" t="s">
        <v>9</v>
      </c>
      <c r="M1154" s="15" t="s">
        <v>1548</v>
      </c>
    </row>
    <row r="1155" spans="1:13" ht="25.5">
      <c r="A1155" s="77" t="e">
        <f>VLOOKUP(B1155,#REF!,3,FALSE)</f>
        <v>#REF!</v>
      </c>
      <c r="B1155" s="14">
        <v>617</v>
      </c>
      <c r="C1155" s="26" t="s">
        <v>128</v>
      </c>
      <c r="D1155" s="36" t="s">
        <v>700</v>
      </c>
      <c r="E1155" s="49" t="s">
        <v>699</v>
      </c>
      <c r="F1155" s="41" t="s">
        <v>11</v>
      </c>
      <c r="G1155" s="19">
        <v>416.2</v>
      </c>
      <c r="H1155" s="19">
        <v>84.3</v>
      </c>
      <c r="I1155" s="10">
        <f t="shared" si="43"/>
        <v>20.254685247477173</v>
      </c>
      <c r="J1155" s="10">
        <f t="shared" si="47"/>
        <v>-331.9</v>
      </c>
      <c r="K1155" s="10">
        <v>-331.9</v>
      </c>
      <c r="L1155" s="12" t="s">
        <v>50</v>
      </c>
      <c r="M1155" s="15" t="s">
        <v>640</v>
      </c>
    </row>
    <row r="1156" spans="1:13" ht="25.5">
      <c r="A1156" s="77" t="e">
        <f>VLOOKUP(B1156,#REF!,3,FALSE)</f>
        <v>#REF!</v>
      </c>
      <c r="B1156" s="14">
        <v>617</v>
      </c>
      <c r="C1156" s="26" t="s">
        <v>128</v>
      </c>
      <c r="D1156" s="36" t="s">
        <v>700</v>
      </c>
      <c r="E1156" s="49" t="s">
        <v>699</v>
      </c>
      <c r="F1156" s="41" t="s">
        <v>19</v>
      </c>
      <c r="G1156" s="19">
        <v>3.9</v>
      </c>
      <c r="H1156" s="19">
        <v>3.9</v>
      </c>
      <c r="I1156" s="10">
        <f t="shared" si="43"/>
        <v>100</v>
      </c>
      <c r="J1156" s="10">
        <f t="shared" si="47"/>
        <v>0</v>
      </c>
      <c r="K1156" s="10"/>
      <c r="L1156" s="12"/>
      <c r="M1156" s="350"/>
    </row>
    <row r="1157" spans="1:13" ht="25.5">
      <c r="A1157" s="77" t="e">
        <f>VLOOKUP(B1157,#REF!,3,FALSE)</f>
        <v>#REF!</v>
      </c>
      <c r="B1157" s="105">
        <v>617</v>
      </c>
      <c r="C1157" s="64" t="s">
        <v>128</v>
      </c>
      <c r="D1157" s="50" t="s">
        <v>700</v>
      </c>
      <c r="E1157" s="93" t="s">
        <v>699</v>
      </c>
      <c r="F1157" s="51" t="s">
        <v>12</v>
      </c>
      <c r="G1157" s="28">
        <f>SUM(G1146:G1156)</f>
        <v>117227.29999999999</v>
      </c>
      <c r="H1157" s="28">
        <f>SUM(H1146:H1156)</f>
        <v>110370.3</v>
      </c>
      <c r="I1157" s="28">
        <f t="shared" si="43"/>
        <v>94.150679918414923</v>
      </c>
      <c r="J1157" s="28">
        <f t="shared" si="47"/>
        <v>-6856.9999999999854</v>
      </c>
      <c r="K1157" s="28">
        <f>SUM(K1146:K1156)</f>
        <v>-6856.9999999999991</v>
      </c>
      <c r="L1157" s="115"/>
      <c r="M1157" s="350"/>
    </row>
    <row r="1158" spans="1:13" ht="25.5">
      <c r="A1158" s="77" t="e">
        <f>VLOOKUP(B1158,#REF!,3,FALSE)</f>
        <v>#REF!</v>
      </c>
      <c r="B1158" s="14">
        <v>617</v>
      </c>
      <c r="C1158" s="26" t="s">
        <v>128</v>
      </c>
      <c r="D1158" s="36" t="s">
        <v>703</v>
      </c>
      <c r="E1158" s="46" t="s">
        <v>702</v>
      </c>
      <c r="F1158" s="41" t="s">
        <v>8</v>
      </c>
      <c r="G1158" s="10">
        <v>73659.199999999997</v>
      </c>
      <c r="H1158" s="10">
        <v>64338.7</v>
      </c>
      <c r="I1158" s="10">
        <f t="shared" si="43"/>
        <v>87.34645502530573</v>
      </c>
      <c r="J1158" s="10">
        <f t="shared" si="47"/>
        <v>-9320.5</v>
      </c>
      <c r="K1158" s="10">
        <v>-4846.3999999999996</v>
      </c>
      <c r="L1158" s="61" t="s">
        <v>27</v>
      </c>
      <c r="M1158" s="350" t="s">
        <v>1522</v>
      </c>
    </row>
    <row r="1159" spans="1:13" ht="25.5">
      <c r="A1159" s="77" t="e">
        <f>VLOOKUP(B1159,#REF!,3,FALSE)</f>
        <v>#REF!</v>
      </c>
      <c r="B1159" s="14">
        <v>617</v>
      </c>
      <c r="C1159" s="26" t="s">
        <v>128</v>
      </c>
      <c r="D1159" s="36" t="s">
        <v>703</v>
      </c>
      <c r="E1159" s="46" t="s">
        <v>702</v>
      </c>
      <c r="F1159" s="41" t="s">
        <v>8</v>
      </c>
      <c r="G1159" s="10"/>
      <c r="H1159" s="10"/>
      <c r="I1159" s="10"/>
      <c r="J1159" s="10"/>
      <c r="K1159" s="10">
        <v>-3903.8</v>
      </c>
      <c r="L1159" s="61" t="s">
        <v>10</v>
      </c>
      <c r="M1159" s="15" t="s">
        <v>448</v>
      </c>
    </row>
    <row r="1160" spans="1:13" ht="25.5">
      <c r="A1160" s="77" t="e">
        <f>VLOOKUP(B1160,#REF!,3,FALSE)</f>
        <v>#REF!</v>
      </c>
      <c r="B1160" s="14">
        <v>617</v>
      </c>
      <c r="C1160" s="26" t="s">
        <v>128</v>
      </c>
      <c r="D1160" s="36" t="s">
        <v>703</v>
      </c>
      <c r="E1160" s="46" t="s">
        <v>702</v>
      </c>
      <c r="F1160" s="41" t="s">
        <v>8</v>
      </c>
      <c r="G1160" s="10"/>
      <c r="H1160" s="10"/>
      <c r="I1160" s="10" t="str">
        <f t="shared" si="43"/>
        <v/>
      </c>
      <c r="J1160" s="10"/>
      <c r="K1160" s="10">
        <v>-570.29999999999995</v>
      </c>
      <c r="L1160" s="54" t="s">
        <v>121</v>
      </c>
      <c r="M1160" s="15" t="s">
        <v>1549</v>
      </c>
    </row>
    <row r="1161" spans="1:13" ht="25.5">
      <c r="A1161" s="77" t="e">
        <f>VLOOKUP(B1161,#REF!,3,FALSE)</f>
        <v>#REF!</v>
      </c>
      <c r="B1161" s="14">
        <v>617</v>
      </c>
      <c r="C1161" s="26" t="s">
        <v>128</v>
      </c>
      <c r="D1161" s="36" t="s">
        <v>703</v>
      </c>
      <c r="E1161" s="46" t="s">
        <v>702</v>
      </c>
      <c r="F1161" s="41" t="s">
        <v>11</v>
      </c>
      <c r="G1161" s="10">
        <v>2898.1</v>
      </c>
      <c r="H1161" s="10">
        <v>1496.1</v>
      </c>
      <c r="I1161" s="10">
        <f t="shared" si="43"/>
        <v>51.623477450743593</v>
      </c>
      <c r="J1161" s="10">
        <f t="shared" si="47"/>
        <v>-1402</v>
      </c>
      <c r="K1161" s="10">
        <v>-742.6</v>
      </c>
      <c r="L1161" s="61" t="s">
        <v>27</v>
      </c>
      <c r="M1161" s="15" t="s">
        <v>506</v>
      </c>
    </row>
    <row r="1162" spans="1:13" ht="25.5">
      <c r="A1162" s="77" t="e">
        <f>VLOOKUP(B1162,#REF!,3,FALSE)</f>
        <v>#REF!</v>
      </c>
      <c r="B1162" s="14">
        <v>617</v>
      </c>
      <c r="C1162" s="26" t="s">
        <v>128</v>
      </c>
      <c r="D1162" s="36" t="s">
        <v>703</v>
      </c>
      <c r="E1162" s="46" t="s">
        <v>702</v>
      </c>
      <c r="F1162" s="41" t="s">
        <v>11</v>
      </c>
      <c r="G1162" s="10"/>
      <c r="H1162" s="10"/>
      <c r="I1162" s="10"/>
      <c r="J1162" s="10"/>
      <c r="K1162" s="10">
        <v>-62.6</v>
      </c>
      <c r="L1162" s="12" t="s">
        <v>50</v>
      </c>
      <c r="M1162" s="15" t="s">
        <v>1550</v>
      </c>
    </row>
    <row r="1163" spans="1:13" ht="25.5">
      <c r="A1163" s="77" t="e">
        <f>VLOOKUP(B1163,#REF!,3,FALSE)</f>
        <v>#REF!</v>
      </c>
      <c r="B1163" s="14">
        <v>617</v>
      </c>
      <c r="C1163" s="26" t="s">
        <v>128</v>
      </c>
      <c r="D1163" s="36" t="s">
        <v>703</v>
      </c>
      <c r="E1163" s="46" t="s">
        <v>702</v>
      </c>
      <c r="F1163" s="41" t="s">
        <v>11</v>
      </c>
      <c r="G1163" s="10"/>
      <c r="H1163" s="10"/>
      <c r="I1163" s="10"/>
      <c r="J1163" s="10"/>
      <c r="K1163" s="10">
        <v>-395.8</v>
      </c>
      <c r="L1163" s="61" t="s">
        <v>10</v>
      </c>
      <c r="M1163" s="350" t="s">
        <v>1506</v>
      </c>
    </row>
    <row r="1164" spans="1:13" ht="25.5">
      <c r="A1164" s="77" t="e">
        <f>VLOOKUP(B1164,#REF!,3,FALSE)</f>
        <v>#REF!</v>
      </c>
      <c r="B1164" s="14">
        <v>617</v>
      </c>
      <c r="C1164" s="26" t="s">
        <v>128</v>
      </c>
      <c r="D1164" s="36" t="s">
        <v>703</v>
      </c>
      <c r="E1164" s="46" t="s">
        <v>702</v>
      </c>
      <c r="F1164" s="41" t="s">
        <v>11</v>
      </c>
      <c r="G1164" s="10"/>
      <c r="H1164" s="10"/>
      <c r="I1164" s="10"/>
      <c r="J1164" s="10"/>
      <c r="K1164" s="10">
        <v>-201</v>
      </c>
      <c r="L1164" s="61" t="s">
        <v>9</v>
      </c>
      <c r="M1164" s="15" t="s">
        <v>1524</v>
      </c>
    </row>
    <row r="1165" spans="1:13" ht="25.5">
      <c r="A1165" s="77" t="e">
        <f>VLOOKUP(B1165,#REF!,3,FALSE)</f>
        <v>#REF!</v>
      </c>
      <c r="B1165" s="14">
        <v>617</v>
      </c>
      <c r="C1165" s="26" t="s">
        <v>128</v>
      </c>
      <c r="D1165" s="36" t="s">
        <v>703</v>
      </c>
      <c r="E1165" s="46" t="s">
        <v>702</v>
      </c>
      <c r="F1165" s="41" t="s">
        <v>19</v>
      </c>
      <c r="G1165" s="10">
        <v>2.5</v>
      </c>
      <c r="H1165" s="10">
        <v>2.2999999999999998</v>
      </c>
      <c r="I1165" s="10">
        <f t="shared" si="43"/>
        <v>92</v>
      </c>
      <c r="J1165" s="10">
        <f t="shared" si="47"/>
        <v>-0.20000000000000018</v>
      </c>
      <c r="K1165" s="10">
        <v>-0.2</v>
      </c>
      <c r="L1165" s="12" t="s">
        <v>18</v>
      </c>
      <c r="M1165" s="350" t="s">
        <v>1523</v>
      </c>
    </row>
    <row r="1166" spans="1:13" ht="25.5">
      <c r="A1166" s="77" t="e">
        <f>VLOOKUP(B1166,#REF!,3,FALSE)</f>
        <v>#REF!</v>
      </c>
      <c r="B1166" s="105">
        <v>617</v>
      </c>
      <c r="C1166" s="64" t="s">
        <v>128</v>
      </c>
      <c r="D1166" s="50" t="s">
        <v>703</v>
      </c>
      <c r="E1166" s="56" t="s">
        <v>702</v>
      </c>
      <c r="F1166" s="51" t="s">
        <v>12</v>
      </c>
      <c r="G1166" s="28">
        <f>SUM(G1158:G1165)</f>
        <v>76559.8</v>
      </c>
      <c r="H1166" s="28">
        <f>SUM(H1158:H1165)</f>
        <v>65837.100000000006</v>
      </c>
      <c r="I1166" s="28">
        <f t="shared" si="43"/>
        <v>85.994346902682622</v>
      </c>
      <c r="J1166" s="28">
        <f t="shared" si="47"/>
        <v>-10722.699999999997</v>
      </c>
      <c r="K1166" s="28">
        <f>SUM(K1158:K1165)</f>
        <v>-10722.7</v>
      </c>
      <c r="L1166" s="115"/>
      <c r="M1166" s="350"/>
    </row>
    <row r="1167" spans="1:13" ht="25.5">
      <c r="A1167" s="77" t="e">
        <f>VLOOKUP(B1167,#REF!,3,FALSE)</f>
        <v>#REF!</v>
      </c>
      <c r="B1167" s="14">
        <v>617</v>
      </c>
      <c r="C1167" s="26" t="s">
        <v>128</v>
      </c>
      <c r="D1167" s="36" t="s">
        <v>704</v>
      </c>
      <c r="E1167" s="46" t="s">
        <v>132</v>
      </c>
      <c r="F1167" s="41" t="s">
        <v>8</v>
      </c>
      <c r="G1167" s="48">
        <v>53939.9</v>
      </c>
      <c r="H1167" s="48">
        <v>50851.3</v>
      </c>
      <c r="I1167" s="10">
        <f t="shared" si="43"/>
        <v>94.273997541708468</v>
      </c>
      <c r="J1167" s="10">
        <f t="shared" si="47"/>
        <v>-3088.5999999999985</v>
      </c>
      <c r="K1167" s="10">
        <v>-75.599999999999994</v>
      </c>
      <c r="L1167" s="54" t="s">
        <v>27</v>
      </c>
      <c r="M1167" s="15" t="s">
        <v>506</v>
      </c>
    </row>
    <row r="1168" spans="1:13" ht="25.5">
      <c r="A1168" s="77" t="e">
        <f>VLOOKUP(B1168,#REF!,3,FALSE)</f>
        <v>#REF!</v>
      </c>
      <c r="B1168" s="14">
        <v>617</v>
      </c>
      <c r="C1168" s="26" t="s">
        <v>128</v>
      </c>
      <c r="D1168" s="36" t="s">
        <v>704</v>
      </c>
      <c r="E1168" s="46" t="s">
        <v>132</v>
      </c>
      <c r="F1168" s="41" t="s">
        <v>8</v>
      </c>
      <c r="G1168" s="48"/>
      <c r="H1168" s="48"/>
      <c r="I1168" s="10"/>
      <c r="J1168" s="10"/>
      <c r="K1168" s="10">
        <v>-93.5</v>
      </c>
      <c r="L1168" s="12" t="s">
        <v>50</v>
      </c>
      <c r="M1168" s="350" t="s">
        <v>357</v>
      </c>
    </row>
    <row r="1169" spans="1:13" ht="25.5">
      <c r="A1169" s="77" t="e">
        <f>VLOOKUP(B1169,#REF!,3,FALSE)</f>
        <v>#REF!</v>
      </c>
      <c r="B1169" s="14">
        <v>617</v>
      </c>
      <c r="C1169" s="26" t="s">
        <v>128</v>
      </c>
      <c r="D1169" s="36" t="s">
        <v>704</v>
      </c>
      <c r="E1169" s="46" t="s">
        <v>132</v>
      </c>
      <c r="F1169" s="41" t="s">
        <v>8</v>
      </c>
      <c r="G1169" s="48"/>
      <c r="H1169" s="48"/>
      <c r="I1169" s="10"/>
      <c r="J1169" s="10"/>
      <c r="K1169" s="10">
        <v>-270.39999999999998</v>
      </c>
      <c r="L1169" s="61" t="s">
        <v>10</v>
      </c>
      <c r="M1169" s="15" t="s">
        <v>448</v>
      </c>
    </row>
    <row r="1170" spans="1:13" ht="25.5">
      <c r="A1170" s="77" t="e">
        <f>VLOOKUP(B1170,#REF!,3,FALSE)</f>
        <v>#REF!</v>
      </c>
      <c r="B1170" s="14">
        <v>617</v>
      </c>
      <c r="C1170" s="26" t="s">
        <v>128</v>
      </c>
      <c r="D1170" s="36" t="s">
        <v>704</v>
      </c>
      <c r="E1170" s="46" t="s">
        <v>132</v>
      </c>
      <c r="F1170" s="41" t="s">
        <v>8</v>
      </c>
      <c r="G1170" s="48"/>
      <c r="H1170" s="48"/>
      <c r="I1170" s="10"/>
      <c r="J1170" s="10"/>
      <c r="K1170" s="10">
        <v>-1051.0999999999999</v>
      </c>
      <c r="L1170" s="54" t="s">
        <v>122</v>
      </c>
      <c r="M1170" s="15" t="s">
        <v>1551</v>
      </c>
    </row>
    <row r="1171" spans="1:13" ht="25.5">
      <c r="A1171" s="77" t="e">
        <f>VLOOKUP(B1171,#REF!,3,FALSE)</f>
        <v>#REF!</v>
      </c>
      <c r="B1171" s="14">
        <v>617</v>
      </c>
      <c r="C1171" s="26" t="s">
        <v>128</v>
      </c>
      <c r="D1171" s="36" t="s">
        <v>704</v>
      </c>
      <c r="E1171" s="46" t="s">
        <v>132</v>
      </c>
      <c r="F1171" s="41" t="s">
        <v>8</v>
      </c>
      <c r="G1171" s="48"/>
      <c r="H1171" s="48"/>
      <c r="I1171" s="10"/>
      <c r="J1171" s="10"/>
      <c r="K1171" s="10">
        <v>-263.89999999999998</v>
      </c>
      <c r="L1171" s="61" t="s">
        <v>10</v>
      </c>
      <c r="M1171" s="15" t="s">
        <v>448</v>
      </c>
    </row>
    <row r="1172" spans="1:13" ht="25.5">
      <c r="A1172" s="77" t="e">
        <f>VLOOKUP(B1172,#REF!,3,FALSE)</f>
        <v>#REF!</v>
      </c>
      <c r="B1172" s="14">
        <v>617</v>
      </c>
      <c r="C1172" s="26" t="s">
        <v>128</v>
      </c>
      <c r="D1172" s="36" t="s">
        <v>704</v>
      </c>
      <c r="E1172" s="46" t="s">
        <v>132</v>
      </c>
      <c r="F1172" s="41" t="s">
        <v>8</v>
      </c>
      <c r="G1172" s="48"/>
      <c r="H1172" s="48"/>
      <c r="I1172" s="10"/>
      <c r="J1172" s="10"/>
      <c r="K1172" s="10">
        <v>-1334.1</v>
      </c>
      <c r="L1172" s="61" t="s">
        <v>10</v>
      </c>
      <c r="M1172" s="15" t="s">
        <v>448</v>
      </c>
    </row>
    <row r="1173" spans="1:13" ht="25.5">
      <c r="A1173" s="77" t="e">
        <f>VLOOKUP(B1173,#REF!,3,FALSE)</f>
        <v>#REF!</v>
      </c>
      <c r="B1173" s="14">
        <v>617</v>
      </c>
      <c r="C1173" s="26" t="s">
        <v>128</v>
      </c>
      <c r="D1173" s="36" t="s">
        <v>704</v>
      </c>
      <c r="E1173" s="46" t="s">
        <v>132</v>
      </c>
      <c r="F1173" s="41" t="s">
        <v>11</v>
      </c>
      <c r="G1173" s="48">
        <v>55.7</v>
      </c>
      <c r="H1173" s="48">
        <v>11</v>
      </c>
      <c r="I1173" s="10">
        <f t="shared" ref="I1173:I1241" si="48">IF(ISBLANK(H1173),"",+H1173/G1173*100)</f>
        <v>19.748653500897664</v>
      </c>
      <c r="J1173" s="10">
        <f t="shared" si="47"/>
        <v>-44.7</v>
      </c>
      <c r="K1173" s="10">
        <v>-44.7</v>
      </c>
      <c r="L1173" s="12" t="s">
        <v>50</v>
      </c>
      <c r="M1173" s="350" t="s">
        <v>357</v>
      </c>
    </row>
    <row r="1174" spans="1:13" ht="25.5">
      <c r="A1174" s="77" t="e">
        <f>VLOOKUP(B1174,#REF!,3,FALSE)</f>
        <v>#REF!</v>
      </c>
      <c r="B1174" s="105">
        <v>617</v>
      </c>
      <c r="C1174" s="64" t="s">
        <v>128</v>
      </c>
      <c r="D1174" s="50" t="s">
        <v>704</v>
      </c>
      <c r="E1174" s="56" t="s">
        <v>132</v>
      </c>
      <c r="F1174" s="51" t="s">
        <v>12</v>
      </c>
      <c r="G1174" s="28">
        <f>SUM(G1167:G1173)</f>
        <v>53995.6</v>
      </c>
      <c r="H1174" s="28">
        <f>SUM(H1167:H1173)</f>
        <v>50862.3</v>
      </c>
      <c r="I1174" s="28">
        <f t="shared" si="48"/>
        <v>94.197119765314213</v>
      </c>
      <c r="J1174" s="28">
        <f t="shared" si="47"/>
        <v>-3133.2999999999956</v>
      </c>
      <c r="K1174" s="28">
        <f>SUM(K1167:K1173)</f>
        <v>-3133.2999999999997</v>
      </c>
      <c r="L1174" s="115"/>
      <c r="M1174" s="350"/>
    </row>
    <row r="1175" spans="1:13" ht="25.5">
      <c r="A1175" s="77" t="e">
        <f>VLOOKUP(B1175,#REF!,3,FALSE)</f>
        <v>#REF!</v>
      </c>
      <c r="B1175" s="14">
        <v>617</v>
      </c>
      <c r="C1175" s="26" t="s">
        <v>128</v>
      </c>
      <c r="D1175" s="36" t="s">
        <v>706</v>
      </c>
      <c r="E1175" s="46" t="s">
        <v>705</v>
      </c>
      <c r="F1175" s="41" t="s">
        <v>8</v>
      </c>
      <c r="G1175" s="47">
        <v>12984.5</v>
      </c>
      <c r="H1175" s="47">
        <v>11225.7</v>
      </c>
      <c r="I1175" s="10">
        <f t="shared" si="48"/>
        <v>86.454618968770461</v>
      </c>
      <c r="J1175" s="10">
        <f t="shared" si="47"/>
        <v>-1758.7999999999993</v>
      </c>
      <c r="K1175" s="10">
        <v>-1312.7</v>
      </c>
      <c r="L1175" s="12" t="s">
        <v>56</v>
      </c>
      <c r="M1175" s="15" t="s">
        <v>1537</v>
      </c>
    </row>
    <row r="1176" spans="1:13" ht="25.5">
      <c r="A1176" s="77" t="e">
        <f>VLOOKUP(B1176,#REF!,3,FALSE)</f>
        <v>#REF!</v>
      </c>
      <c r="B1176" s="14">
        <v>617</v>
      </c>
      <c r="C1176" s="26" t="s">
        <v>128</v>
      </c>
      <c r="D1176" s="36" t="s">
        <v>706</v>
      </c>
      <c r="E1176" s="46" t="s">
        <v>705</v>
      </c>
      <c r="F1176" s="41" t="s">
        <v>8</v>
      </c>
      <c r="G1176" s="47"/>
      <c r="H1176" s="47"/>
      <c r="I1176" s="10"/>
      <c r="J1176" s="10"/>
      <c r="K1176" s="10">
        <v>-149.30000000000001</v>
      </c>
      <c r="L1176" s="12" t="s">
        <v>50</v>
      </c>
      <c r="M1176" s="350" t="s">
        <v>1525</v>
      </c>
    </row>
    <row r="1177" spans="1:13" ht="25.5">
      <c r="A1177" s="77" t="e">
        <f>VLOOKUP(B1177,#REF!,3,FALSE)</f>
        <v>#REF!</v>
      </c>
      <c r="B1177" s="14">
        <v>617</v>
      </c>
      <c r="C1177" s="26" t="s">
        <v>128</v>
      </c>
      <c r="D1177" s="36" t="s">
        <v>706</v>
      </c>
      <c r="E1177" s="46" t="s">
        <v>705</v>
      </c>
      <c r="F1177" s="41" t="s">
        <v>8</v>
      </c>
      <c r="G1177" s="47"/>
      <c r="H1177" s="47"/>
      <c r="I1177" s="10"/>
      <c r="J1177" s="10"/>
      <c r="K1177" s="10">
        <v>-142.1</v>
      </c>
      <c r="L1177" s="54" t="s">
        <v>121</v>
      </c>
      <c r="M1177" s="350" t="s">
        <v>1526</v>
      </c>
    </row>
    <row r="1178" spans="1:13" ht="38.25">
      <c r="A1178" s="77" t="e">
        <f>VLOOKUP(B1178,#REF!,3,FALSE)</f>
        <v>#REF!</v>
      </c>
      <c r="B1178" s="14">
        <v>617</v>
      </c>
      <c r="C1178" s="26" t="s">
        <v>128</v>
      </c>
      <c r="D1178" s="36" t="s">
        <v>706</v>
      </c>
      <c r="E1178" s="46" t="s">
        <v>705</v>
      </c>
      <c r="F1178" s="41" t="s">
        <v>8</v>
      </c>
      <c r="G1178" s="47"/>
      <c r="H1178" s="47"/>
      <c r="I1178" s="10"/>
      <c r="J1178" s="10"/>
      <c r="K1178" s="10">
        <v>-79.3</v>
      </c>
      <c r="L1178" s="61" t="s">
        <v>155</v>
      </c>
      <c r="M1178" s="15" t="s">
        <v>1552</v>
      </c>
    </row>
    <row r="1179" spans="1:13" ht="25.5">
      <c r="A1179" s="77" t="e">
        <f>VLOOKUP(B1179,#REF!,3,FALSE)</f>
        <v>#REF!</v>
      </c>
      <c r="B1179" s="14">
        <v>617</v>
      </c>
      <c r="C1179" s="26" t="s">
        <v>128</v>
      </c>
      <c r="D1179" s="36" t="s">
        <v>706</v>
      </c>
      <c r="E1179" s="46" t="s">
        <v>705</v>
      </c>
      <c r="F1179" s="41" t="s">
        <v>8</v>
      </c>
      <c r="G1179" s="47"/>
      <c r="H1179" s="47"/>
      <c r="I1179" s="10" t="str">
        <f t="shared" si="48"/>
        <v/>
      </c>
      <c r="J1179" s="10"/>
      <c r="K1179" s="10">
        <v>-62.2</v>
      </c>
      <c r="L1179" s="61" t="s">
        <v>10</v>
      </c>
      <c r="M1179" s="350" t="s">
        <v>1527</v>
      </c>
    </row>
    <row r="1180" spans="1:13" ht="25.5">
      <c r="A1180" s="77" t="e">
        <f>VLOOKUP(B1180,#REF!,3,FALSE)</f>
        <v>#REF!</v>
      </c>
      <c r="B1180" s="14">
        <v>617</v>
      </c>
      <c r="C1180" s="26" t="s">
        <v>128</v>
      </c>
      <c r="D1180" s="36" t="s">
        <v>706</v>
      </c>
      <c r="E1180" s="46" t="s">
        <v>705</v>
      </c>
      <c r="F1180" s="41" t="s">
        <v>8</v>
      </c>
      <c r="G1180" s="47"/>
      <c r="H1180" s="47"/>
      <c r="I1180" s="10" t="str">
        <f t="shared" si="48"/>
        <v/>
      </c>
      <c r="J1180" s="10"/>
      <c r="K1180" s="10">
        <v>-13.2</v>
      </c>
      <c r="L1180" s="61" t="s">
        <v>9</v>
      </c>
      <c r="M1180" s="15" t="s">
        <v>1553</v>
      </c>
    </row>
    <row r="1181" spans="1:13" ht="25.5">
      <c r="A1181" s="77" t="e">
        <f>VLOOKUP(B1181,#REF!,3,FALSE)</f>
        <v>#REF!</v>
      </c>
      <c r="B1181" s="105">
        <v>617</v>
      </c>
      <c r="C1181" s="64" t="s">
        <v>128</v>
      </c>
      <c r="D1181" s="50" t="s">
        <v>706</v>
      </c>
      <c r="E1181" s="56" t="s">
        <v>705</v>
      </c>
      <c r="F1181" s="51" t="s">
        <v>12</v>
      </c>
      <c r="G1181" s="28">
        <f>SUM(G1175:G1180)</f>
        <v>12984.5</v>
      </c>
      <c r="H1181" s="28">
        <f>SUM(H1175:H1180)</f>
        <v>11225.7</v>
      </c>
      <c r="I1181" s="28">
        <f t="shared" si="48"/>
        <v>86.454618968770461</v>
      </c>
      <c r="J1181" s="28">
        <f t="shared" si="47"/>
        <v>-1758.7999999999993</v>
      </c>
      <c r="K1181" s="28">
        <f>SUM(K1175:K1180)</f>
        <v>-1758.8</v>
      </c>
      <c r="L1181" s="115"/>
      <c r="M1181" s="350"/>
    </row>
    <row r="1182" spans="1:13" ht="25.5">
      <c r="A1182" s="77" t="e">
        <f>VLOOKUP(B1182,#REF!,3,FALSE)</f>
        <v>#REF!</v>
      </c>
      <c r="B1182" s="14">
        <v>617</v>
      </c>
      <c r="C1182" s="26" t="s">
        <v>128</v>
      </c>
      <c r="D1182" s="36" t="s">
        <v>708</v>
      </c>
      <c r="E1182" s="49" t="s">
        <v>707</v>
      </c>
      <c r="F1182" s="41" t="s">
        <v>8</v>
      </c>
      <c r="G1182" s="174">
        <v>5376.6</v>
      </c>
      <c r="H1182" s="19">
        <v>4898.1000000000004</v>
      </c>
      <c r="I1182" s="10">
        <f t="shared" si="48"/>
        <v>91.100323624595475</v>
      </c>
      <c r="J1182" s="10">
        <f t="shared" si="47"/>
        <v>-478.5</v>
      </c>
      <c r="K1182" s="35">
        <v>-367.6</v>
      </c>
      <c r="L1182" s="61" t="s">
        <v>27</v>
      </c>
      <c r="M1182" s="350" t="s">
        <v>1528</v>
      </c>
    </row>
    <row r="1183" spans="1:13" ht="25.5">
      <c r="A1183" s="77" t="e">
        <f>VLOOKUP(B1183,#REF!,3,FALSE)</f>
        <v>#REF!</v>
      </c>
      <c r="B1183" s="14">
        <v>617</v>
      </c>
      <c r="C1183" s="26" t="s">
        <v>128</v>
      </c>
      <c r="D1183" s="36" t="s">
        <v>708</v>
      </c>
      <c r="E1183" s="49" t="s">
        <v>707</v>
      </c>
      <c r="F1183" s="41" t="s">
        <v>8</v>
      </c>
      <c r="G1183" s="19"/>
      <c r="H1183" s="19"/>
      <c r="I1183" s="10" t="str">
        <f t="shared" si="48"/>
        <v/>
      </c>
      <c r="J1183" s="10"/>
      <c r="K1183" s="35">
        <v>-22.6</v>
      </c>
      <c r="L1183" s="54" t="s">
        <v>121</v>
      </c>
      <c r="M1183" s="350" t="s">
        <v>1529</v>
      </c>
    </row>
    <row r="1184" spans="1:13" ht="38.25">
      <c r="A1184" s="77" t="e">
        <f>VLOOKUP(B1184,#REF!,3,FALSE)</f>
        <v>#REF!</v>
      </c>
      <c r="B1184" s="14">
        <v>617</v>
      </c>
      <c r="C1184" s="26" t="s">
        <v>128</v>
      </c>
      <c r="D1184" s="36" t="s">
        <v>708</v>
      </c>
      <c r="E1184" s="49" t="s">
        <v>707</v>
      </c>
      <c r="F1184" s="41" t="s">
        <v>8</v>
      </c>
      <c r="G1184" s="19"/>
      <c r="H1184" s="19"/>
      <c r="I1184" s="10"/>
      <c r="J1184" s="10"/>
      <c r="K1184" s="35">
        <v>-38.9</v>
      </c>
      <c r="L1184" s="61" t="s">
        <v>9</v>
      </c>
      <c r="M1184" s="350" t="s">
        <v>1530</v>
      </c>
    </row>
    <row r="1185" spans="1:13" ht="25.5">
      <c r="A1185" s="77" t="e">
        <f>VLOOKUP(B1185,#REF!,3,FALSE)</f>
        <v>#REF!</v>
      </c>
      <c r="B1185" s="14">
        <v>617</v>
      </c>
      <c r="C1185" s="26" t="s">
        <v>128</v>
      </c>
      <c r="D1185" s="36" t="s">
        <v>708</v>
      </c>
      <c r="E1185" s="49" t="s">
        <v>707</v>
      </c>
      <c r="F1185" s="41" t="s">
        <v>8</v>
      </c>
      <c r="G1185" s="19"/>
      <c r="H1185" s="19"/>
      <c r="I1185" s="10"/>
      <c r="J1185" s="10"/>
      <c r="K1185" s="35">
        <v>-41.3</v>
      </c>
      <c r="L1185" s="61" t="s">
        <v>10</v>
      </c>
      <c r="M1185" s="350" t="s">
        <v>1283</v>
      </c>
    </row>
    <row r="1186" spans="1:13" ht="25.5">
      <c r="A1186" s="77" t="e">
        <f>VLOOKUP(B1186,#REF!,3,FALSE)</f>
        <v>#REF!</v>
      </c>
      <c r="B1186" s="14">
        <v>617</v>
      </c>
      <c r="C1186" s="26" t="s">
        <v>128</v>
      </c>
      <c r="D1186" s="36" t="s">
        <v>708</v>
      </c>
      <c r="E1186" s="49" t="s">
        <v>707</v>
      </c>
      <c r="F1186" s="41" t="s">
        <v>8</v>
      </c>
      <c r="G1186" s="19"/>
      <c r="H1186" s="19"/>
      <c r="I1186" s="10"/>
      <c r="J1186" s="10"/>
      <c r="K1186" s="35">
        <v>-8.1</v>
      </c>
      <c r="L1186" s="61" t="s">
        <v>9</v>
      </c>
      <c r="M1186" s="350" t="s">
        <v>1531</v>
      </c>
    </row>
    <row r="1187" spans="1:13" ht="25.5">
      <c r="A1187" s="77" t="e">
        <f>VLOOKUP(B1187,#REF!,3,FALSE)</f>
        <v>#REF!</v>
      </c>
      <c r="B1187" s="14">
        <v>617</v>
      </c>
      <c r="C1187" s="26" t="s">
        <v>128</v>
      </c>
      <c r="D1187" s="36" t="s">
        <v>708</v>
      </c>
      <c r="E1187" s="49" t="s">
        <v>707</v>
      </c>
      <c r="F1187" s="41" t="s">
        <v>701</v>
      </c>
      <c r="G1187" s="19">
        <v>54</v>
      </c>
      <c r="H1187" s="19">
        <v>0</v>
      </c>
      <c r="I1187" s="10">
        <f t="shared" si="48"/>
        <v>0</v>
      </c>
      <c r="J1187" s="10">
        <f t="shared" si="47"/>
        <v>-54</v>
      </c>
      <c r="K1187" s="10">
        <v>-54</v>
      </c>
      <c r="L1187" s="61" t="s">
        <v>10</v>
      </c>
      <c r="M1187" s="350" t="s">
        <v>1283</v>
      </c>
    </row>
    <row r="1188" spans="1:13" ht="25.5">
      <c r="A1188" s="77" t="e">
        <f>VLOOKUP(B1188,#REF!,3,FALSE)</f>
        <v>#REF!</v>
      </c>
      <c r="B1188" s="14">
        <v>617</v>
      </c>
      <c r="C1188" s="26" t="s">
        <v>128</v>
      </c>
      <c r="D1188" s="36" t="s">
        <v>708</v>
      </c>
      <c r="E1188" s="49" t="s">
        <v>707</v>
      </c>
      <c r="F1188" s="41" t="s">
        <v>11</v>
      </c>
      <c r="G1188" s="19">
        <v>11</v>
      </c>
      <c r="H1188" s="19">
        <v>4.2</v>
      </c>
      <c r="I1188" s="10">
        <f t="shared" si="48"/>
        <v>38.181818181818187</v>
      </c>
      <c r="J1188" s="10">
        <f t="shared" si="47"/>
        <v>-6.8</v>
      </c>
      <c r="K1188" s="10">
        <v>-6.8</v>
      </c>
      <c r="L1188" s="61" t="s">
        <v>9</v>
      </c>
      <c r="M1188" s="15" t="s">
        <v>1554</v>
      </c>
    </row>
    <row r="1189" spans="1:13" ht="25.5">
      <c r="A1189" s="77" t="e">
        <f>VLOOKUP(B1189,#REF!,3,FALSE)</f>
        <v>#REF!</v>
      </c>
      <c r="B1189" s="105">
        <v>617</v>
      </c>
      <c r="C1189" s="64" t="s">
        <v>128</v>
      </c>
      <c r="D1189" s="50" t="s">
        <v>708</v>
      </c>
      <c r="E1189" s="93" t="s">
        <v>707</v>
      </c>
      <c r="F1189" s="51" t="s">
        <v>12</v>
      </c>
      <c r="G1189" s="28">
        <f>SUM(G1182:G1188)</f>
        <v>5441.6</v>
      </c>
      <c r="H1189" s="28">
        <f>SUM(H1182:H1188)</f>
        <v>4902.3</v>
      </c>
      <c r="I1189" s="28">
        <f t="shared" si="48"/>
        <v>90.089311967068511</v>
      </c>
      <c r="J1189" s="28">
        <f t="shared" si="47"/>
        <v>-539.30000000000018</v>
      </c>
      <c r="K1189" s="28">
        <f>SUM(K1182:K1188)</f>
        <v>-539.29999999999995</v>
      </c>
      <c r="L1189" s="115"/>
      <c r="M1189" s="350"/>
    </row>
    <row r="1190" spans="1:13" ht="25.5">
      <c r="A1190" s="77" t="e">
        <f>VLOOKUP(B1190,#REF!,3,FALSE)</f>
        <v>#REF!</v>
      </c>
      <c r="B1190" s="14">
        <v>617</v>
      </c>
      <c r="C1190" s="26" t="s">
        <v>128</v>
      </c>
      <c r="D1190" s="36" t="s">
        <v>709</v>
      </c>
      <c r="E1190" s="49" t="s">
        <v>710</v>
      </c>
      <c r="F1190" s="41" t="s">
        <v>8</v>
      </c>
      <c r="G1190" s="19">
        <v>5050.2</v>
      </c>
      <c r="H1190" s="19">
        <v>3324.2</v>
      </c>
      <c r="I1190" s="10">
        <f t="shared" si="48"/>
        <v>65.823135717397335</v>
      </c>
      <c r="J1190" s="10">
        <f t="shared" si="47"/>
        <v>-1726</v>
      </c>
      <c r="K1190" s="10">
        <v>-222.9</v>
      </c>
      <c r="L1190" s="12" t="s">
        <v>56</v>
      </c>
      <c r="M1190" s="15" t="s">
        <v>1537</v>
      </c>
    </row>
    <row r="1191" spans="1:13" ht="25.5">
      <c r="A1191" s="77" t="e">
        <f>VLOOKUP(B1191,#REF!,3,FALSE)</f>
        <v>#REF!</v>
      </c>
      <c r="B1191" s="14">
        <v>617</v>
      </c>
      <c r="C1191" s="26" t="s">
        <v>128</v>
      </c>
      <c r="D1191" s="36" t="s">
        <v>709</v>
      </c>
      <c r="E1191" s="49" t="s">
        <v>710</v>
      </c>
      <c r="F1191" s="41" t="s">
        <v>8</v>
      </c>
      <c r="G1191" s="19"/>
      <c r="H1191" s="19"/>
      <c r="I1191" s="10" t="str">
        <f t="shared" si="48"/>
        <v/>
      </c>
      <c r="J1191" s="10"/>
      <c r="K1191" s="10">
        <v>-4.3</v>
      </c>
      <c r="L1191" s="196" t="s">
        <v>293</v>
      </c>
      <c r="M1191" s="15" t="s">
        <v>1555</v>
      </c>
    </row>
    <row r="1192" spans="1:13" ht="25.5">
      <c r="A1192" s="77" t="e">
        <f>VLOOKUP(B1192,#REF!,3,FALSE)</f>
        <v>#REF!</v>
      </c>
      <c r="B1192" s="14">
        <v>617</v>
      </c>
      <c r="C1192" s="26" t="s">
        <v>128</v>
      </c>
      <c r="D1192" s="36" t="s">
        <v>709</v>
      </c>
      <c r="E1192" s="49" t="s">
        <v>710</v>
      </c>
      <c r="F1192" s="41" t="s">
        <v>8</v>
      </c>
      <c r="G1192" s="19"/>
      <c r="H1192" s="19"/>
      <c r="I1192" s="10"/>
      <c r="J1192" s="10"/>
      <c r="K1192" s="10">
        <v>-178</v>
      </c>
      <c r="L1192" s="61" t="s">
        <v>10</v>
      </c>
      <c r="M1192" s="350" t="s">
        <v>1283</v>
      </c>
    </row>
    <row r="1193" spans="1:13" ht="38.25">
      <c r="A1193" s="77" t="e">
        <f>VLOOKUP(B1193,#REF!,3,FALSE)</f>
        <v>#REF!</v>
      </c>
      <c r="B1193" s="14">
        <v>617</v>
      </c>
      <c r="C1193" s="26" t="s">
        <v>128</v>
      </c>
      <c r="D1193" s="36" t="s">
        <v>709</v>
      </c>
      <c r="E1193" s="49" t="s">
        <v>710</v>
      </c>
      <c r="F1193" s="41" t="s">
        <v>8</v>
      </c>
      <c r="G1193" s="19"/>
      <c r="H1193" s="19"/>
      <c r="I1193" s="10"/>
      <c r="J1193" s="10"/>
      <c r="K1193" s="10">
        <v>-1188.7</v>
      </c>
      <c r="L1193" s="12" t="s">
        <v>50</v>
      </c>
      <c r="M1193" s="15" t="s">
        <v>1556</v>
      </c>
    </row>
    <row r="1194" spans="1:13" ht="25.5">
      <c r="A1194" s="77" t="e">
        <f>VLOOKUP(B1194,#REF!,3,FALSE)</f>
        <v>#REF!</v>
      </c>
      <c r="B1194" s="14">
        <v>617</v>
      </c>
      <c r="C1194" s="26" t="s">
        <v>128</v>
      </c>
      <c r="D1194" s="36" t="s">
        <v>709</v>
      </c>
      <c r="E1194" s="49" t="s">
        <v>710</v>
      </c>
      <c r="F1194" s="41" t="s">
        <v>8</v>
      </c>
      <c r="G1194" s="19"/>
      <c r="H1194" s="19"/>
      <c r="I1194" s="10"/>
      <c r="J1194" s="10"/>
      <c r="K1194" s="10">
        <v>-1.7</v>
      </c>
      <c r="L1194" s="61" t="s">
        <v>27</v>
      </c>
      <c r="M1194" s="15" t="s">
        <v>1541</v>
      </c>
    </row>
    <row r="1195" spans="1:13" ht="25.5">
      <c r="A1195" s="77" t="e">
        <f>VLOOKUP(B1195,#REF!,3,FALSE)</f>
        <v>#REF!</v>
      </c>
      <c r="B1195" s="14">
        <v>617</v>
      </c>
      <c r="C1195" s="26" t="s">
        <v>128</v>
      </c>
      <c r="D1195" s="36" t="s">
        <v>709</v>
      </c>
      <c r="E1195" s="49" t="s">
        <v>710</v>
      </c>
      <c r="F1195" s="41" t="s">
        <v>8</v>
      </c>
      <c r="G1195" s="19"/>
      <c r="H1195" s="19"/>
      <c r="I1195" s="10"/>
      <c r="J1195" s="10"/>
      <c r="K1195" s="10">
        <v>-130.4</v>
      </c>
      <c r="L1195" s="61" t="s">
        <v>10</v>
      </c>
      <c r="M1195" s="350" t="s">
        <v>1283</v>
      </c>
    </row>
    <row r="1196" spans="1:13" ht="25.5">
      <c r="A1196" s="77" t="e">
        <f>VLOOKUP(B1196,#REF!,3,FALSE)</f>
        <v>#REF!</v>
      </c>
      <c r="B1196" s="14">
        <v>617</v>
      </c>
      <c r="C1196" s="26" t="s">
        <v>128</v>
      </c>
      <c r="D1196" s="36" t="s">
        <v>709</v>
      </c>
      <c r="E1196" s="49" t="s">
        <v>710</v>
      </c>
      <c r="F1196" s="41" t="s">
        <v>11</v>
      </c>
      <c r="G1196" s="19">
        <v>210.9</v>
      </c>
      <c r="H1196" s="19">
        <v>190.3</v>
      </c>
      <c r="I1196" s="10">
        <f t="shared" ref="I1196" si="49">IF(ISBLANK(H1196),"",+H1196/G1196*100)</f>
        <v>90.232337600758655</v>
      </c>
      <c r="J1196" s="10">
        <f t="shared" ref="J1196" si="50">+H1196-G1196</f>
        <v>-20.599999999999994</v>
      </c>
      <c r="K1196" s="10">
        <v>-20.399999999999999</v>
      </c>
      <c r="L1196" s="12" t="s">
        <v>56</v>
      </c>
      <c r="M1196" s="15" t="s">
        <v>1557</v>
      </c>
    </row>
    <row r="1197" spans="1:13" ht="25.5">
      <c r="A1197" s="77" t="e">
        <f>VLOOKUP(B1197,#REF!,3,FALSE)</f>
        <v>#REF!</v>
      </c>
      <c r="B1197" s="14">
        <v>617</v>
      </c>
      <c r="C1197" s="26" t="s">
        <v>128</v>
      </c>
      <c r="D1197" s="36" t="s">
        <v>709</v>
      </c>
      <c r="E1197" s="49" t="s">
        <v>710</v>
      </c>
      <c r="F1197" s="41" t="s">
        <v>11</v>
      </c>
      <c r="G1197" s="19"/>
      <c r="H1197" s="19"/>
      <c r="I1197" s="10" t="str">
        <f t="shared" si="48"/>
        <v/>
      </c>
      <c r="J1197" s="10"/>
      <c r="K1197" s="10">
        <v>-0.2</v>
      </c>
      <c r="L1197" s="61" t="s">
        <v>27</v>
      </c>
      <c r="M1197" s="15" t="s">
        <v>1541</v>
      </c>
    </row>
    <row r="1198" spans="1:13" ht="25.5">
      <c r="A1198" s="77" t="e">
        <f>VLOOKUP(B1198,#REF!,3,FALSE)</f>
        <v>#REF!</v>
      </c>
      <c r="B1198" s="105">
        <v>617</v>
      </c>
      <c r="C1198" s="64" t="s">
        <v>128</v>
      </c>
      <c r="D1198" s="150" t="s">
        <v>709</v>
      </c>
      <c r="E1198" s="93" t="s">
        <v>710</v>
      </c>
      <c r="F1198" s="51" t="s">
        <v>12</v>
      </c>
      <c r="G1198" s="28">
        <f>SUM(G1190:G1197)</f>
        <v>5261.0999999999995</v>
      </c>
      <c r="H1198" s="28">
        <f>SUM(H1190:H1197)</f>
        <v>3514.5</v>
      </c>
      <c r="I1198" s="28">
        <f t="shared" si="48"/>
        <v>66.801619433198383</v>
      </c>
      <c r="J1198" s="28">
        <f t="shared" si="47"/>
        <v>-1746.5999999999995</v>
      </c>
      <c r="K1198" s="28">
        <f>SUM(K1190:K1197)</f>
        <v>-1746.6000000000004</v>
      </c>
      <c r="L1198" s="115"/>
      <c r="M1198" s="350"/>
    </row>
    <row r="1199" spans="1:13" ht="25.5">
      <c r="A1199" s="77" t="e">
        <f>VLOOKUP(B1199,#REF!,3,FALSE)</f>
        <v>#REF!</v>
      </c>
      <c r="B1199" s="14">
        <v>617</v>
      </c>
      <c r="C1199" s="26" t="s">
        <v>128</v>
      </c>
      <c r="D1199" s="36" t="s">
        <v>712</v>
      </c>
      <c r="E1199" s="49" t="s">
        <v>711</v>
      </c>
      <c r="F1199" s="41" t="s">
        <v>8</v>
      </c>
      <c r="G1199" s="19">
        <v>2360</v>
      </c>
      <c r="H1199" s="19">
        <v>2212.4</v>
      </c>
      <c r="I1199" s="10">
        <f t="shared" si="48"/>
        <v>93.745762711864415</v>
      </c>
      <c r="J1199" s="10">
        <f t="shared" si="47"/>
        <v>-147.59999999999991</v>
      </c>
      <c r="K1199" s="10">
        <v>-144.80000000000001</v>
      </c>
      <c r="L1199" s="61" t="s">
        <v>27</v>
      </c>
      <c r="M1199" s="15" t="s">
        <v>506</v>
      </c>
    </row>
    <row r="1200" spans="1:13" ht="25.5">
      <c r="A1200" s="77" t="e">
        <f>VLOOKUP(B1200,#REF!,3,FALSE)</f>
        <v>#REF!</v>
      </c>
      <c r="B1200" s="14">
        <v>617</v>
      </c>
      <c r="C1200" s="26" t="s">
        <v>128</v>
      </c>
      <c r="D1200" s="36" t="s">
        <v>712</v>
      </c>
      <c r="E1200" s="49" t="s">
        <v>711</v>
      </c>
      <c r="F1200" s="41" t="s">
        <v>8</v>
      </c>
      <c r="G1200" s="19"/>
      <c r="H1200" s="19"/>
      <c r="I1200" s="10" t="str">
        <f t="shared" si="48"/>
        <v/>
      </c>
      <c r="J1200" s="10"/>
      <c r="K1200" s="10">
        <v>-0.2</v>
      </c>
      <c r="L1200" s="12" t="s">
        <v>50</v>
      </c>
      <c r="M1200" s="15" t="s">
        <v>357</v>
      </c>
    </row>
    <row r="1201" spans="1:13" ht="25.5">
      <c r="A1201" s="77" t="e">
        <f>VLOOKUP(B1201,#REF!,3,FALSE)</f>
        <v>#REF!</v>
      </c>
      <c r="B1201" s="14">
        <v>617</v>
      </c>
      <c r="C1201" s="26" t="s">
        <v>128</v>
      </c>
      <c r="D1201" s="36" t="s">
        <v>712</v>
      </c>
      <c r="E1201" s="49" t="s">
        <v>711</v>
      </c>
      <c r="F1201" s="41" t="s">
        <v>8</v>
      </c>
      <c r="G1201" s="19"/>
      <c r="H1201" s="19"/>
      <c r="I1201" s="10" t="str">
        <f t="shared" si="48"/>
        <v/>
      </c>
      <c r="J1201" s="10"/>
      <c r="K1201" s="10">
        <v>-2.6</v>
      </c>
      <c r="L1201" s="61" t="s">
        <v>10</v>
      </c>
      <c r="M1201" s="15" t="s">
        <v>448</v>
      </c>
    </row>
    <row r="1202" spans="1:13" ht="25.5">
      <c r="A1202" s="77" t="e">
        <f>VLOOKUP(B1202,#REF!,3,FALSE)</f>
        <v>#REF!</v>
      </c>
      <c r="B1202" s="14">
        <v>617</v>
      </c>
      <c r="C1202" s="26" t="s">
        <v>128</v>
      </c>
      <c r="D1202" s="36" t="s">
        <v>712</v>
      </c>
      <c r="E1202" s="49" t="s">
        <v>711</v>
      </c>
      <c r="F1202" s="41" t="s">
        <v>11</v>
      </c>
      <c r="G1202" s="19">
        <v>1600.5</v>
      </c>
      <c r="H1202" s="19">
        <v>1396.7</v>
      </c>
      <c r="I1202" s="10">
        <f t="shared" si="48"/>
        <v>87.266479225242108</v>
      </c>
      <c r="J1202" s="10">
        <f t="shared" ref="J1202" si="51">+H1202-G1202</f>
        <v>-203.79999999999995</v>
      </c>
      <c r="K1202" s="10">
        <v>-124.1</v>
      </c>
      <c r="L1202" s="61" t="s">
        <v>27</v>
      </c>
      <c r="M1202" s="15" t="s">
        <v>506</v>
      </c>
    </row>
    <row r="1203" spans="1:13" ht="25.5">
      <c r="A1203" s="77" t="e">
        <f>VLOOKUP(B1203,#REF!,3,FALSE)</f>
        <v>#REF!</v>
      </c>
      <c r="B1203" s="14">
        <v>617</v>
      </c>
      <c r="C1203" s="26" t="s">
        <v>128</v>
      </c>
      <c r="D1203" s="36" t="s">
        <v>712</v>
      </c>
      <c r="E1203" s="49" t="s">
        <v>711</v>
      </c>
      <c r="F1203" s="41" t="s">
        <v>11</v>
      </c>
      <c r="G1203" s="19"/>
      <c r="H1203" s="19"/>
      <c r="I1203" s="10"/>
      <c r="J1203" s="10"/>
      <c r="K1203" s="10">
        <v>-55.5</v>
      </c>
      <c r="L1203" s="12" t="s">
        <v>50</v>
      </c>
      <c r="M1203" s="15" t="s">
        <v>357</v>
      </c>
    </row>
    <row r="1204" spans="1:13" ht="25.5">
      <c r="A1204" s="77" t="e">
        <f>VLOOKUP(B1204,#REF!,3,FALSE)</f>
        <v>#REF!</v>
      </c>
      <c r="B1204" s="14">
        <v>617</v>
      </c>
      <c r="C1204" s="26" t="s">
        <v>128</v>
      </c>
      <c r="D1204" s="36" t="s">
        <v>712</v>
      </c>
      <c r="E1204" s="49" t="s">
        <v>711</v>
      </c>
      <c r="F1204" s="41" t="s">
        <v>11</v>
      </c>
      <c r="G1204" s="19"/>
      <c r="H1204" s="19"/>
      <c r="I1204" s="10"/>
      <c r="J1204" s="10"/>
      <c r="K1204" s="10">
        <v>-24.2</v>
      </c>
      <c r="L1204" s="61" t="s">
        <v>10</v>
      </c>
      <c r="M1204" s="15" t="s">
        <v>448</v>
      </c>
    </row>
    <row r="1205" spans="1:13" ht="25.5">
      <c r="A1205" s="77" t="e">
        <f>VLOOKUP(B1205,#REF!,3,FALSE)</f>
        <v>#REF!</v>
      </c>
      <c r="B1205" s="105">
        <v>617</v>
      </c>
      <c r="C1205" s="64" t="s">
        <v>128</v>
      </c>
      <c r="D1205" s="50" t="s">
        <v>712</v>
      </c>
      <c r="E1205" s="93" t="s">
        <v>711</v>
      </c>
      <c r="F1205" s="51" t="s">
        <v>12</v>
      </c>
      <c r="G1205" s="28">
        <f>SUM(G1199:G1204)</f>
        <v>3960.5</v>
      </c>
      <c r="H1205" s="28">
        <f>SUM(H1199:H1204)</f>
        <v>3609.1000000000004</v>
      </c>
      <c r="I1205" s="28">
        <f t="shared" si="48"/>
        <v>91.127382906198719</v>
      </c>
      <c r="J1205" s="28">
        <f t="shared" si="47"/>
        <v>-351.39999999999964</v>
      </c>
      <c r="K1205" s="52">
        <f>SUM(K1199:K1204)</f>
        <v>-351.4</v>
      </c>
      <c r="L1205" s="115"/>
      <c r="M1205" s="350"/>
    </row>
    <row r="1206" spans="1:13" ht="25.5">
      <c r="A1206" s="77" t="e">
        <f>VLOOKUP(B1206,#REF!,3,FALSE)</f>
        <v>#REF!</v>
      </c>
      <c r="B1206" s="14">
        <v>617</v>
      </c>
      <c r="C1206" s="26" t="s">
        <v>128</v>
      </c>
      <c r="D1206" s="36" t="s">
        <v>714</v>
      </c>
      <c r="E1206" s="49" t="s">
        <v>713</v>
      </c>
      <c r="F1206" s="41" t="s">
        <v>715</v>
      </c>
      <c r="G1206" s="19">
        <v>7816</v>
      </c>
      <c r="H1206" s="19">
        <v>7815.2</v>
      </c>
      <c r="I1206" s="10">
        <f t="shared" si="48"/>
        <v>99.989764585465707</v>
      </c>
      <c r="J1206" s="10">
        <f t="shared" si="47"/>
        <v>-0.8000000000001819</v>
      </c>
      <c r="K1206" s="10">
        <v>-0.8000000000001819</v>
      </c>
      <c r="L1206" s="58"/>
      <c r="M1206" s="350"/>
    </row>
    <row r="1207" spans="1:13" ht="25.5">
      <c r="A1207" s="77" t="e">
        <f>VLOOKUP(B1207,#REF!,3,FALSE)</f>
        <v>#REF!</v>
      </c>
      <c r="B1207" s="105">
        <v>617</v>
      </c>
      <c r="C1207" s="64" t="s">
        <v>128</v>
      </c>
      <c r="D1207" s="50" t="s">
        <v>714</v>
      </c>
      <c r="E1207" s="93" t="s">
        <v>713</v>
      </c>
      <c r="F1207" s="51" t="s">
        <v>12</v>
      </c>
      <c r="G1207" s="28">
        <f>SUM(G1206:G1206)</f>
        <v>7816</v>
      </c>
      <c r="H1207" s="28">
        <f>SUM(H1206:H1206)</f>
        <v>7815.2</v>
      </c>
      <c r="I1207" s="28">
        <f t="shared" si="48"/>
        <v>99.989764585465707</v>
      </c>
      <c r="J1207" s="28">
        <f t="shared" ref="J1207:J1277" si="52">+H1207-G1207</f>
        <v>-0.8000000000001819</v>
      </c>
      <c r="K1207" s="28">
        <f>SUM(K1206:K1206)</f>
        <v>-0.8000000000001819</v>
      </c>
      <c r="L1207" s="115"/>
      <c r="M1207" s="350"/>
    </row>
    <row r="1208" spans="1:13" ht="89.25">
      <c r="A1208" s="77" t="e">
        <f>VLOOKUP(B1208,#REF!,3,FALSE)</f>
        <v>#REF!</v>
      </c>
      <c r="B1208" s="14">
        <v>617</v>
      </c>
      <c r="C1208" s="26" t="s">
        <v>128</v>
      </c>
      <c r="D1208" s="36" t="s">
        <v>717</v>
      </c>
      <c r="E1208" s="49" t="s">
        <v>716</v>
      </c>
      <c r="F1208" s="41" t="s">
        <v>718</v>
      </c>
      <c r="G1208" s="19">
        <v>1500</v>
      </c>
      <c r="H1208" s="19">
        <v>572.1</v>
      </c>
      <c r="I1208" s="10">
        <f t="shared" si="48"/>
        <v>38.14</v>
      </c>
      <c r="J1208" s="10">
        <f t="shared" si="52"/>
        <v>-927.9</v>
      </c>
      <c r="K1208" s="10">
        <v>-927.9</v>
      </c>
      <c r="L1208" s="54" t="s">
        <v>121</v>
      </c>
      <c r="M1208" s="15" t="s">
        <v>1532</v>
      </c>
    </row>
    <row r="1209" spans="1:13" ht="89.25">
      <c r="A1209" s="77" t="e">
        <f>VLOOKUP(B1209,#REF!,3,FALSE)</f>
        <v>#REF!</v>
      </c>
      <c r="B1209" s="14">
        <v>617</v>
      </c>
      <c r="C1209" s="26" t="s">
        <v>128</v>
      </c>
      <c r="D1209" s="36" t="s">
        <v>717</v>
      </c>
      <c r="E1209" s="49" t="s">
        <v>716</v>
      </c>
      <c r="F1209" s="41" t="s">
        <v>719</v>
      </c>
      <c r="G1209" s="19">
        <v>12536.7</v>
      </c>
      <c r="H1209" s="19">
        <v>5830.7</v>
      </c>
      <c r="I1209" s="10">
        <f t="shared" si="48"/>
        <v>46.509049430870959</v>
      </c>
      <c r="J1209" s="10">
        <f t="shared" si="52"/>
        <v>-6706.0000000000009</v>
      </c>
      <c r="K1209" s="10">
        <v>-6666</v>
      </c>
      <c r="L1209" s="54" t="s">
        <v>121</v>
      </c>
      <c r="M1209" s="15" t="s">
        <v>1532</v>
      </c>
    </row>
    <row r="1210" spans="1:13" ht="25.5">
      <c r="A1210" s="77" t="e">
        <f>VLOOKUP(B1210,#REF!,3,FALSE)</f>
        <v>#REF!</v>
      </c>
      <c r="B1210" s="14">
        <v>617</v>
      </c>
      <c r="C1210" s="26" t="s">
        <v>128</v>
      </c>
      <c r="D1210" s="36" t="s">
        <v>717</v>
      </c>
      <c r="E1210" s="49" t="s">
        <v>716</v>
      </c>
      <c r="F1210" s="41" t="s">
        <v>719</v>
      </c>
      <c r="G1210" s="19"/>
      <c r="H1210" s="19"/>
      <c r="I1210" s="10" t="str">
        <f t="shared" si="48"/>
        <v/>
      </c>
      <c r="J1210" s="10">
        <f t="shared" si="52"/>
        <v>0</v>
      </c>
      <c r="K1210" s="10">
        <v>-40</v>
      </c>
      <c r="L1210" s="61" t="s">
        <v>27</v>
      </c>
      <c r="M1210" s="350" t="s">
        <v>1533</v>
      </c>
    </row>
    <row r="1211" spans="1:13" ht="25.5">
      <c r="A1211" s="77" t="e">
        <f>VLOOKUP(B1211,#REF!,3,FALSE)</f>
        <v>#REF!</v>
      </c>
      <c r="B1211" s="105">
        <v>617</v>
      </c>
      <c r="C1211" s="64" t="s">
        <v>128</v>
      </c>
      <c r="D1211" s="50" t="s">
        <v>717</v>
      </c>
      <c r="E1211" s="93" t="s">
        <v>716</v>
      </c>
      <c r="F1211" s="51" t="s">
        <v>12</v>
      </c>
      <c r="G1211" s="28">
        <f>SUM(G1208:G1210)</f>
        <v>14036.7</v>
      </c>
      <c r="H1211" s="28">
        <f>SUM(H1208:H1210)</f>
        <v>6402.8</v>
      </c>
      <c r="I1211" s="28">
        <f t="shared" si="48"/>
        <v>45.614710010187579</v>
      </c>
      <c r="J1211" s="28">
        <f t="shared" si="52"/>
        <v>-7633.9000000000005</v>
      </c>
      <c r="K1211" s="28">
        <f>SUM(K1208:K1210)</f>
        <v>-7633.9</v>
      </c>
      <c r="L1211" s="115"/>
      <c r="M1211" s="350"/>
    </row>
    <row r="1212" spans="1:13" ht="102">
      <c r="A1212" s="77" t="e">
        <f>VLOOKUP(B1212,#REF!,3,FALSE)</f>
        <v>#REF!</v>
      </c>
      <c r="B1212" s="14">
        <v>617</v>
      </c>
      <c r="C1212" s="26" t="s">
        <v>128</v>
      </c>
      <c r="D1212" s="36" t="s">
        <v>720</v>
      </c>
      <c r="E1212" s="49" t="s">
        <v>299</v>
      </c>
      <c r="F1212" s="41" t="s">
        <v>290</v>
      </c>
      <c r="G1212" s="19">
        <v>612</v>
      </c>
      <c r="H1212" s="19">
        <v>88.4</v>
      </c>
      <c r="I1212" s="10">
        <f t="shared" si="48"/>
        <v>14.444444444444446</v>
      </c>
      <c r="J1212" s="10">
        <f t="shared" si="52"/>
        <v>-523.6</v>
      </c>
      <c r="K1212" s="10">
        <v>-523.6</v>
      </c>
      <c r="L1212" s="54" t="s">
        <v>121</v>
      </c>
      <c r="M1212" s="15" t="s">
        <v>1534</v>
      </c>
    </row>
    <row r="1213" spans="1:13" ht="25.5">
      <c r="A1213" s="77" t="e">
        <f>VLOOKUP(B1213,#REF!,3,FALSE)</f>
        <v>#REF!</v>
      </c>
      <c r="B1213" s="14">
        <v>617</v>
      </c>
      <c r="C1213" s="26" t="s">
        <v>128</v>
      </c>
      <c r="D1213" s="36" t="s">
        <v>720</v>
      </c>
      <c r="E1213" s="49" t="s">
        <v>299</v>
      </c>
      <c r="F1213" s="41" t="s">
        <v>602</v>
      </c>
      <c r="G1213" s="19">
        <v>8.8000000000000007</v>
      </c>
      <c r="H1213" s="19">
        <v>0.2</v>
      </c>
      <c r="I1213" s="10">
        <f t="shared" si="48"/>
        <v>2.2727272727272729</v>
      </c>
      <c r="J1213" s="10">
        <f t="shared" si="52"/>
        <v>-8.6000000000000014</v>
      </c>
      <c r="K1213" s="10">
        <v>-1.2</v>
      </c>
      <c r="L1213" s="61" t="s">
        <v>27</v>
      </c>
      <c r="M1213" s="350" t="s">
        <v>1510</v>
      </c>
    </row>
    <row r="1214" spans="1:13" ht="51">
      <c r="A1214" s="77" t="e">
        <f>VLOOKUP(B1214,#REF!,3,FALSE)</f>
        <v>#REF!</v>
      </c>
      <c r="B1214" s="14">
        <v>617</v>
      </c>
      <c r="C1214" s="26" t="s">
        <v>128</v>
      </c>
      <c r="D1214" s="36" t="s">
        <v>720</v>
      </c>
      <c r="E1214" s="49" t="s">
        <v>299</v>
      </c>
      <c r="F1214" s="41" t="s">
        <v>602</v>
      </c>
      <c r="G1214" s="19"/>
      <c r="H1214" s="19"/>
      <c r="I1214" s="10"/>
      <c r="J1214" s="10"/>
      <c r="K1214" s="10">
        <v>-7.4</v>
      </c>
      <c r="L1214" s="61" t="s">
        <v>9</v>
      </c>
      <c r="M1214" s="15" t="s">
        <v>1535</v>
      </c>
    </row>
    <row r="1215" spans="1:13" ht="25.5">
      <c r="A1215" s="77" t="e">
        <f>VLOOKUP(B1215,#REF!,3,FALSE)</f>
        <v>#REF!</v>
      </c>
      <c r="B1215" s="14">
        <v>617</v>
      </c>
      <c r="C1215" s="26" t="s">
        <v>128</v>
      </c>
      <c r="D1215" s="36" t="s">
        <v>720</v>
      </c>
      <c r="E1215" s="49" t="s">
        <v>299</v>
      </c>
      <c r="F1215" s="41" t="s">
        <v>71</v>
      </c>
      <c r="G1215" s="19">
        <v>16.2</v>
      </c>
      <c r="H1215" s="19">
        <v>2</v>
      </c>
      <c r="I1215" s="10">
        <f t="shared" si="48"/>
        <v>12.345679012345681</v>
      </c>
      <c r="J1215" s="10">
        <f t="shared" si="52"/>
        <v>-14.2</v>
      </c>
      <c r="K1215" s="10">
        <v>-1.6</v>
      </c>
      <c r="L1215" s="61" t="s">
        <v>27</v>
      </c>
      <c r="M1215" s="350" t="s">
        <v>1510</v>
      </c>
    </row>
    <row r="1216" spans="1:13" ht="51">
      <c r="A1216" s="77" t="e">
        <f>VLOOKUP(B1216,#REF!,3,FALSE)</f>
        <v>#REF!</v>
      </c>
      <c r="B1216" s="14">
        <v>617</v>
      </c>
      <c r="C1216" s="26" t="s">
        <v>128</v>
      </c>
      <c r="D1216" s="36" t="s">
        <v>720</v>
      </c>
      <c r="E1216" s="49" t="s">
        <v>299</v>
      </c>
      <c r="F1216" s="41" t="s">
        <v>71</v>
      </c>
      <c r="G1216" s="19"/>
      <c r="H1216" s="19"/>
      <c r="I1216" s="10"/>
      <c r="J1216" s="10"/>
      <c r="K1216" s="10">
        <v>-12.6</v>
      </c>
      <c r="L1216" s="61" t="s">
        <v>9</v>
      </c>
      <c r="M1216" s="15" t="s">
        <v>1535</v>
      </c>
    </row>
    <row r="1217" spans="1:13" ht="102">
      <c r="A1217" s="77" t="e">
        <f>VLOOKUP(B1217,#REF!,3,FALSE)</f>
        <v>#REF!</v>
      </c>
      <c r="B1217" s="14">
        <v>617</v>
      </c>
      <c r="C1217" s="26" t="s">
        <v>128</v>
      </c>
      <c r="D1217" s="36" t="s">
        <v>720</v>
      </c>
      <c r="E1217" s="49" t="s">
        <v>299</v>
      </c>
      <c r="F1217" s="41" t="s">
        <v>721</v>
      </c>
      <c r="G1217" s="19">
        <v>3318</v>
      </c>
      <c r="H1217" s="19">
        <v>500.9</v>
      </c>
      <c r="I1217" s="10">
        <f t="shared" si="48"/>
        <v>15.096443640747436</v>
      </c>
      <c r="J1217" s="10">
        <f t="shared" si="52"/>
        <v>-2817.1</v>
      </c>
      <c r="K1217" s="10">
        <v>-2817.1</v>
      </c>
      <c r="L1217" s="54" t="s">
        <v>121</v>
      </c>
      <c r="M1217" s="15" t="s">
        <v>1534</v>
      </c>
    </row>
    <row r="1218" spans="1:13" ht="51">
      <c r="A1218" s="77" t="e">
        <f>VLOOKUP(B1218,#REF!,3,FALSE)</f>
        <v>#REF!</v>
      </c>
      <c r="B1218" s="14">
        <v>617</v>
      </c>
      <c r="C1218" s="26" t="s">
        <v>128</v>
      </c>
      <c r="D1218" s="36" t="s">
        <v>720</v>
      </c>
      <c r="E1218" s="49" t="s">
        <v>299</v>
      </c>
      <c r="F1218" s="41" t="s">
        <v>332</v>
      </c>
      <c r="G1218" s="19">
        <v>18.100000000000001</v>
      </c>
      <c r="H1218" s="19">
        <v>0.9</v>
      </c>
      <c r="I1218" s="10">
        <f t="shared" si="48"/>
        <v>4.972375690607735</v>
      </c>
      <c r="J1218" s="10">
        <f t="shared" si="52"/>
        <v>-17.200000000000003</v>
      </c>
      <c r="K1218" s="10">
        <v>-15.6</v>
      </c>
      <c r="L1218" s="61" t="s">
        <v>9</v>
      </c>
      <c r="M1218" s="15" t="s">
        <v>1535</v>
      </c>
    </row>
    <row r="1219" spans="1:13" ht="25.5">
      <c r="A1219" s="77" t="e">
        <f>VLOOKUP(B1219,#REF!,3,FALSE)</f>
        <v>#REF!</v>
      </c>
      <c r="B1219" s="14">
        <v>617</v>
      </c>
      <c r="C1219" s="26" t="s">
        <v>128</v>
      </c>
      <c r="D1219" s="36" t="s">
        <v>720</v>
      </c>
      <c r="E1219" s="49" t="s">
        <v>299</v>
      </c>
      <c r="F1219" s="41" t="s">
        <v>332</v>
      </c>
      <c r="G1219" s="19"/>
      <c r="H1219" s="19"/>
      <c r="I1219" s="10"/>
      <c r="J1219" s="10"/>
      <c r="K1219" s="10">
        <v>-1.6</v>
      </c>
      <c r="L1219" s="61" t="s">
        <v>27</v>
      </c>
      <c r="M1219" s="350" t="s">
        <v>1510</v>
      </c>
    </row>
    <row r="1220" spans="1:13" ht="51">
      <c r="A1220" s="77" t="e">
        <f>VLOOKUP(B1220,#REF!,3,FALSE)</f>
        <v>#REF!</v>
      </c>
      <c r="B1220" s="14">
        <v>617</v>
      </c>
      <c r="C1220" s="26" t="s">
        <v>128</v>
      </c>
      <c r="D1220" s="36" t="s">
        <v>720</v>
      </c>
      <c r="E1220" s="49" t="s">
        <v>299</v>
      </c>
      <c r="F1220" s="41" t="s">
        <v>72</v>
      </c>
      <c r="G1220" s="19">
        <v>87.8</v>
      </c>
      <c r="H1220" s="19">
        <v>11.4</v>
      </c>
      <c r="I1220" s="10">
        <f t="shared" ref="I1220" si="53">IF(ISBLANK(H1220),"",+H1220/G1220*100)</f>
        <v>12.984054669703873</v>
      </c>
      <c r="J1220" s="10">
        <f t="shared" ref="J1220" si="54">+H1220-G1220</f>
        <v>-76.399999999999991</v>
      </c>
      <c r="K1220" s="10">
        <v>-70.900000000000006</v>
      </c>
      <c r="L1220" s="61" t="s">
        <v>9</v>
      </c>
      <c r="M1220" s="15" t="s">
        <v>1535</v>
      </c>
    </row>
    <row r="1221" spans="1:13" ht="25.5">
      <c r="A1221" s="77" t="e">
        <f>VLOOKUP(B1221,#REF!,3,FALSE)</f>
        <v>#REF!</v>
      </c>
      <c r="B1221" s="14">
        <v>617</v>
      </c>
      <c r="C1221" s="26" t="s">
        <v>128</v>
      </c>
      <c r="D1221" s="36" t="s">
        <v>720</v>
      </c>
      <c r="E1221" s="49" t="s">
        <v>299</v>
      </c>
      <c r="F1221" s="41" t="s">
        <v>72</v>
      </c>
      <c r="G1221" s="19"/>
      <c r="H1221" s="19"/>
      <c r="I1221" s="10" t="str">
        <f t="shared" si="48"/>
        <v/>
      </c>
      <c r="J1221" s="10"/>
      <c r="K1221" s="10">
        <v>-5.5</v>
      </c>
      <c r="L1221" s="61" t="s">
        <v>27</v>
      </c>
      <c r="M1221" s="350" t="s">
        <v>1510</v>
      </c>
    </row>
    <row r="1222" spans="1:13" ht="25.5">
      <c r="A1222" s="77" t="e">
        <f>VLOOKUP(B1222,#REF!,3,FALSE)</f>
        <v>#REF!</v>
      </c>
      <c r="B1222" s="105">
        <v>617</v>
      </c>
      <c r="C1222" s="64" t="s">
        <v>128</v>
      </c>
      <c r="D1222" s="51" t="s">
        <v>720</v>
      </c>
      <c r="E1222" s="53" t="s">
        <v>299</v>
      </c>
      <c r="F1222" s="51" t="s">
        <v>12</v>
      </c>
      <c r="G1222" s="28">
        <f>SUM(G1212:G1221)</f>
        <v>4060.9</v>
      </c>
      <c r="H1222" s="28">
        <f>SUM(H1212:H1221)</f>
        <v>603.79999999999995</v>
      </c>
      <c r="I1222" s="28">
        <f t="shared" si="48"/>
        <v>14.868625181609987</v>
      </c>
      <c r="J1222" s="28">
        <f t="shared" si="52"/>
        <v>-3457.1000000000004</v>
      </c>
      <c r="K1222" s="28">
        <f>SUM(K1212:K1221)</f>
        <v>-3457.1</v>
      </c>
      <c r="L1222" s="115"/>
      <c r="M1222" s="350"/>
    </row>
    <row r="1223" spans="1:13" ht="25.5">
      <c r="A1223" s="77" t="e">
        <f>VLOOKUP(B1223,#REF!,3,FALSE)</f>
        <v>#REF!</v>
      </c>
      <c r="B1223" s="88">
        <v>617</v>
      </c>
      <c r="C1223" s="89" t="s">
        <v>128</v>
      </c>
      <c r="D1223" s="104"/>
      <c r="E1223" s="104"/>
      <c r="F1223" s="104" t="s">
        <v>139</v>
      </c>
      <c r="G1223" s="136">
        <f>+G1222+G1211+G1207+G1205+G1198+G1189+G1181+G1174+G1166+G1157+G1145+G1142+G1135+G1131+G1114+G1110+G1104</f>
        <v>404913</v>
      </c>
      <c r="H1223" s="136">
        <f>+H1222+H1211+H1207+H1205+H1198+H1189+H1181+H1174+H1166+H1157+H1145+H1142+H1135+H1131+H1114+H1110+H1104</f>
        <v>321716.00000000006</v>
      </c>
      <c r="I1223" s="136">
        <f t="shared" si="48"/>
        <v>79.453117089350073</v>
      </c>
      <c r="J1223" s="136">
        <f t="shared" si="52"/>
        <v>-83196.999999999942</v>
      </c>
      <c r="K1223" s="136">
        <f>+K1222+K1211+K1207+K1205+K1198+K1189+K1181+K1174+K1166+K1157+K1145+K1142+K1135+K1131+K1114+K1110+K1104</f>
        <v>-83197</v>
      </c>
      <c r="L1223" s="187"/>
      <c r="M1223" s="350"/>
    </row>
    <row r="1224" spans="1:13" ht="25.5">
      <c r="A1224" s="77" t="e">
        <f>VLOOKUP(B1224,#REF!,3,FALSE)</f>
        <v>#REF!</v>
      </c>
      <c r="B1224" s="60">
        <v>1812</v>
      </c>
      <c r="C1224" s="26" t="s">
        <v>140</v>
      </c>
      <c r="D1224" s="41" t="s">
        <v>1317</v>
      </c>
      <c r="E1224" s="49" t="s">
        <v>1318</v>
      </c>
      <c r="F1224" s="41" t="s">
        <v>8</v>
      </c>
      <c r="G1224" s="22">
        <v>61807</v>
      </c>
      <c r="H1224" s="22">
        <v>50935.9</v>
      </c>
      <c r="I1224" s="22">
        <f t="shared" si="48"/>
        <v>82.41121555810831</v>
      </c>
      <c r="J1224" s="10">
        <f t="shared" si="52"/>
        <v>-10871.099999999999</v>
      </c>
      <c r="K1224" s="224">
        <v>-75</v>
      </c>
      <c r="L1224" s="225" t="s">
        <v>10</v>
      </c>
      <c r="M1224" s="15" t="s">
        <v>1350</v>
      </c>
    </row>
    <row r="1225" spans="1:13" ht="51">
      <c r="A1225" s="77" t="e">
        <f>VLOOKUP(B1225,#REF!,3,FALSE)</f>
        <v>#REF!</v>
      </c>
      <c r="B1225" s="60">
        <v>1812</v>
      </c>
      <c r="C1225" s="26" t="s">
        <v>140</v>
      </c>
      <c r="D1225" s="41" t="s">
        <v>1317</v>
      </c>
      <c r="E1225" s="49" t="s">
        <v>1318</v>
      </c>
      <c r="F1225" s="41" t="s">
        <v>8</v>
      </c>
      <c r="G1225" s="22"/>
      <c r="H1225" s="22"/>
      <c r="I1225" s="22" t="str">
        <f t="shared" si="48"/>
        <v/>
      </c>
      <c r="J1225" s="10"/>
      <c r="K1225" s="224">
        <v>-10.7</v>
      </c>
      <c r="L1225" s="318" t="s">
        <v>50</v>
      </c>
      <c r="M1225" s="350" t="s">
        <v>1322</v>
      </c>
    </row>
    <row r="1226" spans="1:13" ht="25.5">
      <c r="A1226" s="77" t="e">
        <f>VLOOKUP(B1226,#REF!,3,FALSE)</f>
        <v>#REF!</v>
      </c>
      <c r="B1226" s="60">
        <v>1812</v>
      </c>
      <c r="C1226" s="26" t="s">
        <v>140</v>
      </c>
      <c r="D1226" s="41" t="s">
        <v>1317</v>
      </c>
      <c r="E1226" s="49" t="s">
        <v>1318</v>
      </c>
      <c r="F1226" s="41" t="s">
        <v>8</v>
      </c>
      <c r="G1226" s="22"/>
      <c r="H1226" s="22"/>
      <c r="I1226" s="22" t="str">
        <f t="shared" si="48"/>
        <v/>
      </c>
      <c r="J1226" s="10"/>
      <c r="K1226" s="224">
        <v>-2.2000000000000002</v>
      </c>
      <c r="L1226" s="225" t="s">
        <v>293</v>
      </c>
      <c r="M1226" s="350" t="s">
        <v>1323</v>
      </c>
    </row>
    <row r="1227" spans="1:13" ht="51">
      <c r="A1227" s="77" t="e">
        <f>VLOOKUP(B1227,#REF!,3,FALSE)</f>
        <v>#REF!</v>
      </c>
      <c r="B1227" s="60">
        <v>1812</v>
      </c>
      <c r="C1227" s="26" t="s">
        <v>140</v>
      </c>
      <c r="D1227" s="41" t="s">
        <v>1317</v>
      </c>
      <c r="E1227" s="49" t="s">
        <v>1318</v>
      </c>
      <c r="F1227" s="41" t="s">
        <v>8</v>
      </c>
      <c r="G1227" s="22"/>
      <c r="H1227" s="22"/>
      <c r="I1227" s="22" t="str">
        <f t="shared" si="48"/>
        <v/>
      </c>
      <c r="J1227" s="10"/>
      <c r="K1227" s="224">
        <v>-54</v>
      </c>
      <c r="L1227" s="408" t="s">
        <v>50</v>
      </c>
      <c r="M1227" s="350" t="s">
        <v>1324</v>
      </c>
    </row>
    <row r="1228" spans="1:13" ht="38.25">
      <c r="A1228" s="77" t="e">
        <f>VLOOKUP(B1228,#REF!,3,FALSE)</f>
        <v>#REF!</v>
      </c>
      <c r="B1228" s="60">
        <v>1812</v>
      </c>
      <c r="C1228" s="26" t="s">
        <v>140</v>
      </c>
      <c r="D1228" s="41" t="s">
        <v>1317</v>
      </c>
      <c r="E1228" s="49" t="s">
        <v>1318</v>
      </c>
      <c r="F1228" s="41" t="s">
        <v>8</v>
      </c>
      <c r="G1228" s="22"/>
      <c r="H1228" s="22"/>
      <c r="I1228" s="22" t="str">
        <f t="shared" si="48"/>
        <v/>
      </c>
      <c r="J1228" s="10"/>
      <c r="K1228" s="224">
        <v>-120.8</v>
      </c>
      <c r="L1228" s="225" t="s">
        <v>10</v>
      </c>
      <c r="M1228" s="350" t="s">
        <v>1325</v>
      </c>
    </row>
    <row r="1229" spans="1:13" ht="51">
      <c r="A1229" s="77" t="e">
        <f>VLOOKUP(B1229,#REF!,3,FALSE)</f>
        <v>#REF!</v>
      </c>
      <c r="B1229" s="60">
        <v>1812</v>
      </c>
      <c r="C1229" s="26" t="s">
        <v>140</v>
      </c>
      <c r="D1229" s="41" t="s">
        <v>1317</v>
      </c>
      <c r="E1229" s="49" t="s">
        <v>1318</v>
      </c>
      <c r="F1229" s="41" t="s">
        <v>8</v>
      </c>
      <c r="G1229" s="22"/>
      <c r="H1229" s="22"/>
      <c r="I1229" s="22" t="str">
        <f t="shared" si="48"/>
        <v/>
      </c>
      <c r="J1229" s="10"/>
      <c r="K1229" s="224">
        <v>-26.8</v>
      </c>
      <c r="L1229" s="225" t="s">
        <v>155</v>
      </c>
      <c r="M1229" s="350" t="s">
        <v>1326</v>
      </c>
    </row>
    <row r="1230" spans="1:13" ht="25.5">
      <c r="A1230" s="77" t="e">
        <f>VLOOKUP(B1230,#REF!,3,FALSE)</f>
        <v>#REF!</v>
      </c>
      <c r="B1230" s="60">
        <v>1812</v>
      </c>
      <c r="C1230" s="26" t="s">
        <v>140</v>
      </c>
      <c r="D1230" s="41" t="s">
        <v>1317</v>
      </c>
      <c r="E1230" s="49" t="s">
        <v>1318</v>
      </c>
      <c r="F1230" s="41" t="s">
        <v>8</v>
      </c>
      <c r="G1230" s="22"/>
      <c r="H1230" s="22"/>
      <c r="I1230" s="22" t="str">
        <f t="shared" si="48"/>
        <v/>
      </c>
      <c r="J1230" s="10"/>
      <c r="K1230" s="224">
        <v>-145.80000000000001</v>
      </c>
      <c r="L1230" s="225" t="s">
        <v>9</v>
      </c>
      <c r="M1230" s="350" t="s">
        <v>1327</v>
      </c>
    </row>
    <row r="1231" spans="1:13" ht="38.25">
      <c r="A1231" s="77" t="e">
        <f>VLOOKUP(B1231,#REF!,3,FALSE)</f>
        <v>#REF!</v>
      </c>
      <c r="B1231" s="60">
        <v>1812</v>
      </c>
      <c r="C1231" s="26" t="s">
        <v>140</v>
      </c>
      <c r="D1231" s="41" t="s">
        <v>1317</v>
      </c>
      <c r="E1231" s="49" t="s">
        <v>1318</v>
      </c>
      <c r="F1231" s="41" t="s">
        <v>8</v>
      </c>
      <c r="G1231" s="22"/>
      <c r="H1231" s="22"/>
      <c r="I1231" s="22" t="str">
        <f t="shared" si="48"/>
        <v/>
      </c>
      <c r="J1231" s="10"/>
      <c r="K1231" s="224">
        <v>-8.9</v>
      </c>
      <c r="L1231" s="225" t="s">
        <v>10</v>
      </c>
      <c r="M1231" s="350" t="s">
        <v>1328</v>
      </c>
    </row>
    <row r="1232" spans="1:13" ht="89.25">
      <c r="A1232" s="77" t="e">
        <f>VLOOKUP(B1232,#REF!,3,FALSE)</f>
        <v>#REF!</v>
      </c>
      <c r="B1232" s="60">
        <v>1812</v>
      </c>
      <c r="C1232" s="26" t="s">
        <v>140</v>
      </c>
      <c r="D1232" s="41" t="s">
        <v>1317</v>
      </c>
      <c r="E1232" s="49" t="s">
        <v>1318</v>
      </c>
      <c r="F1232" s="41" t="s">
        <v>8</v>
      </c>
      <c r="G1232" s="22"/>
      <c r="H1232" s="22"/>
      <c r="I1232" s="22" t="str">
        <f t="shared" si="48"/>
        <v/>
      </c>
      <c r="J1232" s="10"/>
      <c r="K1232" s="224">
        <v>-66.7</v>
      </c>
      <c r="L1232" s="225" t="s">
        <v>50</v>
      </c>
      <c r="M1232" s="350" t="s">
        <v>1329</v>
      </c>
    </row>
    <row r="1233" spans="1:13" ht="76.5">
      <c r="A1233" s="77" t="e">
        <f>VLOOKUP(B1233,#REF!,3,FALSE)</f>
        <v>#REF!</v>
      </c>
      <c r="B1233" s="60">
        <v>1812</v>
      </c>
      <c r="C1233" s="26" t="s">
        <v>140</v>
      </c>
      <c r="D1233" s="41" t="s">
        <v>1317</v>
      </c>
      <c r="E1233" s="49" t="s">
        <v>1318</v>
      </c>
      <c r="F1233" s="41" t="s">
        <v>8</v>
      </c>
      <c r="G1233" s="22"/>
      <c r="H1233" s="22"/>
      <c r="I1233" s="22" t="str">
        <f t="shared" si="48"/>
        <v/>
      </c>
      <c r="J1233" s="10"/>
      <c r="K1233" s="224">
        <v>-45</v>
      </c>
      <c r="L1233" s="225" t="s">
        <v>9</v>
      </c>
      <c r="M1233" s="350" t="s">
        <v>1330</v>
      </c>
    </row>
    <row r="1234" spans="1:13" ht="25.5">
      <c r="A1234" s="77" t="e">
        <f>VLOOKUP(B1234,#REF!,3,FALSE)</f>
        <v>#REF!</v>
      </c>
      <c r="B1234" s="60">
        <v>1812</v>
      </c>
      <c r="C1234" s="26" t="s">
        <v>140</v>
      </c>
      <c r="D1234" s="41" t="s">
        <v>1317</v>
      </c>
      <c r="E1234" s="49" t="s">
        <v>1318</v>
      </c>
      <c r="F1234" s="41" t="s">
        <v>8</v>
      </c>
      <c r="G1234" s="22"/>
      <c r="H1234" s="22"/>
      <c r="I1234" s="22" t="str">
        <f t="shared" si="48"/>
        <v/>
      </c>
      <c r="J1234" s="10"/>
      <c r="K1234" s="224">
        <v>-127.9</v>
      </c>
      <c r="L1234" s="225" t="s">
        <v>10</v>
      </c>
      <c r="M1234" s="350" t="s">
        <v>1331</v>
      </c>
    </row>
    <row r="1235" spans="1:13" ht="76.5">
      <c r="A1235" s="77" t="e">
        <f>VLOOKUP(B1235,#REF!,3,FALSE)</f>
        <v>#REF!</v>
      </c>
      <c r="B1235" s="60">
        <v>1812</v>
      </c>
      <c r="C1235" s="26" t="s">
        <v>140</v>
      </c>
      <c r="D1235" s="41" t="s">
        <v>1317</v>
      </c>
      <c r="E1235" s="49" t="s">
        <v>1318</v>
      </c>
      <c r="F1235" s="41" t="s">
        <v>8</v>
      </c>
      <c r="G1235" s="22"/>
      <c r="H1235" s="22"/>
      <c r="I1235" s="22" t="str">
        <f t="shared" si="48"/>
        <v/>
      </c>
      <c r="J1235" s="10"/>
      <c r="K1235" s="224">
        <v>-16.5</v>
      </c>
      <c r="L1235" s="225" t="s">
        <v>9</v>
      </c>
      <c r="M1235" s="350" t="s">
        <v>1332</v>
      </c>
    </row>
    <row r="1236" spans="1:13" ht="51">
      <c r="A1236" s="77" t="e">
        <f>VLOOKUP(B1236,#REF!,3,FALSE)</f>
        <v>#REF!</v>
      </c>
      <c r="B1236" s="60">
        <v>1812</v>
      </c>
      <c r="C1236" s="26" t="s">
        <v>140</v>
      </c>
      <c r="D1236" s="41" t="s">
        <v>1317</v>
      </c>
      <c r="E1236" s="49" t="s">
        <v>1318</v>
      </c>
      <c r="F1236" s="41" t="s">
        <v>8</v>
      </c>
      <c r="G1236" s="22"/>
      <c r="H1236" s="22"/>
      <c r="I1236" s="22" t="str">
        <f t="shared" si="48"/>
        <v/>
      </c>
      <c r="J1236" s="10"/>
      <c r="K1236" s="224">
        <v>-171.2</v>
      </c>
      <c r="L1236" s="408" t="s">
        <v>50</v>
      </c>
      <c r="M1236" s="350" t="s">
        <v>1333</v>
      </c>
    </row>
    <row r="1237" spans="1:13" ht="25.5">
      <c r="A1237" s="77" t="e">
        <f>VLOOKUP(B1237,#REF!,3,FALSE)</f>
        <v>#REF!</v>
      </c>
      <c r="B1237" s="60">
        <v>1812</v>
      </c>
      <c r="C1237" s="26" t="s">
        <v>140</v>
      </c>
      <c r="D1237" s="41" t="s">
        <v>1317</v>
      </c>
      <c r="E1237" s="49" t="s">
        <v>1318</v>
      </c>
      <c r="F1237" s="41" t="s">
        <v>8</v>
      </c>
      <c r="G1237" s="22"/>
      <c r="H1237" s="22"/>
      <c r="I1237" s="22" t="str">
        <f t="shared" si="48"/>
        <v/>
      </c>
      <c r="J1237" s="10"/>
      <c r="K1237" s="224">
        <v>-0.3</v>
      </c>
      <c r="L1237" s="225" t="s">
        <v>155</v>
      </c>
      <c r="M1237" s="350" t="s">
        <v>1334</v>
      </c>
    </row>
    <row r="1238" spans="1:13" ht="25.5">
      <c r="A1238" s="77" t="e">
        <f>VLOOKUP(B1238,#REF!,3,FALSE)</f>
        <v>#REF!</v>
      </c>
      <c r="B1238" s="60">
        <v>1812</v>
      </c>
      <c r="C1238" s="26" t="s">
        <v>140</v>
      </c>
      <c r="D1238" s="41" t="s">
        <v>1317</v>
      </c>
      <c r="E1238" s="49" t="s">
        <v>1318</v>
      </c>
      <c r="F1238" s="41" t="s">
        <v>8</v>
      </c>
      <c r="G1238" s="22"/>
      <c r="H1238" s="22"/>
      <c r="I1238" s="22" t="str">
        <f t="shared" si="48"/>
        <v/>
      </c>
      <c r="J1238" s="10"/>
      <c r="K1238" s="224">
        <v>-1291.5</v>
      </c>
      <c r="L1238" s="225" t="s">
        <v>27</v>
      </c>
      <c r="M1238" s="350" t="s">
        <v>1335</v>
      </c>
    </row>
    <row r="1239" spans="1:13" ht="25.5">
      <c r="A1239" s="77" t="e">
        <f>VLOOKUP(B1239,#REF!,3,FALSE)</f>
        <v>#REF!</v>
      </c>
      <c r="B1239" s="60">
        <v>1812</v>
      </c>
      <c r="C1239" s="26" t="s">
        <v>140</v>
      </c>
      <c r="D1239" s="41" t="s">
        <v>1317</v>
      </c>
      <c r="E1239" s="49" t="s">
        <v>1318</v>
      </c>
      <c r="F1239" s="41" t="s">
        <v>8</v>
      </c>
      <c r="G1239" s="22"/>
      <c r="H1239" s="22"/>
      <c r="I1239" s="22" t="str">
        <f t="shared" si="48"/>
        <v/>
      </c>
      <c r="J1239" s="10"/>
      <c r="K1239" s="224">
        <v>-2112.3000000000002</v>
      </c>
      <c r="L1239" s="225" t="s">
        <v>10</v>
      </c>
      <c r="M1239" s="350" t="s">
        <v>1336</v>
      </c>
    </row>
    <row r="1240" spans="1:13" ht="140.25">
      <c r="A1240" s="77" t="e">
        <f>VLOOKUP(B1240,#REF!,3,FALSE)</f>
        <v>#REF!</v>
      </c>
      <c r="B1240" s="60">
        <v>1812</v>
      </c>
      <c r="C1240" s="26" t="s">
        <v>140</v>
      </c>
      <c r="D1240" s="41" t="s">
        <v>1317</v>
      </c>
      <c r="E1240" s="49" t="s">
        <v>1318</v>
      </c>
      <c r="F1240" s="41" t="s">
        <v>8</v>
      </c>
      <c r="G1240" s="22"/>
      <c r="H1240" s="22"/>
      <c r="I1240" s="22" t="str">
        <f t="shared" si="48"/>
        <v/>
      </c>
      <c r="J1240" s="10"/>
      <c r="K1240" s="224">
        <v>-3832.3</v>
      </c>
      <c r="L1240" s="408" t="s">
        <v>122</v>
      </c>
      <c r="M1240" s="350" t="s">
        <v>1337</v>
      </c>
    </row>
    <row r="1241" spans="1:13" ht="38.25">
      <c r="A1241" s="77" t="e">
        <f>VLOOKUP(B1241,#REF!,3,FALSE)</f>
        <v>#REF!</v>
      </c>
      <c r="B1241" s="60">
        <v>1812</v>
      </c>
      <c r="C1241" s="26" t="s">
        <v>140</v>
      </c>
      <c r="D1241" s="41" t="s">
        <v>1317</v>
      </c>
      <c r="E1241" s="49" t="s">
        <v>1318</v>
      </c>
      <c r="F1241" s="41" t="s">
        <v>8</v>
      </c>
      <c r="G1241" s="10"/>
      <c r="H1241" s="10"/>
      <c r="I1241" s="10" t="str">
        <f t="shared" si="48"/>
        <v/>
      </c>
      <c r="J1241" s="10"/>
      <c r="K1241" s="224">
        <v>-621.70000000000005</v>
      </c>
      <c r="L1241" s="225" t="s">
        <v>293</v>
      </c>
      <c r="M1241" s="350" t="s">
        <v>1338</v>
      </c>
    </row>
    <row r="1242" spans="1:13" ht="63.75">
      <c r="A1242" s="77" t="e">
        <f>VLOOKUP(B1242,#REF!,3,FALSE)</f>
        <v>#REF!</v>
      </c>
      <c r="B1242" s="60">
        <v>1812</v>
      </c>
      <c r="C1242" s="26" t="s">
        <v>140</v>
      </c>
      <c r="D1242" s="41" t="s">
        <v>1317</v>
      </c>
      <c r="E1242" s="49" t="s">
        <v>1318</v>
      </c>
      <c r="F1242" s="41" t="s">
        <v>8</v>
      </c>
      <c r="G1242" s="10"/>
      <c r="H1242" s="10"/>
      <c r="I1242" s="10" t="str">
        <f t="shared" ref="I1242:I1312" si="55">IF(ISBLANK(H1242),"",+H1242/G1242*100)</f>
        <v/>
      </c>
      <c r="J1242" s="10"/>
      <c r="K1242" s="226">
        <v>-742</v>
      </c>
      <c r="L1242" s="216" t="s">
        <v>10</v>
      </c>
      <c r="M1242" s="350" t="s">
        <v>630</v>
      </c>
    </row>
    <row r="1243" spans="1:13" ht="63.75">
      <c r="A1243" s="77" t="e">
        <f>VLOOKUP(B1243,#REF!,3,FALSE)</f>
        <v>#REF!</v>
      </c>
      <c r="B1243" s="60">
        <v>1812</v>
      </c>
      <c r="C1243" s="26" t="s">
        <v>140</v>
      </c>
      <c r="D1243" s="41" t="s">
        <v>1317</v>
      </c>
      <c r="E1243" s="49" t="s">
        <v>1318</v>
      </c>
      <c r="F1243" s="41" t="s">
        <v>8</v>
      </c>
      <c r="G1243" s="10"/>
      <c r="H1243" s="10"/>
      <c r="I1243" s="10" t="str">
        <f t="shared" si="55"/>
        <v/>
      </c>
      <c r="J1243" s="10"/>
      <c r="K1243" s="226">
        <v>-361.9</v>
      </c>
      <c r="L1243" s="216" t="s">
        <v>9</v>
      </c>
      <c r="M1243" s="350" t="s">
        <v>1339</v>
      </c>
    </row>
    <row r="1244" spans="1:13" ht="25.5">
      <c r="A1244" s="77" t="e">
        <f>VLOOKUP(B1244,#REF!,3,FALSE)</f>
        <v>#REF!</v>
      </c>
      <c r="B1244" s="60">
        <v>1812</v>
      </c>
      <c r="C1244" s="26" t="s">
        <v>140</v>
      </c>
      <c r="D1244" s="41" t="s">
        <v>1317</v>
      </c>
      <c r="E1244" s="49" t="s">
        <v>1318</v>
      </c>
      <c r="F1244" s="41" t="s">
        <v>8</v>
      </c>
      <c r="G1244" s="10"/>
      <c r="H1244" s="10"/>
      <c r="I1244" s="10" t="str">
        <f t="shared" si="55"/>
        <v/>
      </c>
      <c r="J1244" s="10"/>
      <c r="K1244" s="226">
        <v>-0.2</v>
      </c>
      <c r="L1244" s="216" t="s">
        <v>9</v>
      </c>
      <c r="M1244" s="350" t="s">
        <v>1340</v>
      </c>
    </row>
    <row r="1245" spans="1:13" ht="25.5">
      <c r="A1245" s="77" t="e">
        <f>VLOOKUP(B1245,#REF!,3,FALSE)</f>
        <v>#REF!</v>
      </c>
      <c r="B1245" s="60">
        <v>1812</v>
      </c>
      <c r="C1245" s="26" t="s">
        <v>140</v>
      </c>
      <c r="D1245" s="41" t="s">
        <v>1317</v>
      </c>
      <c r="E1245" s="49" t="s">
        <v>1318</v>
      </c>
      <c r="F1245" s="41" t="s">
        <v>8</v>
      </c>
      <c r="G1245" s="10"/>
      <c r="H1245" s="10"/>
      <c r="I1245" s="10" t="str">
        <f t="shared" si="55"/>
        <v/>
      </c>
      <c r="J1245" s="10"/>
      <c r="K1245" s="224">
        <v>-327</v>
      </c>
      <c r="L1245" s="54" t="s">
        <v>10</v>
      </c>
      <c r="M1245" s="350" t="s">
        <v>632</v>
      </c>
    </row>
    <row r="1246" spans="1:13" ht="25.5">
      <c r="A1246" s="77" t="e">
        <f>VLOOKUP(B1246,#REF!,3,FALSE)</f>
        <v>#REF!</v>
      </c>
      <c r="B1246" s="60">
        <v>1812</v>
      </c>
      <c r="C1246" s="26" t="s">
        <v>140</v>
      </c>
      <c r="D1246" s="41" t="s">
        <v>1317</v>
      </c>
      <c r="E1246" s="49" t="s">
        <v>1318</v>
      </c>
      <c r="F1246" s="41" t="s">
        <v>8</v>
      </c>
      <c r="G1246" s="10"/>
      <c r="H1246" s="10"/>
      <c r="I1246" s="10" t="str">
        <f t="shared" si="55"/>
        <v/>
      </c>
      <c r="J1246" s="10"/>
      <c r="K1246" s="224">
        <v>-55.5</v>
      </c>
      <c r="L1246" s="217" t="s">
        <v>56</v>
      </c>
      <c r="M1246" s="350" t="s">
        <v>1341</v>
      </c>
    </row>
    <row r="1247" spans="1:13" ht="25.5">
      <c r="A1247" s="77" t="e">
        <f>VLOOKUP(B1247,#REF!,3,FALSE)</f>
        <v>#REF!</v>
      </c>
      <c r="B1247" s="60">
        <v>1812</v>
      </c>
      <c r="C1247" s="26" t="s">
        <v>140</v>
      </c>
      <c r="D1247" s="41" t="s">
        <v>1317</v>
      </c>
      <c r="E1247" s="49" t="s">
        <v>1318</v>
      </c>
      <c r="F1247" s="41" t="s">
        <v>8</v>
      </c>
      <c r="G1247" s="10"/>
      <c r="H1247" s="10"/>
      <c r="I1247" s="10" t="str">
        <f t="shared" si="55"/>
        <v/>
      </c>
      <c r="J1247" s="10"/>
      <c r="K1247" s="224">
        <v>-36.299999999999997</v>
      </c>
      <c r="L1247" s="54" t="s">
        <v>155</v>
      </c>
      <c r="M1247" s="350" t="s">
        <v>1342</v>
      </c>
    </row>
    <row r="1248" spans="1:13" ht="25.5">
      <c r="A1248" s="77" t="e">
        <f>VLOOKUP(B1248,#REF!,3,FALSE)</f>
        <v>#REF!</v>
      </c>
      <c r="B1248" s="60">
        <v>1812</v>
      </c>
      <c r="C1248" s="26" t="s">
        <v>140</v>
      </c>
      <c r="D1248" s="41" t="s">
        <v>1317</v>
      </c>
      <c r="E1248" s="49" t="s">
        <v>1318</v>
      </c>
      <c r="F1248" s="41" t="s">
        <v>8</v>
      </c>
      <c r="G1248" s="10"/>
      <c r="H1248" s="10"/>
      <c r="I1248" s="10" t="str">
        <f t="shared" si="55"/>
        <v/>
      </c>
      <c r="J1248" s="10"/>
      <c r="K1248" s="224">
        <v>-0.2</v>
      </c>
      <c r="L1248" s="12" t="s">
        <v>155</v>
      </c>
      <c r="M1248" s="350" t="s">
        <v>1343</v>
      </c>
    </row>
    <row r="1249" spans="1:13" ht="25.5">
      <c r="A1249" s="77" t="e">
        <f>VLOOKUP(B1249,#REF!,3,FALSE)</f>
        <v>#REF!</v>
      </c>
      <c r="B1249" s="60">
        <v>1812</v>
      </c>
      <c r="C1249" s="26" t="s">
        <v>140</v>
      </c>
      <c r="D1249" s="41" t="s">
        <v>1317</v>
      </c>
      <c r="E1249" s="49" t="s">
        <v>1318</v>
      </c>
      <c r="F1249" s="41" t="s">
        <v>8</v>
      </c>
      <c r="G1249" s="10"/>
      <c r="H1249" s="10"/>
      <c r="I1249" s="10"/>
      <c r="J1249" s="10"/>
      <c r="K1249" s="224">
        <v>-178.6</v>
      </c>
      <c r="L1249" s="12" t="s">
        <v>10</v>
      </c>
      <c r="M1249" s="350" t="s">
        <v>400</v>
      </c>
    </row>
    <row r="1250" spans="1:13" ht="38.25">
      <c r="A1250" s="77" t="e">
        <f>VLOOKUP(B1250,#REF!,3,FALSE)</f>
        <v>#REF!</v>
      </c>
      <c r="B1250" s="60">
        <v>1812</v>
      </c>
      <c r="C1250" s="26" t="s">
        <v>140</v>
      </c>
      <c r="D1250" s="41" t="s">
        <v>1317</v>
      </c>
      <c r="E1250" s="49" t="s">
        <v>1318</v>
      </c>
      <c r="F1250" s="41" t="s">
        <v>8</v>
      </c>
      <c r="G1250" s="10"/>
      <c r="H1250" s="10"/>
      <c r="I1250" s="10"/>
      <c r="J1250" s="10"/>
      <c r="K1250" s="224">
        <v>-31.5</v>
      </c>
      <c r="L1250" s="12" t="s">
        <v>293</v>
      </c>
      <c r="M1250" s="350" t="s">
        <v>1344</v>
      </c>
    </row>
    <row r="1251" spans="1:13" ht="25.5">
      <c r="A1251" s="77" t="e">
        <f>VLOOKUP(B1251,#REF!,3,FALSE)</f>
        <v>#REF!</v>
      </c>
      <c r="B1251" s="60">
        <v>1812</v>
      </c>
      <c r="C1251" s="26" t="s">
        <v>140</v>
      </c>
      <c r="D1251" s="41" t="s">
        <v>1317</v>
      </c>
      <c r="E1251" s="49" t="s">
        <v>1318</v>
      </c>
      <c r="F1251" s="41" t="s">
        <v>8</v>
      </c>
      <c r="G1251" s="10"/>
      <c r="H1251" s="10"/>
      <c r="I1251" s="10"/>
      <c r="J1251" s="10"/>
      <c r="K1251" s="224">
        <v>-8.8000000000000007</v>
      </c>
      <c r="L1251" s="12" t="s">
        <v>121</v>
      </c>
      <c r="M1251" s="350" t="s">
        <v>1345</v>
      </c>
    </row>
    <row r="1252" spans="1:13" ht="25.5">
      <c r="A1252" s="77" t="e">
        <f>VLOOKUP(B1252,#REF!,3,FALSE)</f>
        <v>#REF!</v>
      </c>
      <c r="B1252" s="60">
        <v>1812</v>
      </c>
      <c r="C1252" s="26" t="s">
        <v>140</v>
      </c>
      <c r="D1252" s="41" t="s">
        <v>1317</v>
      </c>
      <c r="E1252" s="49" t="s">
        <v>1318</v>
      </c>
      <c r="F1252" s="41" t="s">
        <v>8</v>
      </c>
      <c r="G1252" s="10"/>
      <c r="H1252" s="10"/>
      <c r="I1252" s="10"/>
      <c r="J1252" s="10"/>
      <c r="K1252" s="224">
        <v>-22.3</v>
      </c>
      <c r="L1252" s="12" t="s">
        <v>1321</v>
      </c>
      <c r="M1252" s="350" t="s">
        <v>1346</v>
      </c>
    </row>
    <row r="1253" spans="1:13" ht="25.5">
      <c r="A1253" s="77" t="e">
        <f>VLOOKUP(B1253,#REF!,3,FALSE)</f>
        <v>#REF!</v>
      </c>
      <c r="B1253" s="60">
        <v>1812</v>
      </c>
      <c r="C1253" s="26" t="s">
        <v>140</v>
      </c>
      <c r="D1253" s="41" t="s">
        <v>1317</v>
      </c>
      <c r="E1253" s="49" t="s">
        <v>1318</v>
      </c>
      <c r="F1253" s="41" t="s">
        <v>8</v>
      </c>
      <c r="G1253" s="10"/>
      <c r="H1253" s="10"/>
      <c r="I1253" s="10"/>
      <c r="J1253" s="10"/>
      <c r="K1253" s="224">
        <v>-25.2</v>
      </c>
      <c r="L1253" s="12" t="s">
        <v>155</v>
      </c>
      <c r="M1253" s="350" t="s">
        <v>1347</v>
      </c>
    </row>
    <row r="1254" spans="1:13" ht="25.5">
      <c r="A1254" s="77" t="e">
        <f>VLOOKUP(B1254,#REF!,3,FALSE)</f>
        <v>#REF!</v>
      </c>
      <c r="B1254" s="60">
        <v>1812</v>
      </c>
      <c r="C1254" s="26" t="s">
        <v>140</v>
      </c>
      <c r="D1254" s="41" t="s">
        <v>1317</v>
      </c>
      <c r="E1254" s="49" t="s">
        <v>1318</v>
      </c>
      <c r="F1254" s="41" t="s">
        <v>8</v>
      </c>
      <c r="G1254" s="10"/>
      <c r="H1254" s="10"/>
      <c r="I1254" s="10"/>
      <c r="J1254" s="10"/>
      <c r="K1254" s="224">
        <v>-6</v>
      </c>
      <c r="L1254" s="12" t="s">
        <v>9</v>
      </c>
      <c r="M1254" s="350" t="s">
        <v>1340</v>
      </c>
    </row>
    <row r="1255" spans="1:13" ht="25.5">
      <c r="A1255" s="77" t="e">
        <f>VLOOKUP(B1255,#REF!,3,FALSE)</f>
        <v>#REF!</v>
      </c>
      <c r="B1255" s="60">
        <v>1812</v>
      </c>
      <c r="C1255" s="26" t="s">
        <v>140</v>
      </c>
      <c r="D1255" s="41" t="s">
        <v>1317</v>
      </c>
      <c r="E1255" s="49" t="s">
        <v>1318</v>
      </c>
      <c r="F1255" s="41" t="s">
        <v>8</v>
      </c>
      <c r="G1255" s="10"/>
      <c r="H1255" s="10"/>
      <c r="I1255" s="10"/>
      <c r="J1255" s="10"/>
      <c r="K1255" s="224">
        <v>-278.5</v>
      </c>
      <c r="L1255" s="12" t="s">
        <v>122</v>
      </c>
      <c r="M1255" s="350" t="s">
        <v>1348</v>
      </c>
    </row>
    <row r="1256" spans="1:13" ht="25.5">
      <c r="A1256" s="77" t="e">
        <f>VLOOKUP(B1256,#REF!,3,FALSE)</f>
        <v>#REF!</v>
      </c>
      <c r="B1256" s="60">
        <v>1812</v>
      </c>
      <c r="C1256" s="26" t="s">
        <v>140</v>
      </c>
      <c r="D1256" s="41" t="s">
        <v>1317</v>
      </c>
      <c r="E1256" s="49" t="s">
        <v>1318</v>
      </c>
      <c r="F1256" s="41" t="s">
        <v>8</v>
      </c>
      <c r="G1256" s="10"/>
      <c r="H1256" s="10"/>
      <c r="I1256" s="10" t="str">
        <f t="shared" si="55"/>
        <v/>
      </c>
      <c r="J1256" s="10"/>
      <c r="K1256" s="224">
        <v>-17.8</v>
      </c>
      <c r="L1256" s="12" t="s">
        <v>50</v>
      </c>
      <c r="M1256" s="350" t="s">
        <v>1349</v>
      </c>
    </row>
    <row r="1257" spans="1:13" ht="25.5">
      <c r="A1257" s="77" t="e">
        <f>VLOOKUP(B1257,#REF!,3,FALSE)</f>
        <v>#REF!</v>
      </c>
      <c r="B1257" s="60">
        <v>1812</v>
      </c>
      <c r="C1257" s="26" t="s">
        <v>140</v>
      </c>
      <c r="D1257" s="41" t="s">
        <v>1317</v>
      </c>
      <c r="E1257" s="49" t="s">
        <v>1318</v>
      </c>
      <c r="F1257" s="41" t="s">
        <v>8</v>
      </c>
      <c r="G1257" s="10"/>
      <c r="H1257" s="10"/>
      <c r="I1257" s="10" t="str">
        <f t="shared" si="55"/>
        <v/>
      </c>
      <c r="J1257" s="10"/>
      <c r="K1257" s="224">
        <v>-49.7</v>
      </c>
      <c r="L1257" s="12" t="s">
        <v>10</v>
      </c>
      <c r="M1257" s="350" t="s">
        <v>649</v>
      </c>
    </row>
    <row r="1258" spans="1:13" ht="25.5">
      <c r="A1258" s="77" t="e">
        <f>VLOOKUP(B1258,#REF!,3,FALSE)</f>
        <v>#REF!</v>
      </c>
      <c r="B1258" s="60">
        <v>1812</v>
      </c>
      <c r="C1258" s="26" t="s">
        <v>140</v>
      </c>
      <c r="D1258" s="41" t="s">
        <v>1317</v>
      </c>
      <c r="E1258" s="49" t="s">
        <v>1318</v>
      </c>
      <c r="F1258" s="41" t="s">
        <v>61</v>
      </c>
      <c r="G1258" s="22">
        <v>733</v>
      </c>
      <c r="H1258" s="22">
        <v>493.6</v>
      </c>
      <c r="I1258" s="22">
        <f t="shared" si="55"/>
        <v>67.339699863574353</v>
      </c>
      <c r="J1258" s="10">
        <f t="shared" si="52"/>
        <v>-239.39999999999998</v>
      </c>
      <c r="K1258" s="22">
        <v>-239.4</v>
      </c>
      <c r="L1258" s="409" t="s">
        <v>155</v>
      </c>
      <c r="M1258" s="350" t="s">
        <v>1363</v>
      </c>
    </row>
    <row r="1259" spans="1:13" ht="38.25">
      <c r="A1259" s="77" t="e">
        <f>VLOOKUP(B1259,#REF!,3,FALSE)</f>
        <v>#REF!</v>
      </c>
      <c r="B1259" s="60">
        <v>1812</v>
      </c>
      <c r="C1259" s="26" t="s">
        <v>140</v>
      </c>
      <c r="D1259" s="41" t="s">
        <v>1317</v>
      </c>
      <c r="E1259" s="49" t="s">
        <v>1318</v>
      </c>
      <c r="F1259" s="41" t="s">
        <v>1377</v>
      </c>
      <c r="G1259" s="22">
        <v>1520</v>
      </c>
      <c r="H1259" s="22">
        <v>0</v>
      </c>
      <c r="I1259" s="22">
        <f t="shared" si="55"/>
        <v>0</v>
      </c>
      <c r="J1259" s="10">
        <f t="shared" si="52"/>
        <v>-1520</v>
      </c>
      <c r="K1259" s="22">
        <v>-1520</v>
      </c>
      <c r="L1259" s="54" t="s">
        <v>9</v>
      </c>
      <c r="M1259" s="350" t="s">
        <v>1376</v>
      </c>
    </row>
    <row r="1260" spans="1:13" ht="25.5">
      <c r="A1260" s="77" t="e">
        <f>VLOOKUP(B1260,#REF!,3,FALSE)</f>
        <v>#REF!</v>
      </c>
      <c r="B1260" s="60">
        <v>1812</v>
      </c>
      <c r="C1260" s="26" t="s">
        <v>140</v>
      </c>
      <c r="D1260" s="41" t="s">
        <v>1317</v>
      </c>
      <c r="E1260" s="49" t="s">
        <v>1318</v>
      </c>
      <c r="F1260" s="41" t="s">
        <v>145</v>
      </c>
      <c r="G1260" s="22">
        <v>16.8</v>
      </c>
      <c r="H1260" s="22">
        <v>4.3</v>
      </c>
      <c r="I1260" s="22">
        <f t="shared" si="55"/>
        <v>25.595238095238095</v>
      </c>
      <c r="J1260" s="10">
        <f t="shared" si="52"/>
        <v>-12.5</v>
      </c>
      <c r="K1260" s="22">
        <v>-8.8000000000000007</v>
      </c>
      <c r="L1260" s="54" t="s">
        <v>155</v>
      </c>
      <c r="M1260" s="350" t="s">
        <v>1378</v>
      </c>
    </row>
    <row r="1261" spans="1:13" ht="25.5">
      <c r="A1261" s="77" t="e">
        <f>VLOOKUP(B1261,#REF!,3,FALSE)</f>
        <v>#REF!</v>
      </c>
      <c r="B1261" s="60">
        <v>1812</v>
      </c>
      <c r="C1261" s="26" t="s">
        <v>140</v>
      </c>
      <c r="D1261" s="41" t="s">
        <v>1317</v>
      </c>
      <c r="E1261" s="49" t="s">
        <v>1318</v>
      </c>
      <c r="F1261" s="41" t="s">
        <v>145</v>
      </c>
      <c r="G1261" s="62"/>
      <c r="H1261" s="62"/>
      <c r="I1261" s="62" t="str">
        <f t="shared" si="55"/>
        <v/>
      </c>
      <c r="J1261" s="10"/>
      <c r="K1261" s="62">
        <v>-3.7</v>
      </c>
      <c r="L1261" s="54" t="s">
        <v>155</v>
      </c>
      <c r="M1261" s="350" t="s">
        <v>1378</v>
      </c>
    </row>
    <row r="1262" spans="1:13" ht="63.75">
      <c r="A1262" s="77" t="e">
        <f>VLOOKUP(B1262,#REF!,3,FALSE)</f>
        <v>#REF!</v>
      </c>
      <c r="B1262" s="60">
        <v>1812</v>
      </c>
      <c r="C1262" s="26" t="s">
        <v>140</v>
      </c>
      <c r="D1262" s="41" t="s">
        <v>1317</v>
      </c>
      <c r="E1262" s="49" t="s">
        <v>1318</v>
      </c>
      <c r="F1262" s="41" t="s">
        <v>142</v>
      </c>
      <c r="G1262" s="62">
        <v>1669</v>
      </c>
      <c r="H1262" s="62">
        <v>545.6</v>
      </c>
      <c r="I1262" s="62">
        <f t="shared" si="55"/>
        <v>32.690233672858</v>
      </c>
      <c r="J1262" s="10">
        <f t="shared" si="52"/>
        <v>-1123.4000000000001</v>
      </c>
      <c r="K1262" s="62">
        <v>-1123.4000000000001</v>
      </c>
      <c r="L1262" s="409" t="s">
        <v>155</v>
      </c>
      <c r="M1262" s="350" t="s">
        <v>1379</v>
      </c>
    </row>
    <row r="1263" spans="1:13" ht="25.5">
      <c r="A1263" s="77" t="s">
        <v>341</v>
      </c>
      <c r="B1263" s="60">
        <v>1812</v>
      </c>
      <c r="C1263" s="26" t="s">
        <v>140</v>
      </c>
      <c r="D1263" s="41" t="s">
        <v>1317</v>
      </c>
      <c r="E1263" s="49" t="s">
        <v>1318</v>
      </c>
      <c r="F1263" s="41" t="s">
        <v>735</v>
      </c>
      <c r="G1263" s="62">
        <v>2751.7</v>
      </c>
      <c r="H1263" s="62">
        <v>727.6</v>
      </c>
      <c r="I1263" s="62">
        <f t="shared" si="55"/>
        <v>26.441835955954502</v>
      </c>
      <c r="J1263" s="10">
        <f t="shared" si="52"/>
        <v>-2024.1</v>
      </c>
      <c r="K1263" s="62">
        <v>-2024.1</v>
      </c>
      <c r="L1263" s="409" t="s">
        <v>155</v>
      </c>
      <c r="M1263" s="350" t="s">
        <v>1411</v>
      </c>
    </row>
    <row r="1264" spans="1:13" ht="38.25">
      <c r="A1264" s="77" t="s">
        <v>341</v>
      </c>
      <c r="B1264" s="60">
        <v>1812</v>
      </c>
      <c r="C1264" s="26" t="s">
        <v>140</v>
      </c>
      <c r="D1264" s="41" t="s">
        <v>1317</v>
      </c>
      <c r="E1264" s="49" t="s">
        <v>1318</v>
      </c>
      <c r="F1264" s="41" t="s">
        <v>734</v>
      </c>
      <c r="G1264" s="62">
        <v>37725.4</v>
      </c>
      <c r="H1264" s="62">
        <v>19607</v>
      </c>
      <c r="I1264" s="62">
        <f t="shared" si="55"/>
        <v>51.972941307448025</v>
      </c>
      <c r="J1264" s="10">
        <f t="shared" si="52"/>
        <v>-18118.400000000001</v>
      </c>
      <c r="K1264" s="62">
        <v>-18118.400000000001</v>
      </c>
      <c r="L1264" s="409" t="s">
        <v>155</v>
      </c>
      <c r="M1264" s="350" t="s">
        <v>1412</v>
      </c>
    </row>
    <row r="1265" spans="1:13" ht="25.5">
      <c r="A1265" s="77" t="e">
        <f>VLOOKUP(B1265,#REF!,3,FALSE)</f>
        <v>#REF!</v>
      </c>
      <c r="B1265" s="60">
        <v>1812</v>
      </c>
      <c r="C1265" s="26" t="s">
        <v>140</v>
      </c>
      <c r="D1265" s="41" t="s">
        <v>1317</v>
      </c>
      <c r="E1265" s="49" t="s">
        <v>1318</v>
      </c>
      <c r="F1265" s="41" t="s">
        <v>1246</v>
      </c>
      <c r="G1265" s="62">
        <v>149.19999999999999</v>
      </c>
      <c r="H1265" s="62">
        <v>0</v>
      </c>
      <c r="I1265" s="62">
        <f t="shared" si="55"/>
        <v>0</v>
      </c>
      <c r="J1265" s="10">
        <f t="shared" si="52"/>
        <v>-149.19999999999999</v>
      </c>
      <c r="K1265" s="62">
        <v>-149.19999999999999</v>
      </c>
      <c r="L1265" s="54" t="s">
        <v>9</v>
      </c>
      <c r="M1265" s="350" t="s">
        <v>1380</v>
      </c>
    </row>
    <row r="1266" spans="1:13" ht="25.5">
      <c r="A1266" s="77" t="e">
        <f>VLOOKUP(B1266,#REF!,3,FALSE)</f>
        <v>#REF!</v>
      </c>
      <c r="B1266" s="60">
        <v>1812</v>
      </c>
      <c r="C1266" s="26" t="s">
        <v>140</v>
      </c>
      <c r="D1266" s="41" t="s">
        <v>1317</v>
      </c>
      <c r="E1266" s="49" t="s">
        <v>1318</v>
      </c>
      <c r="F1266" s="41" t="s">
        <v>146</v>
      </c>
      <c r="G1266" s="62">
        <v>51.4</v>
      </c>
      <c r="H1266" s="62">
        <v>13</v>
      </c>
      <c r="I1266" s="62">
        <f t="shared" si="55"/>
        <v>25.291828793774318</v>
      </c>
      <c r="J1266" s="10">
        <f t="shared" si="52"/>
        <v>-38.4</v>
      </c>
      <c r="K1266" s="62">
        <v>-26</v>
      </c>
      <c r="L1266" s="54" t="s">
        <v>155</v>
      </c>
      <c r="M1266" s="350" t="s">
        <v>1378</v>
      </c>
    </row>
    <row r="1267" spans="1:13" ht="25.5">
      <c r="A1267" s="77" t="e">
        <f>VLOOKUP(B1267,#REF!,3,FALSE)</f>
        <v>#REF!</v>
      </c>
      <c r="B1267" s="60">
        <v>1812</v>
      </c>
      <c r="C1267" s="26" t="s">
        <v>140</v>
      </c>
      <c r="D1267" s="41" t="s">
        <v>1317</v>
      </c>
      <c r="E1267" s="49" t="s">
        <v>1318</v>
      </c>
      <c r="F1267" s="41" t="s">
        <v>146</v>
      </c>
      <c r="G1267" s="22"/>
      <c r="H1267" s="22"/>
      <c r="I1267" s="22" t="str">
        <f t="shared" si="55"/>
        <v/>
      </c>
      <c r="J1267" s="10"/>
      <c r="K1267" s="22">
        <v>-12.4</v>
      </c>
      <c r="L1267" s="54" t="s">
        <v>155</v>
      </c>
      <c r="M1267" s="350" t="s">
        <v>1378</v>
      </c>
    </row>
    <row r="1268" spans="1:13" ht="51">
      <c r="A1268" s="77" t="e">
        <f>VLOOKUP(B1268,#REF!,3,FALSE)</f>
        <v>#REF!</v>
      </c>
      <c r="B1268" s="60">
        <v>1812</v>
      </c>
      <c r="C1268" s="26" t="s">
        <v>140</v>
      </c>
      <c r="D1268" s="41" t="s">
        <v>1317</v>
      </c>
      <c r="E1268" s="49" t="s">
        <v>1318</v>
      </c>
      <c r="F1268" s="41" t="s">
        <v>1409</v>
      </c>
      <c r="G1268" s="22">
        <v>57463</v>
      </c>
      <c r="H1268" s="22">
        <v>45268.4</v>
      </c>
      <c r="I1268" s="22">
        <f t="shared" si="55"/>
        <v>78.778344325914077</v>
      </c>
      <c r="J1268" s="10">
        <f t="shared" si="52"/>
        <v>-12194.599999999999</v>
      </c>
      <c r="K1268" s="22">
        <v>-12194.6</v>
      </c>
      <c r="L1268" s="54" t="s">
        <v>9</v>
      </c>
      <c r="M1268" s="350" t="s">
        <v>1410</v>
      </c>
    </row>
    <row r="1269" spans="1:13" ht="25.5">
      <c r="A1269" s="77" t="e">
        <f>VLOOKUP(B1269,#REF!,3,FALSE)</f>
        <v>#REF!</v>
      </c>
      <c r="B1269" s="60">
        <v>1812</v>
      </c>
      <c r="C1269" s="26" t="s">
        <v>140</v>
      </c>
      <c r="D1269" s="41" t="s">
        <v>1317</v>
      </c>
      <c r="E1269" s="49" t="s">
        <v>1318</v>
      </c>
      <c r="F1269" s="41" t="s">
        <v>763</v>
      </c>
      <c r="G1269" s="22">
        <v>10104.9</v>
      </c>
      <c r="H1269" s="22">
        <v>2792.3</v>
      </c>
      <c r="I1269" s="22">
        <f t="shared" si="55"/>
        <v>27.633128482221498</v>
      </c>
      <c r="J1269" s="10">
        <f t="shared" si="52"/>
        <v>-7312.5999999999995</v>
      </c>
      <c r="K1269" s="22">
        <v>-7312.6</v>
      </c>
      <c r="L1269" s="409" t="s">
        <v>155</v>
      </c>
      <c r="M1269" s="350" t="s">
        <v>1411</v>
      </c>
    </row>
    <row r="1270" spans="1:13" ht="38.25">
      <c r="A1270" s="77" t="e">
        <f>VLOOKUP(B1270,#REF!,3,FALSE)</f>
        <v>#REF!</v>
      </c>
      <c r="B1270" s="60">
        <v>1812</v>
      </c>
      <c r="C1270" s="26" t="s">
        <v>140</v>
      </c>
      <c r="D1270" s="41" t="s">
        <v>1317</v>
      </c>
      <c r="E1270" s="49" t="s">
        <v>1318</v>
      </c>
      <c r="F1270" s="41" t="s">
        <v>762</v>
      </c>
      <c r="G1270" s="22">
        <v>176667.7</v>
      </c>
      <c r="H1270" s="22">
        <v>85492.3</v>
      </c>
      <c r="I1270" s="22">
        <f t="shared" si="55"/>
        <v>48.391584879409194</v>
      </c>
      <c r="J1270" s="10">
        <f t="shared" si="52"/>
        <v>-91175.400000000009</v>
      </c>
      <c r="K1270" s="22">
        <v>-91175.4</v>
      </c>
      <c r="L1270" s="409" t="s">
        <v>155</v>
      </c>
      <c r="M1270" s="350" t="s">
        <v>1412</v>
      </c>
    </row>
    <row r="1271" spans="1:13" ht="25.5">
      <c r="A1271" s="77" t="e">
        <f>VLOOKUP(B1271,#REF!,3,FALSE)</f>
        <v>#REF!</v>
      </c>
      <c r="B1271" s="60">
        <v>1812</v>
      </c>
      <c r="C1271" s="26" t="s">
        <v>140</v>
      </c>
      <c r="D1271" s="41" t="s">
        <v>1317</v>
      </c>
      <c r="E1271" s="49" t="s">
        <v>1318</v>
      </c>
      <c r="F1271" s="41" t="s">
        <v>1250</v>
      </c>
      <c r="G1271" s="10">
        <v>348</v>
      </c>
      <c r="H1271" s="10">
        <v>0</v>
      </c>
      <c r="I1271" s="10">
        <f t="shared" si="55"/>
        <v>0</v>
      </c>
      <c r="J1271" s="10">
        <f t="shared" si="52"/>
        <v>-348</v>
      </c>
      <c r="K1271" s="10">
        <v>-348</v>
      </c>
      <c r="L1271" s="61" t="s">
        <v>9</v>
      </c>
      <c r="M1271" s="350" t="s">
        <v>1380</v>
      </c>
    </row>
    <row r="1272" spans="1:13" ht="25.5">
      <c r="A1272" s="77" t="e">
        <f>VLOOKUP(B1272,#REF!,3,FALSE)</f>
        <v>#REF!</v>
      </c>
      <c r="B1272" s="60">
        <v>1812</v>
      </c>
      <c r="C1272" s="26" t="s">
        <v>140</v>
      </c>
      <c r="D1272" s="41" t="s">
        <v>1317</v>
      </c>
      <c r="E1272" s="49" t="s">
        <v>1318</v>
      </c>
      <c r="F1272" s="41" t="s">
        <v>11</v>
      </c>
      <c r="G1272" s="10">
        <v>449.3</v>
      </c>
      <c r="H1272" s="10">
        <v>388.7</v>
      </c>
      <c r="I1272" s="10">
        <f t="shared" si="55"/>
        <v>86.512352548408629</v>
      </c>
      <c r="J1272" s="10">
        <f t="shared" si="52"/>
        <v>-60.600000000000023</v>
      </c>
      <c r="K1272" s="10">
        <v>-1</v>
      </c>
      <c r="L1272" s="61" t="s">
        <v>9</v>
      </c>
      <c r="M1272" s="350" t="s">
        <v>1413</v>
      </c>
    </row>
    <row r="1273" spans="1:13" ht="25.5">
      <c r="A1273" s="77" t="e">
        <f>VLOOKUP(B1273,#REF!,3,FALSE)</f>
        <v>#REF!</v>
      </c>
      <c r="B1273" s="60">
        <v>1812</v>
      </c>
      <c r="C1273" s="26" t="s">
        <v>140</v>
      </c>
      <c r="D1273" s="41" t="s">
        <v>1317</v>
      </c>
      <c r="E1273" s="49" t="s">
        <v>1318</v>
      </c>
      <c r="F1273" s="41" t="s">
        <v>11</v>
      </c>
      <c r="G1273" s="10"/>
      <c r="H1273" s="10"/>
      <c r="I1273" s="10" t="str">
        <f t="shared" si="55"/>
        <v/>
      </c>
      <c r="J1273" s="10"/>
      <c r="K1273" s="10">
        <v>-43</v>
      </c>
      <c r="L1273" s="61" t="s">
        <v>155</v>
      </c>
      <c r="M1273" s="350" t="s">
        <v>1414</v>
      </c>
    </row>
    <row r="1274" spans="1:13" ht="25.5">
      <c r="A1274" s="77" t="e">
        <f>VLOOKUP(B1274,#REF!,3,FALSE)</f>
        <v>#REF!</v>
      </c>
      <c r="B1274" s="60">
        <v>1812</v>
      </c>
      <c r="C1274" s="26" t="s">
        <v>140</v>
      </c>
      <c r="D1274" s="41" t="s">
        <v>1317</v>
      </c>
      <c r="E1274" s="49" t="s">
        <v>1318</v>
      </c>
      <c r="F1274" s="41" t="s">
        <v>11</v>
      </c>
      <c r="G1274" s="10"/>
      <c r="H1274" s="10"/>
      <c r="I1274" s="10" t="str">
        <f t="shared" si="55"/>
        <v/>
      </c>
      <c r="J1274" s="10"/>
      <c r="K1274" s="10">
        <v>-0.5</v>
      </c>
      <c r="L1274" s="61" t="s">
        <v>56</v>
      </c>
      <c r="M1274" s="350" t="s">
        <v>1343</v>
      </c>
    </row>
    <row r="1275" spans="1:13" ht="25.5">
      <c r="A1275" s="77" t="e">
        <f>VLOOKUP(B1275,#REF!,3,FALSE)</f>
        <v>#REF!</v>
      </c>
      <c r="B1275" s="60">
        <v>1812</v>
      </c>
      <c r="C1275" s="26" t="s">
        <v>140</v>
      </c>
      <c r="D1275" s="41" t="s">
        <v>1317</v>
      </c>
      <c r="E1275" s="49" t="s">
        <v>1318</v>
      </c>
      <c r="F1275" s="41" t="s">
        <v>11</v>
      </c>
      <c r="G1275" s="10"/>
      <c r="H1275" s="10"/>
      <c r="I1275" s="10" t="str">
        <f t="shared" si="55"/>
        <v/>
      </c>
      <c r="J1275" s="10"/>
      <c r="K1275" s="10">
        <v>-16.100000000000001</v>
      </c>
      <c r="L1275" s="61" t="s">
        <v>50</v>
      </c>
      <c r="M1275" s="350" t="s">
        <v>1415</v>
      </c>
    </row>
    <row r="1276" spans="1:13" ht="25.5">
      <c r="A1276" s="77" t="e">
        <f>VLOOKUP(B1276,#REF!,3,FALSE)</f>
        <v>#REF!</v>
      </c>
      <c r="B1276" s="60">
        <v>1812</v>
      </c>
      <c r="C1276" s="26" t="s">
        <v>140</v>
      </c>
      <c r="D1276" s="41" t="s">
        <v>1317</v>
      </c>
      <c r="E1276" s="49" t="s">
        <v>1318</v>
      </c>
      <c r="F1276" s="41" t="s">
        <v>379</v>
      </c>
      <c r="G1276" s="10">
        <v>129.19999999999999</v>
      </c>
      <c r="H1276" s="62">
        <v>129.19999999999999</v>
      </c>
      <c r="I1276" s="10">
        <f t="shared" si="55"/>
        <v>100</v>
      </c>
      <c r="J1276" s="10">
        <f t="shared" si="52"/>
        <v>0</v>
      </c>
      <c r="K1276" s="10"/>
      <c r="L1276" s="61"/>
      <c r="M1276" s="350"/>
    </row>
    <row r="1277" spans="1:13" ht="25.5">
      <c r="A1277" s="77" t="e">
        <f>VLOOKUP(B1277,#REF!,3,FALSE)</f>
        <v>#REF!</v>
      </c>
      <c r="B1277" s="60">
        <v>1812</v>
      </c>
      <c r="C1277" s="26" t="s">
        <v>140</v>
      </c>
      <c r="D1277" s="41" t="s">
        <v>1317</v>
      </c>
      <c r="E1277" s="49" t="s">
        <v>1318</v>
      </c>
      <c r="F1277" s="54" t="s">
        <v>1416</v>
      </c>
      <c r="G1277" s="19">
        <v>840</v>
      </c>
      <c r="H1277" s="19">
        <v>839.1</v>
      </c>
      <c r="I1277" s="19">
        <f t="shared" si="55"/>
        <v>99.892857142857153</v>
      </c>
      <c r="J1277" s="10">
        <f t="shared" si="52"/>
        <v>-0.89999999999997726</v>
      </c>
      <c r="K1277" s="22">
        <v>-0.9</v>
      </c>
      <c r="L1277" s="61" t="s">
        <v>50</v>
      </c>
      <c r="M1277" s="350" t="s">
        <v>1417</v>
      </c>
    </row>
    <row r="1278" spans="1:13" ht="25.5">
      <c r="A1278" s="77" t="e">
        <f>VLOOKUP(B1278,#REF!,3,FALSE)</f>
        <v>#REF!</v>
      </c>
      <c r="B1278" s="151">
        <v>1812</v>
      </c>
      <c r="C1278" s="64" t="s">
        <v>140</v>
      </c>
      <c r="D1278" s="51" t="s">
        <v>1317</v>
      </c>
      <c r="E1278" s="93" t="s">
        <v>1318</v>
      </c>
      <c r="F1278" s="51" t="s">
        <v>12</v>
      </c>
      <c r="G1278" s="28">
        <f>SUM(G1224:G1277)</f>
        <v>352425.6</v>
      </c>
      <c r="H1278" s="28">
        <f>SUM(H1224:H1277)</f>
        <v>207237.00000000003</v>
      </c>
      <c r="I1278" s="28">
        <f t="shared" si="55"/>
        <v>58.803049494701874</v>
      </c>
      <c r="J1278" s="28">
        <f t="shared" ref="J1278:J1341" si="56">+H1278-G1278</f>
        <v>-145188.59999999995</v>
      </c>
      <c r="K1278" s="28">
        <f>SUM(K1224:K1277)</f>
        <v>-145188.59999999998</v>
      </c>
      <c r="L1278" s="115"/>
      <c r="M1278" s="350"/>
    </row>
    <row r="1279" spans="1:13" ht="38.25">
      <c r="A1279" s="77" t="e">
        <f>VLOOKUP(B1279,#REF!,3,FALSE)</f>
        <v>#REF!</v>
      </c>
      <c r="B1279" s="60">
        <v>1812</v>
      </c>
      <c r="C1279" s="26" t="s">
        <v>140</v>
      </c>
      <c r="D1279" s="41" t="s">
        <v>1319</v>
      </c>
      <c r="E1279" s="69" t="s">
        <v>1320</v>
      </c>
      <c r="F1279" s="36" t="s">
        <v>8</v>
      </c>
      <c r="G1279" s="22">
        <v>4688</v>
      </c>
      <c r="H1279" s="22">
        <v>4058.3</v>
      </c>
      <c r="I1279" s="22">
        <f t="shared" si="55"/>
        <v>86.567832764505127</v>
      </c>
      <c r="J1279" s="10">
        <f t="shared" si="56"/>
        <v>-629.69999999999982</v>
      </c>
      <c r="K1279" s="22">
        <v>-98.4</v>
      </c>
      <c r="L1279" s="54" t="s">
        <v>27</v>
      </c>
      <c r="M1279" s="350" t="s">
        <v>1418</v>
      </c>
    </row>
    <row r="1280" spans="1:13" ht="38.25">
      <c r="A1280" s="77" t="e">
        <f>VLOOKUP(B1280,#REF!,3,FALSE)</f>
        <v>#REF!</v>
      </c>
      <c r="B1280" s="60">
        <v>1812</v>
      </c>
      <c r="C1280" s="26" t="s">
        <v>140</v>
      </c>
      <c r="D1280" s="36" t="s">
        <v>1319</v>
      </c>
      <c r="E1280" s="69" t="s">
        <v>1320</v>
      </c>
      <c r="F1280" s="41" t="s">
        <v>8</v>
      </c>
      <c r="G1280" s="22"/>
      <c r="H1280" s="10"/>
      <c r="I1280" s="22" t="str">
        <f t="shared" si="55"/>
        <v/>
      </c>
      <c r="J1280" s="10"/>
      <c r="K1280" s="10">
        <v>-101.2</v>
      </c>
      <c r="L1280" s="12" t="s">
        <v>50</v>
      </c>
      <c r="M1280" s="350" t="s">
        <v>1419</v>
      </c>
    </row>
    <row r="1281" spans="1:13" ht="63.75">
      <c r="A1281" s="77" t="e">
        <f>VLOOKUP(B1281,#REF!,3,FALSE)</f>
        <v>#REF!</v>
      </c>
      <c r="B1281" s="60">
        <v>1812</v>
      </c>
      <c r="C1281" s="26" t="s">
        <v>140</v>
      </c>
      <c r="D1281" s="41" t="s">
        <v>1319</v>
      </c>
      <c r="E1281" s="69" t="s">
        <v>1320</v>
      </c>
      <c r="F1281" s="36" t="s">
        <v>8</v>
      </c>
      <c r="G1281" s="22"/>
      <c r="H1281" s="10"/>
      <c r="I1281" s="22" t="str">
        <f t="shared" si="55"/>
        <v/>
      </c>
      <c r="J1281" s="10"/>
      <c r="K1281" s="10">
        <v>-23.4</v>
      </c>
      <c r="L1281" s="61" t="s">
        <v>27</v>
      </c>
      <c r="M1281" s="350" t="s">
        <v>1420</v>
      </c>
    </row>
    <row r="1282" spans="1:13" ht="63.75">
      <c r="A1282" s="77" t="e">
        <f>VLOOKUP(B1282,#REF!,3,FALSE)</f>
        <v>#REF!</v>
      </c>
      <c r="B1282" s="60">
        <v>1812</v>
      </c>
      <c r="C1282" s="26" t="s">
        <v>140</v>
      </c>
      <c r="D1282" s="36" t="s">
        <v>1319</v>
      </c>
      <c r="E1282" s="69" t="s">
        <v>1320</v>
      </c>
      <c r="F1282" s="36" t="s">
        <v>8</v>
      </c>
      <c r="G1282" s="22"/>
      <c r="H1282" s="10"/>
      <c r="I1282" s="22" t="str">
        <f t="shared" si="55"/>
        <v/>
      </c>
      <c r="J1282" s="10"/>
      <c r="K1282" s="10">
        <v>-77.5</v>
      </c>
      <c r="L1282" s="54" t="s">
        <v>27</v>
      </c>
      <c r="M1282" s="350" t="s">
        <v>1420</v>
      </c>
    </row>
    <row r="1283" spans="1:13" ht="63.75">
      <c r="A1283" s="77" t="e">
        <f>VLOOKUP(B1283,#REF!,3,FALSE)</f>
        <v>#REF!</v>
      </c>
      <c r="B1283" s="60">
        <v>1812</v>
      </c>
      <c r="C1283" s="26" t="s">
        <v>140</v>
      </c>
      <c r="D1283" s="41" t="s">
        <v>1319</v>
      </c>
      <c r="E1283" s="69" t="s">
        <v>1320</v>
      </c>
      <c r="F1283" s="36" t="s">
        <v>8</v>
      </c>
      <c r="G1283" s="22"/>
      <c r="H1283" s="10"/>
      <c r="I1283" s="22" t="str">
        <f t="shared" si="55"/>
        <v/>
      </c>
      <c r="J1283" s="10"/>
      <c r="K1283" s="10">
        <v>-18</v>
      </c>
      <c r="L1283" s="61" t="s">
        <v>9</v>
      </c>
      <c r="M1283" s="350" t="s">
        <v>1421</v>
      </c>
    </row>
    <row r="1284" spans="1:13" ht="63.75">
      <c r="A1284" s="77" t="e">
        <f>VLOOKUP(B1284,#REF!,3,FALSE)</f>
        <v>#REF!</v>
      </c>
      <c r="B1284" s="60">
        <v>1812</v>
      </c>
      <c r="C1284" s="26" t="s">
        <v>140</v>
      </c>
      <c r="D1284" s="36" t="s">
        <v>1319</v>
      </c>
      <c r="E1284" s="69" t="s">
        <v>1320</v>
      </c>
      <c r="F1284" s="36" t="s">
        <v>8</v>
      </c>
      <c r="G1284" s="22"/>
      <c r="H1284" s="10"/>
      <c r="I1284" s="22" t="str">
        <f t="shared" si="55"/>
        <v/>
      </c>
      <c r="J1284" s="10"/>
      <c r="K1284" s="10">
        <v>-56.2</v>
      </c>
      <c r="L1284" s="13" t="s">
        <v>9</v>
      </c>
      <c r="M1284" s="350" t="s">
        <v>1422</v>
      </c>
    </row>
    <row r="1285" spans="1:13" ht="38.25">
      <c r="A1285" s="77" t="e">
        <f>VLOOKUP(B1285,#REF!,3,FALSE)</f>
        <v>#REF!</v>
      </c>
      <c r="B1285" s="60">
        <v>1812</v>
      </c>
      <c r="C1285" s="26" t="s">
        <v>140</v>
      </c>
      <c r="D1285" s="41" t="s">
        <v>1319</v>
      </c>
      <c r="E1285" s="69" t="s">
        <v>1320</v>
      </c>
      <c r="F1285" s="36" t="s">
        <v>8</v>
      </c>
      <c r="G1285" s="22"/>
      <c r="H1285" s="10"/>
      <c r="I1285" s="22" t="str">
        <f t="shared" si="55"/>
        <v/>
      </c>
      <c r="J1285" s="10"/>
      <c r="K1285" s="10">
        <v>-236</v>
      </c>
      <c r="L1285" s="13" t="s">
        <v>27</v>
      </c>
      <c r="M1285" s="350" t="s">
        <v>1423</v>
      </c>
    </row>
    <row r="1286" spans="1:13" ht="38.25">
      <c r="A1286" s="77" t="e">
        <f>VLOOKUP(B1286,#REF!,3,FALSE)</f>
        <v>#REF!</v>
      </c>
      <c r="B1286" s="60">
        <v>1812</v>
      </c>
      <c r="C1286" s="26" t="s">
        <v>140</v>
      </c>
      <c r="D1286" s="36" t="s">
        <v>1319</v>
      </c>
      <c r="E1286" s="69" t="s">
        <v>1320</v>
      </c>
      <c r="F1286" s="36" t="s">
        <v>8</v>
      </c>
      <c r="G1286" s="22"/>
      <c r="H1286" s="62"/>
      <c r="I1286" s="22" t="str">
        <f t="shared" si="55"/>
        <v/>
      </c>
      <c r="J1286" s="10"/>
      <c r="K1286" s="10">
        <v>-19</v>
      </c>
      <c r="L1286" s="13" t="s">
        <v>155</v>
      </c>
      <c r="M1286" s="350" t="s">
        <v>1424</v>
      </c>
    </row>
    <row r="1287" spans="1:13" ht="25.5">
      <c r="A1287" s="77" t="e">
        <f>VLOOKUP(B1287,#REF!,3,FALSE)</f>
        <v>#REF!</v>
      </c>
      <c r="B1287" s="60">
        <v>1812</v>
      </c>
      <c r="C1287" s="26" t="s">
        <v>140</v>
      </c>
      <c r="D1287" s="41" t="s">
        <v>1319</v>
      </c>
      <c r="E1287" s="69" t="s">
        <v>1320</v>
      </c>
      <c r="F1287" s="41" t="s">
        <v>735</v>
      </c>
      <c r="G1287" s="22">
        <v>49.4</v>
      </c>
      <c r="H1287" s="22">
        <v>33.4</v>
      </c>
      <c r="I1287" s="22">
        <f t="shared" si="55"/>
        <v>67.611336032388664</v>
      </c>
      <c r="J1287" s="10">
        <f t="shared" si="56"/>
        <v>-16</v>
      </c>
      <c r="K1287" s="22">
        <v>-16</v>
      </c>
      <c r="L1287" s="54" t="s">
        <v>9</v>
      </c>
      <c r="M1287" s="350" t="s">
        <v>1425</v>
      </c>
    </row>
    <row r="1288" spans="1:13" ht="38.25">
      <c r="A1288" s="77" t="e">
        <f>VLOOKUP(B1288,#REF!,3,FALSE)</f>
        <v>#REF!</v>
      </c>
      <c r="B1288" s="60">
        <v>1812</v>
      </c>
      <c r="C1288" s="26" t="s">
        <v>140</v>
      </c>
      <c r="D1288" s="36" t="s">
        <v>1319</v>
      </c>
      <c r="E1288" s="69" t="s">
        <v>1320</v>
      </c>
      <c r="F1288" s="41" t="s">
        <v>734</v>
      </c>
      <c r="G1288" s="22">
        <v>154.6</v>
      </c>
      <c r="H1288" s="22">
        <v>131.1</v>
      </c>
      <c r="I1288" s="22">
        <f t="shared" si="55"/>
        <v>84.799482535575677</v>
      </c>
      <c r="J1288" s="10">
        <f t="shared" si="56"/>
        <v>-23.5</v>
      </c>
      <c r="K1288" s="22">
        <v>-23.5</v>
      </c>
      <c r="L1288" s="54" t="s">
        <v>9</v>
      </c>
      <c r="M1288" s="350" t="s">
        <v>1426</v>
      </c>
    </row>
    <row r="1289" spans="1:13">
      <c r="A1289" s="77" t="e">
        <f>VLOOKUP(B1289,#REF!,3,FALSE)</f>
        <v>#REF!</v>
      </c>
      <c r="B1289" s="60">
        <v>1812</v>
      </c>
      <c r="C1289" s="26" t="s">
        <v>140</v>
      </c>
      <c r="D1289" s="41" t="s">
        <v>1319</v>
      </c>
      <c r="E1289" s="69" t="s">
        <v>1320</v>
      </c>
      <c r="F1289" s="41" t="s">
        <v>1246</v>
      </c>
      <c r="G1289" s="22">
        <v>12.6</v>
      </c>
      <c r="H1289" s="22">
        <v>0</v>
      </c>
      <c r="I1289" s="22">
        <f t="shared" si="55"/>
        <v>0</v>
      </c>
      <c r="J1289" s="10">
        <f t="shared" si="56"/>
        <v>-12.6</v>
      </c>
      <c r="K1289" s="22">
        <v>-12.6</v>
      </c>
      <c r="L1289" s="54" t="s">
        <v>9</v>
      </c>
      <c r="M1289" s="350" t="s">
        <v>1427</v>
      </c>
    </row>
    <row r="1290" spans="1:13" ht="25.5">
      <c r="A1290" s="77" t="e">
        <f>VLOOKUP(B1290,#REF!,3,FALSE)</f>
        <v>#REF!</v>
      </c>
      <c r="B1290" s="60">
        <v>1812</v>
      </c>
      <c r="C1290" s="26" t="s">
        <v>140</v>
      </c>
      <c r="D1290" s="36" t="s">
        <v>1319</v>
      </c>
      <c r="E1290" s="69" t="s">
        <v>1320</v>
      </c>
      <c r="F1290" s="41" t="s">
        <v>763</v>
      </c>
      <c r="G1290" s="22">
        <v>153.19999999999999</v>
      </c>
      <c r="H1290" s="22">
        <v>100.7</v>
      </c>
      <c r="I1290" s="22">
        <f t="shared" si="55"/>
        <v>65.731070496083561</v>
      </c>
      <c r="J1290" s="10">
        <f t="shared" si="56"/>
        <v>-52.499999999999986</v>
      </c>
      <c r="K1290" s="22">
        <v>-52.5</v>
      </c>
      <c r="L1290" s="54" t="s">
        <v>9</v>
      </c>
      <c r="M1290" s="350" t="s">
        <v>1425</v>
      </c>
    </row>
    <row r="1291" spans="1:13" ht="38.25">
      <c r="A1291" s="77" t="e">
        <f>VLOOKUP(B1291,#REF!,3,FALSE)</f>
        <v>#REF!</v>
      </c>
      <c r="B1291" s="60">
        <v>1812</v>
      </c>
      <c r="C1291" s="26" t="s">
        <v>140</v>
      </c>
      <c r="D1291" s="41" t="s">
        <v>1319</v>
      </c>
      <c r="E1291" s="69" t="s">
        <v>1320</v>
      </c>
      <c r="F1291" s="41" t="s">
        <v>762</v>
      </c>
      <c r="G1291" s="22">
        <v>872.7</v>
      </c>
      <c r="H1291" s="22">
        <v>743.2</v>
      </c>
      <c r="I1291" s="22">
        <f t="shared" si="55"/>
        <v>85.160994614415031</v>
      </c>
      <c r="J1291" s="10">
        <f t="shared" si="56"/>
        <v>-129.5</v>
      </c>
      <c r="K1291" s="22">
        <v>-129.5</v>
      </c>
      <c r="L1291" s="54" t="s">
        <v>9</v>
      </c>
      <c r="M1291" s="350" t="s">
        <v>1426</v>
      </c>
    </row>
    <row r="1292" spans="1:13">
      <c r="A1292" s="77" t="e">
        <f>VLOOKUP(B1292,#REF!,3,FALSE)</f>
        <v>#REF!</v>
      </c>
      <c r="B1292" s="60">
        <v>1812</v>
      </c>
      <c r="C1292" s="26" t="s">
        <v>140</v>
      </c>
      <c r="D1292" s="36" t="s">
        <v>1319</v>
      </c>
      <c r="E1292" s="69" t="s">
        <v>1320</v>
      </c>
      <c r="F1292" s="41" t="s">
        <v>1250</v>
      </c>
      <c r="G1292" s="62">
        <v>29.4</v>
      </c>
      <c r="H1292" s="135">
        <v>0</v>
      </c>
      <c r="I1292" s="135">
        <f t="shared" si="55"/>
        <v>0</v>
      </c>
      <c r="J1292" s="10">
        <f t="shared" si="56"/>
        <v>-29.4</v>
      </c>
      <c r="K1292" s="10">
        <v>-29.4</v>
      </c>
      <c r="L1292" s="54" t="s">
        <v>9</v>
      </c>
      <c r="M1292" s="350" t="s">
        <v>1427</v>
      </c>
    </row>
    <row r="1293" spans="1:13" ht="25.5">
      <c r="A1293" s="77" t="e">
        <f>VLOOKUP(B1293,#REF!,3,FALSE)</f>
        <v>#REF!</v>
      </c>
      <c r="B1293" s="151">
        <v>1812</v>
      </c>
      <c r="C1293" s="64" t="s">
        <v>140</v>
      </c>
      <c r="D1293" s="152" t="s">
        <v>1319</v>
      </c>
      <c r="E1293" s="93" t="s">
        <v>1320</v>
      </c>
      <c r="F1293" s="51" t="s">
        <v>12</v>
      </c>
      <c r="G1293" s="28">
        <f>SUM(G1279:G1292)</f>
        <v>5959.9</v>
      </c>
      <c r="H1293" s="28">
        <f>SUM(H1279:H1292)</f>
        <v>5066.7</v>
      </c>
      <c r="I1293" s="28">
        <f t="shared" si="55"/>
        <v>85.013171361935605</v>
      </c>
      <c r="J1293" s="28">
        <f t="shared" si="56"/>
        <v>-893.19999999999982</v>
      </c>
      <c r="K1293" s="28">
        <f>SUM(K1279:K1292)</f>
        <v>-893.2</v>
      </c>
      <c r="L1293" s="115"/>
      <c r="M1293" s="350"/>
    </row>
    <row r="1294" spans="1:13" ht="25.5">
      <c r="A1294" s="77" t="e">
        <f>VLOOKUP(B1294,#REF!,3,FALSE)</f>
        <v>#REF!</v>
      </c>
      <c r="B1294" s="153">
        <v>1812</v>
      </c>
      <c r="C1294" s="89" t="s">
        <v>140</v>
      </c>
      <c r="D1294" s="104"/>
      <c r="E1294" s="154"/>
      <c r="F1294" s="92" t="s">
        <v>13</v>
      </c>
      <c r="G1294" s="136">
        <f>+G1293+G1278</f>
        <v>358385.5</v>
      </c>
      <c r="H1294" s="136">
        <f>+H1293+H1278</f>
        <v>212303.70000000004</v>
      </c>
      <c r="I1294" s="136">
        <f>IF(ISBLANK(H1294),"",+H1294/G1294*100)</f>
        <v>59.238920101399209</v>
      </c>
      <c r="J1294" s="136">
        <f>+H1294-G1294</f>
        <v>-146081.79999999996</v>
      </c>
      <c r="K1294" s="136">
        <f>+K1293+K1278</f>
        <v>-146081.79999999999</v>
      </c>
      <c r="L1294" s="187"/>
      <c r="M1294" s="350"/>
    </row>
    <row r="1295" spans="1:13" ht="25.5">
      <c r="A1295" s="77" t="e">
        <f>VLOOKUP(B1295,#REF!,3,FALSE)</f>
        <v>#REF!</v>
      </c>
      <c r="B1295" s="38">
        <v>927</v>
      </c>
      <c r="C1295" s="26" t="s">
        <v>314</v>
      </c>
      <c r="D1295" s="12" t="s">
        <v>38</v>
      </c>
      <c r="E1295" s="16" t="s">
        <v>784</v>
      </c>
      <c r="F1295" s="13" t="s">
        <v>8</v>
      </c>
      <c r="G1295" s="10">
        <v>10139.4</v>
      </c>
      <c r="H1295" s="10">
        <v>8122.3</v>
      </c>
      <c r="I1295" s="10">
        <f t="shared" si="55"/>
        <v>80.106317928082532</v>
      </c>
      <c r="J1295" s="10">
        <f t="shared" si="56"/>
        <v>-2017.0999999999995</v>
      </c>
      <c r="K1295" s="10">
        <v>-857.6</v>
      </c>
      <c r="L1295" s="12" t="s">
        <v>56</v>
      </c>
      <c r="M1295" s="350" t="s">
        <v>792</v>
      </c>
    </row>
    <row r="1296" spans="1:13" ht="25.5">
      <c r="A1296" s="77" t="e">
        <f>VLOOKUP(B1296,#REF!,3,FALSE)</f>
        <v>#REF!</v>
      </c>
      <c r="B1296" s="38">
        <v>927</v>
      </c>
      <c r="C1296" s="26" t="s">
        <v>314</v>
      </c>
      <c r="D1296" s="12" t="s">
        <v>38</v>
      </c>
      <c r="E1296" s="16" t="s">
        <v>784</v>
      </c>
      <c r="F1296" s="13" t="s">
        <v>8</v>
      </c>
      <c r="G1296" s="10"/>
      <c r="H1296" s="10"/>
      <c r="I1296" s="10"/>
      <c r="J1296" s="10"/>
      <c r="K1296" s="10">
        <v>-431.5</v>
      </c>
      <c r="L1296" s="218" t="s">
        <v>27</v>
      </c>
      <c r="M1296" s="350" t="s">
        <v>786</v>
      </c>
    </row>
    <row r="1297" spans="1:13" ht="25.5">
      <c r="A1297" s="77" t="e">
        <f>VLOOKUP(B1297,#REF!,3,FALSE)</f>
        <v>#REF!</v>
      </c>
      <c r="B1297" s="38">
        <v>927</v>
      </c>
      <c r="C1297" s="26" t="s">
        <v>314</v>
      </c>
      <c r="D1297" s="12" t="s">
        <v>38</v>
      </c>
      <c r="E1297" s="16" t="s">
        <v>784</v>
      </c>
      <c r="F1297" s="13" t="s">
        <v>8</v>
      </c>
      <c r="G1297" s="10"/>
      <c r="H1297" s="10"/>
      <c r="I1297" s="10"/>
      <c r="J1297" s="10"/>
      <c r="K1297" s="10">
        <v>-401</v>
      </c>
      <c r="L1297" s="12" t="s">
        <v>10</v>
      </c>
      <c r="M1297" s="350" t="s">
        <v>787</v>
      </c>
    </row>
    <row r="1298" spans="1:13" ht="38.25">
      <c r="A1298" s="77" t="e">
        <f>VLOOKUP(B1298,#REF!,3,FALSE)</f>
        <v>#REF!</v>
      </c>
      <c r="B1298" s="38">
        <v>927</v>
      </c>
      <c r="C1298" s="26" t="s">
        <v>314</v>
      </c>
      <c r="D1298" s="12" t="s">
        <v>38</v>
      </c>
      <c r="E1298" s="16" t="s">
        <v>784</v>
      </c>
      <c r="F1298" s="13" t="s">
        <v>8</v>
      </c>
      <c r="G1298" s="10"/>
      <c r="H1298" s="10"/>
      <c r="I1298" s="10"/>
      <c r="J1298" s="10"/>
      <c r="K1298" s="10">
        <v>-120</v>
      </c>
      <c r="L1298" s="12" t="s">
        <v>9</v>
      </c>
      <c r="M1298" s="350" t="s">
        <v>788</v>
      </c>
    </row>
    <row r="1299" spans="1:13" ht="25.5">
      <c r="A1299" s="77" t="e">
        <f>VLOOKUP(B1299,#REF!,3,FALSE)</f>
        <v>#REF!</v>
      </c>
      <c r="B1299" s="38">
        <v>927</v>
      </c>
      <c r="C1299" s="26" t="s">
        <v>314</v>
      </c>
      <c r="D1299" s="12" t="s">
        <v>38</v>
      </c>
      <c r="E1299" s="16" t="s">
        <v>784</v>
      </c>
      <c r="F1299" s="13" t="s">
        <v>8</v>
      </c>
      <c r="G1299" s="10"/>
      <c r="H1299" s="10"/>
      <c r="I1299" s="10"/>
      <c r="J1299" s="10"/>
      <c r="K1299" s="10">
        <v>-45.5</v>
      </c>
      <c r="L1299" s="12" t="s">
        <v>9</v>
      </c>
      <c r="M1299" s="350" t="s">
        <v>789</v>
      </c>
    </row>
    <row r="1300" spans="1:13" ht="25.5">
      <c r="A1300" s="77" t="e">
        <f>VLOOKUP(B1300,#REF!,3,FALSE)</f>
        <v>#REF!</v>
      </c>
      <c r="B1300" s="38">
        <v>927</v>
      </c>
      <c r="C1300" s="26" t="s">
        <v>314</v>
      </c>
      <c r="D1300" s="12" t="s">
        <v>38</v>
      </c>
      <c r="E1300" s="16" t="s">
        <v>784</v>
      </c>
      <c r="F1300" s="13" t="s">
        <v>8</v>
      </c>
      <c r="G1300" s="10"/>
      <c r="H1300" s="10"/>
      <c r="I1300" s="10"/>
      <c r="J1300" s="10"/>
      <c r="K1300" s="10">
        <v>-40.4</v>
      </c>
      <c r="L1300" s="12" t="s">
        <v>9</v>
      </c>
      <c r="M1300" s="350" t="s">
        <v>790</v>
      </c>
    </row>
    <row r="1301" spans="1:13" ht="25.5">
      <c r="A1301" s="77" t="e">
        <f>VLOOKUP(B1301,#REF!,3,FALSE)</f>
        <v>#REF!</v>
      </c>
      <c r="B1301" s="38">
        <v>927</v>
      </c>
      <c r="C1301" s="26" t="s">
        <v>314</v>
      </c>
      <c r="D1301" s="12" t="s">
        <v>38</v>
      </c>
      <c r="E1301" s="16" t="s">
        <v>784</v>
      </c>
      <c r="F1301" s="13" t="s">
        <v>8</v>
      </c>
      <c r="G1301" s="10"/>
      <c r="H1301" s="10"/>
      <c r="I1301" s="10"/>
      <c r="J1301" s="10"/>
      <c r="K1301" s="10">
        <v>-100.2</v>
      </c>
      <c r="L1301" s="12" t="s">
        <v>122</v>
      </c>
      <c r="M1301" s="350" t="s">
        <v>791</v>
      </c>
    </row>
    <row r="1302" spans="1:13" ht="25.5">
      <c r="A1302" s="77" t="e">
        <f>VLOOKUP(B1302,#REF!,3,FALSE)</f>
        <v>#REF!</v>
      </c>
      <c r="B1302" s="38">
        <v>927</v>
      </c>
      <c r="C1302" s="26" t="s">
        <v>314</v>
      </c>
      <c r="D1302" s="12" t="s">
        <v>38</v>
      </c>
      <c r="E1302" s="16" t="s">
        <v>784</v>
      </c>
      <c r="F1302" s="13" t="s">
        <v>8</v>
      </c>
      <c r="G1302" s="10"/>
      <c r="H1302" s="10"/>
      <c r="I1302" s="10"/>
      <c r="J1302" s="10"/>
      <c r="K1302" s="10">
        <v>-20.9</v>
      </c>
      <c r="L1302" s="12" t="s">
        <v>10</v>
      </c>
      <c r="M1302" s="350" t="s">
        <v>793</v>
      </c>
    </row>
    <row r="1303" spans="1:13" ht="25.5">
      <c r="A1303" s="77" t="e">
        <f>VLOOKUP(B1303,#REF!,3,FALSE)</f>
        <v>#REF!</v>
      </c>
      <c r="B1303" s="38">
        <v>927</v>
      </c>
      <c r="C1303" s="26" t="s">
        <v>314</v>
      </c>
      <c r="D1303" s="12" t="s">
        <v>38</v>
      </c>
      <c r="E1303" s="16" t="s">
        <v>784</v>
      </c>
      <c r="F1303" s="13" t="s">
        <v>11</v>
      </c>
      <c r="G1303" s="10">
        <v>5</v>
      </c>
      <c r="H1303" s="10">
        <v>5</v>
      </c>
      <c r="I1303" s="10">
        <f t="shared" si="55"/>
        <v>100</v>
      </c>
      <c r="J1303" s="10">
        <f t="shared" si="56"/>
        <v>0</v>
      </c>
      <c r="K1303" s="10"/>
      <c r="L1303" s="12"/>
      <c r="M1303" s="350"/>
    </row>
    <row r="1304" spans="1:13" ht="25.5">
      <c r="A1304" s="77" t="e">
        <f>VLOOKUP(B1304,#REF!,3,FALSE)</f>
        <v>#REF!</v>
      </c>
      <c r="B1304" s="137">
        <v>927</v>
      </c>
      <c r="C1304" s="64" t="s">
        <v>314</v>
      </c>
      <c r="D1304" s="51" t="s">
        <v>38</v>
      </c>
      <c r="E1304" s="53" t="s">
        <v>784</v>
      </c>
      <c r="F1304" s="51" t="s">
        <v>12</v>
      </c>
      <c r="G1304" s="28">
        <f>SUM(G1295:G1303)</f>
        <v>10144.4</v>
      </c>
      <c r="H1304" s="28">
        <f>SUM(H1295:H1303)</f>
        <v>8127.3</v>
      </c>
      <c r="I1304" s="28">
        <f t="shared" si="55"/>
        <v>80.11612318126258</v>
      </c>
      <c r="J1304" s="28">
        <f t="shared" si="56"/>
        <v>-2017.0999999999995</v>
      </c>
      <c r="K1304" s="28">
        <f>SUM(K1295:K1303)</f>
        <v>-2017.1000000000001</v>
      </c>
      <c r="L1304" s="186"/>
      <c r="M1304" s="186"/>
    </row>
    <row r="1305" spans="1:13" ht="25.5">
      <c r="A1305" s="77" t="e">
        <f>VLOOKUP(B1305,#REF!,3,FALSE)</f>
        <v>#REF!</v>
      </c>
      <c r="B1305" s="38">
        <v>927</v>
      </c>
      <c r="C1305" s="26" t="s">
        <v>314</v>
      </c>
      <c r="D1305" s="12" t="s">
        <v>173</v>
      </c>
      <c r="E1305" s="16" t="s">
        <v>785</v>
      </c>
      <c r="F1305" s="13" t="s">
        <v>8</v>
      </c>
      <c r="G1305" s="22">
        <v>233.8</v>
      </c>
      <c r="H1305" s="22">
        <v>230.3</v>
      </c>
      <c r="I1305" s="29">
        <f t="shared" si="55"/>
        <v>98.502994011976057</v>
      </c>
      <c r="J1305" s="10">
        <f t="shared" si="56"/>
        <v>-3.5</v>
      </c>
      <c r="K1305" s="22">
        <v>-3.5</v>
      </c>
      <c r="L1305" s="12" t="s">
        <v>56</v>
      </c>
      <c r="M1305" s="350" t="s">
        <v>792</v>
      </c>
    </row>
    <row r="1306" spans="1:13" ht="25.5">
      <c r="A1306" s="77" t="e">
        <f>VLOOKUP(B1306,#REF!,3,FALSE)</f>
        <v>#REF!</v>
      </c>
      <c r="B1306" s="137">
        <v>927</v>
      </c>
      <c r="C1306" s="64" t="s">
        <v>314</v>
      </c>
      <c r="D1306" s="51" t="s">
        <v>173</v>
      </c>
      <c r="E1306" s="53" t="s">
        <v>785</v>
      </c>
      <c r="F1306" s="51" t="s">
        <v>12</v>
      </c>
      <c r="G1306" s="28">
        <f>SUM(G1305)</f>
        <v>233.8</v>
      </c>
      <c r="H1306" s="28">
        <f>SUM(H1305)</f>
        <v>230.3</v>
      </c>
      <c r="I1306" s="28">
        <f t="shared" si="55"/>
        <v>98.502994011976057</v>
      </c>
      <c r="J1306" s="28">
        <f t="shared" si="56"/>
        <v>-3.5</v>
      </c>
      <c r="K1306" s="28">
        <f>SUM(K1305)</f>
        <v>-3.5</v>
      </c>
      <c r="L1306" s="186"/>
      <c r="M1306" s="186"/>
    </row>
    <row r="1307" spans="1:13" ht="25.5">
      <c r="A1307" s="77" t="e">
        <f>VLOOKUP(B1307,#REF!,3,FALSE)</f>
        <v>#REF!</v>
      </c>
      <c r="B1307" s="138">
        <v>927</v>
      </c>
      <c r="C1307" s="89" t="s">
        <v>314</v>
      </c>
      <c r="D1307" s="104"/>
      <c r="E1307" s="102"/>
      <c r="F1307" s="104" t="s">
        <v>13</v>
      </c>
      <c r="G1307" s="136">
        <f>+G1304+G1306</f>
        <v>10378.199999999999</v>
      </c>
      <c r="H1307" s="136">
        <f>+H1304+H1306</f>
        <v>8357.6</v>
      </c>
      <c r="I1307" s="136">
        <f t="shared" si="55"/>
        <v>80.530342448594183</v>
      </c>
      <c r="J1307" s="136">
        <f t="shared" si="56"/>
        <v>-2020.5999999999985</v>
      </c>
      <c r="K1307" s="136">
        <f>+K1304+K1306</f>
        <v>-2020.6000000000001</v>
      </c>
      <c r="L1307" s="187"/>
      <c r="M1307" s="187"/>
    </row>
    <row r="1308" spans="1:13" ht="38.25">
      <c r="A1308" s="77" t="e">
        <f>VLOOKUP(B1308,#REF!,3,FALSE)</f>
        <v>#REF!</v>
      </c>
      <c r="B1308" s="14">
        <v>1715</v>
      </c>
      <c r="C1308" s="46" t="s">
        <v>147</v>
      </c>
      <c r="D1308" s="12" t="s">
        <v>396</v>
      </c>
      <c r="E1308" s="375" t="s">
        <v>1502</v>
      </c>
      <c r="F1308" s="13" t="s">
        <v>8</v>
      </c>
      <c r="G1308" s="10">
        <v>4412.3999999999996</v>
      </c>
      <c r="H1308" s="10">
        <v>4246.7</v>
      </c>
      <c r="I1308" s="10">
        <f t="shared" si="55"/>
        <v>96.244674100262898</v>
      </c>
      <c r="J1308" s="10">
        <f t="shared" si="56"/>
        <v>-165.69999999999982</v>
      </c>
      <c r="K1308" s="10">
        <v>-164.4</v>
      </c>
      <c r="L1308" s="13" t="s">
        <v>10</v>
      </c>
      <c r="M1308" s="350" t="s">
        <v>782</v>
      </c>
    </row>
    <row r="1309" spans="1:13" ht="38.25">
      <c r="A1309" s="77" t="e">
        <f>VLOOKUP(B1309,#REF!,3,FALSE)</f>
        <v>#REF!</v>
      </c>
      <c r="B1309" s="14">
        <v>1715</v>
      </c>
      <c r="C1309" s="46" t="s">
        <v>147</v>
      </c>
      <c r="D1309" s="12" t="s">
        <v>396</v>
      </c>
      <c r="E1309" s="375" t="s">
        <v>1502</v>
      </c>
      <c r="F1309" s="13" t="s">
        <v>8</v>
      </c>
      <c r="G1309" s="10"/>
      <c r="H1309" s="10"/>
      <c r="I1309" s="10"/>
      <c r="J1309" s="10"/>
      <c r="K1309" s="10">
        <v>-1.3</v>
      </c>
      <c r="L1309" s="13" t="s">
        <v>9</v>
      </c>
      <c r="M1309" s="350" t="s">
        <v>783</v>
      </c>
    </row>
    <row r="1310" spans="1:13" ht="38.25">
      <c r="A1310" s="77" t="e">
        <f>VLOOKUP(B1310,#REF!,3,FALSE)</f>
        <v>#REF!</v>
      </c>
      <c r="B1310" s="14">
        <v>1715</v>
      </c>
      <c r="C1310" s="26" t="s">
        <v>147</v>
      </c>
      <c r="D1310" s="12" t="s">
        <v>396</v>
      </c>
      <c r="E1310" s="16" t="s">
        <v>1502</v>
      </c>
      <c r="F1310" s="438" t="s">
        <v>11</v>
      </c>
      <c r="G1310" s="22">
        <v>60.4</v>
      </c>
      <c r="H1310" s="22">
        <v>59</v>
      </c>
      <c r="I1310" s="22">
        <f t="shared" si="55"/>
        <v>97.682119205298008</v>
      </c>
      <c r="J1310" s="10">
        <f t="shared" si="56"/>
        <v>-1.3999999999999986</v>
      </c>
      <c r="K1310" s="22">
        <v>-1.4</v>
      </c>
      <c r="L1310" s="12" t="s">
        <v>9</v>
      </c>
      <c r="M1310" s="350" t="s">
        <v>783</v>
      </c>
    </row>
    <row r="1311" spans="1:13" ht="38.25">
      <c r="A1311" s="77" t="e">
        <f>VLOOKUP(B1311,#REF!,3,FALSE)</f>
        <v>#REF!</v>
      </c>
      <c r="B1311" s="105">
        <v>1715</v>
      </c>
      <c r="C1311" s="64" t="s">
        <v>147</v>
      </c>
      <c r="D1311" s="376" t="s">
        <v>396</v>
      </c>
      <c r="E1311" s="53" t="s">
        <v>1502</v>
      </c>
      <c r="F1311" s="51" t="s">
        <v>12</v>
      </c>
      <c r="G1311" s="28">
        <f>SUM(G1308:G1310)</f>
        <v>4472.7999999999993</v>
      </c>
      <c r="H1311" s="28">
        <f>SUM(H1308:H1310)</f>
        <v>4305.7</v>
      </c>
      <c r="I1311" s="28">
        <f t="shared" si="55"/>
        <v>96.264085136827063</v>
      </c>
      <c r="J1311" s="28">
        <f t="shared" si="56"/>
        <v>-167.09999999999945</v>
      </c>
      <c r="K1311" s="28">
        <f>SUM(K1308:K1310)</f>
        <v>-167.10000000000002</v>
      </c>
      <c r="L1311" s="186"/>
      <c r="M1311" s="186"/>
    </row>
    <row r="1312" spans="1:13" ht="38.25">
      <c r="A1312" s="77" t="e">
        <f>VLOOKUP(B1312,#REF!,3,FALSE)</f>
        <v>#REF!</v>
      </c>
      <c r="B1312" s="88">
        <v>1715</v>
      </c>
      <c r="C1312" s="89" t="s">
        <v>147</v>
      </c>
      <c r="D1312" s="104"/>
      <c r="E1312" s="104"/>
      <c r="F1312" s="104" t="s">
        <v>13</v>
      </c>
      <c r="G1312" s="136">
        <f>+G1311</f>
        <v>4472.7999999999993</v>
      </c>
      <c r="H1312" s="136">
        <f>+H1311</f>
        <v>4305.7</v>
      </c>
      <c r="I1312" s="136">
        <f t="shared" si="55"/>
        <v>96.264085136827063</v>
      </c>
      <c r="J1312" s="136">
        <f t="shared" si="56"/>
        <v>-167.09999999999945</v>
      </c>
      <c r="K1312" s="136">
        <f>+K1311</f>
        <v>-167.10000000000002</v>
      </c>
      <c r="L1312" s="187"/>
      <c r="M1312" s="187"/>
    </row>
    <row r="1313" spans="1:13" ht="114.75">
      <c r="A1313" s="77" t="e">
        <f>VLOOKUP(B1313,#REF!,3,FALSE)</f>
        <v>#REF!</v>
      </c>
      <c r="B1313" s="14">
        <v>1748</v>
      </c>
      <c r="C1313" s="26" t="s">
        <v>148</v>
      </c>
      <c r="D1313" s="12" t="s">
        <v>396</v>
      </c>
      <c r="E1313" s="49" t="s">
        <v>881</v>
      </c>
      <c r="F1313" s="13" t="s">
        <v>8</v>
      </c>
      <c r="G1313" s="10">
        <v>3538.7</v>
      </c>
      <c r="H1313" s="10">
        <v>2648.8</v>
      </c>
      <c r="I1313" s="10">
        <f t="shared" ref="I1313:I1375" si="57">IF(ISBLANK(H1313),"",+H1313/G1313*100)</f>
        <v>74.852346907056273</v>
      </c>
      <c r="J1313" s="10">
        <f t="shared" si="56"/>
        <v>-889.89999999999964</v>
      </c>
      <c r="K1313" s="35">
        <v>-511.9</v>
      </c>
      <c r="L1313" s="17" t="s">
        <v>10</v>
      </c>
      <c r="M1313" s="350" t="s">
        <v>885</v>
      </c>
    </row>
    <row r="1314" spans="1:13" ht="38.25">
      <c r="A1314" s="77" t="e">
        <f>VLOOKUP(B1314,#REF!,3,FALSE)</f>
        <v>#REF!</v>
      </c>
      <c r="B1314" s="14">
        <v>1748</v>
      </c>
      <c r="C1314" s="26" t="s">
        <v>148</v>
      </c>
      <c r="D1314" s="12" t="s">
        <v>396</v>
      </c>
      <c r="E1314" s="49" t="s">
        <v>881</v>
      </c>
      <c r="F1314" s="13" t="s">
        <v>8</v>
      </c>
      <c r="G1314" s="10"/>
      <c r="H1314" s="10"/>
      <c r="I1314" s="10" t="str">
        <f t="shared" si="57"/>
        <v/>
      </c>
      <c r="J1314" s="10"/>
      <c r="K1314" s="35">
        <v>-284.3</v>
      </c>
      <c r="L1314" s="12" t="s">
        <v>56</v>
      </c>
      <c r="M1314" s="350" t="s">
        <v>886</v>
      </c>
    </row>
    <row r="1315" spans="1:13" ht="38.25">
      <c r="A1315" s="77" t="e">
        <f>VLOOKUP(B1315,#REF!,3,FALSE)</f>
        <v>#REF!</v>
      </c>
      <c r="B1315" s="14">
        <v>1748</v>
      </c>
      <c r="C1315" s="26" t="s">
        <v>148</v>
      </c>
      <c r="D1315" s="12" t="s">
        <v>396</v>
      </c>
      <c r="E1315" s="49" t="s">
        <v>881</v>
      </c>
      <c r="F1315" s="13" t="s">
        <v>8</v>
      </c>
      <c r="G1315" s="10"/>
      <c r="H1315" s="10"/>
      <c r="I1315" s="10"/>
      <c r="J1315" s="10"/>
      <c r="K1315" s="35">
        <v>-93.7</v>
      </c>
      <c r="L1315" s="12" t="s">
        <v>155</v>
      </c>
      <c r="M1315" s="350" t="s">
        <v>1295</v>
      </c>
    </row>
    <row r="1316" spans="1:13" ht="51">
      <c r="A1316" s="77" t="e">
        <f>VLOOKUP(B1316,#REF!,3,FALSE)</f>
        <v>#REF!</v>
      </c>
      <c r="B1316" s="14">
        <v>1748</v>
      </c>
      <c r="C1316" s="26" t="s">
        <v>148</v>
      </c>
      <c r="D1316" s="12" t="s">
        <v>396</v>
      </c>
      <c r="E1316" s="49" t="s">
        <v>881</v>
      </c>
      <c r="F1316" s="13" t="s">
        <v>11</v>
      </c>
      <c r="G1316" s="10">
        <v>243.3</v>
      </c>
      <c r="H1316" s="10">
        <v>111</v>
      </c>
      <c r="I1316" s="10">
        <f t="shared" si="57"/>
        <v>45.622688039457458</v>
      </c>
      <c r="J1316" s="10">
        <f t="shared" si="56"/>
        <v>-132.30000000000001</v>
      </c>
      <c r="K1316" s="35">
        <v>-45</v>
      </c>
      <c r="L1316" s="17" t="s">
        <v>121</v>
      </c>
      <c r="M1316" s="350" t="s">
        <v>887</v>
      </c>
    </row>
    <row r="1317" spans="1:13" ht="38.25">
      <c r="A1317" s="77" t="e">
        <f>VLOOKUP(B1317,#REF!,3,FALSE)</f>
        <v>#REF!</v>
      </c>
      <c r="B1317" s="14">
        <v>1748</v>
      </c>
      <c r="C1317" s="26" t="s">
        <v>148</v>
      </c>
      <c r="D1317" s="12" t="s">
        <v>396</v>
      </c>
      <c r="E1317" s="49" t="s">
        <v>881</v>
      </c>
      <c r="F1317" s="13" t="s">
        <v>11</v>
      </c>
      <c r="G1317" s="10"/>
      <c r="H1317" s="10"/>
      <c r="I1317" s="10"/>
      <c r="J1317" s="10"/>
      <c r="K1317" s="35">
        <v>-78.8</v>
      </c>
      <c r="L1317" s="12" t="s">
        <v>56</v>
      </c>
      <c r="M1317" s="350" t="s">
        <v>888</v>
      </c>
    </row>
    <row r="1318" spans="1:13" ht="51">
      <c r="A1318" s="77" t="e">
        <f>VLOOKUP(B1318,#REF!,3,FALSE)</f>
        <v>#REF!</v>
      </c>
      <c r="B1318" s="14">
        <v>1748</v>
      </c>
      <c r="C1318" s="26" t="s">
        <v>148</v>
      </c>
      <c r="D1318" s="12" t="s">
        <v>396</v>
      </c>
      <c r="E1318" s="49" t="s">
        <v>881</v>
      </c>
      <c r="F1318" s="13" t="s">
        <v>11</v>
      </c>
      <c r="G1318" s="10"/>
      <c r="H1318" s="10"/>
      <c r="I1318" s="10" t="str">
        <f t="shared" si="57"/>
        <v/>
      </c>
      <c r="J1318" s="10"/>
      <c r="K1318" s="35">
        <v>-8.5</v>
      </c>
      <c r="L1318" s="36" t="s">
        <v>122</v>
      </c>
      <c r="M1318" s="350" t="s">
        <v>1309</v>
      </c>
    </row>
    <row r="1319" spans="1:13" ht="25.5">
      <c r="A1319" s="77" t="e">
        <f>VLOOKUP(B1319,#REF!,3,FALSE)</f>
        <v>#REF!</v>
      </c>
      <c r="B1319" s="105">
        <v>1748</v>
      </c>
      <c r="C1319" s="64" t="s">
        <v>148</v>
      </c>
      <c r="D1319" s="86" t="s">
        <v>396</v>
      </c>
      <c r="E1319" s="93" t="s">
        <v>881</v>
      </c>
      <c r="F1319" s="51" t="s">
        <v>12</v>
      </c>
      <c r="G1319" s="28">
        <f>SUM(G1313:G1318)</f>
        <v>3782</v>
      </c>
      <c r="H1319" s="28">
        <f>SUM(H1313:H1318)</f>
        <v>2759.8</v>
      </c>
      <c r="I1319" s="28">
        <f t="shared" si="57"/>
        <v>72.971972501322057</v>
      </c>
      <c r="J1319" s="28">
        <f t="shared" si="56"/>
        <v>-1022.1999999999998</v>
      </c>
      <c r="K1319" s="28">
        <f>SUM(K1313:K1318)</f>
        <v>-1022.2</v>
      </c>
      <c r="L1319" s="186"/>
      <c r="M1319" s="186"/>
    </row>
    <row r="1320" spans="1:13" ht="25.5">
      <c r="A1320" s="77" t="e">
        <f>VLOOKUP(B1320,#REF!,3,FALSE)</f>
        <v>#REF!</v>
      </c>
      <c r="B1320" s="88">
        <v>1748</v>
      </c>
      <c r="C1320" s="89" t="s">
        <v>148</v>
      </c>
      <c r="D1320" s="108"/>
      <c r="E1320" s="97"/>
      <c r="F1320" s="92" t="s">
        <v>13</v>
      </c>
      <c r="G1320" s="72">
        <f>+G1319</f>
        <v>3782</v>
      </c>
      <c r="H1320" s="72">
        <f t="shared" ref="H1320:K1320" si="58">+H1319</f>
        <v>2759.8</v>
      </c>
      <c r="I1320" s="72">
        <f t="shared" si="57"/>
        <v>72.971972501322057</v>
      </c>
      <c r="J1320" s="72">
        <f t="shared" si="56"/>
        <v>-1022.1999999999998</v>
      </c>
      <c r="K1320" s="72">
        <f t="shared" si="58"/>
        <v>-1022.2</v>
      </c>
      <c r="L1320" s="187"/>
      <c r="M1320" s="187"/>
    </row>
    <row r="1321" spans="1:13" ht="38.25">
      <c r="A1321" s="77" t="e">
        <f>VLOOKUP(B1321,#REF!,3,FALSE)</f>
        <v>#REF!</v>
      </c>
      <c r="B1321" s="14">
        <v>1749</v>
      </c>
      <c r="C1321" s="26" t="s">
        <v>149</v>
      </c>
      <c r="D1321" s="12" t="s">
        <v>396</v>
      </c>
      <c r="E1321" s="25" t="s">
        <v>150</v>
      </c>
      <c r="F1321" s="13" t="s">
        <v>8</v>
      </c>
      <c r="G1321" s="10">
        <v>3930.3</v>
      </c>
      <c r="H1321" s="10">
        <v>3336.9</v>
      </c>
      <c r="I1321" s="10">
        <f t="shared" si="57"/>
        <v>84.901915884283639</v>
      </c>
      <c r="J1321" s="10">
        <f t="shared" si="56"/>
        <v>-593.40000000000009</v>
      </c>
      <c r="K1321" s="10">
        <v>-56.2</v>
      </c>
      <c r="L1321" s="218" t="s">
        <v>27</v>
      </c>
      <c r="M1321" s="350" t="s">
        <v>1185</v>
      </c>
    </row>
    <row r="1322" spans="1:13" ht="63.75">
      <c r="A1322" s="77" t="e">
        <f>VLOOKUP(B1322,#REF!,3,FALSE)</f>
        <v>#REF!</v>
      </c>
      <c r="B1322" s="14">
        <v>1749</v>
      </c>
      <c r="C1322" s="26" t="s">
        <v>149</v>
      </c>
      <c r="D1322" s="12" t="s">
        <v>396</v>
      </c>
      <c r="E1322" s="25" t="s">
        <v>150</v>
      </c>
      <c r="F1322" s="13" t="s">
        <v>8</v>
      </c>
      <c r="G1322" s="10"/>
      <c r="H1322" s="10"/>
      <c r="I1322" s="10"/>
      <c r="J1322" s="10"/>
      <c r="K1322" s="10">
        <v>-262.60000000000002</v>
      </c>
      <c r="L1322" s="12" t="s">
        <v>56</v>
      </c>
      <c r="M1322" s="350" t="s">
        <v>1186</v>
      </c>
    </row>
    <row r="1323" spans="1:13" ht="25.5">
      <c r="A1323" s="77" t="e">
        <f>VLOOKUP(B1323,#REF!,3,FALSE)</f>
        <v>#REF!</v>
      </c>
      <c r="B1323" s="14">
        <v>1749</v>
      </c>
      <c r="C1323" s="26" t="s">
        <v>149</v>
      </c>
      <c r="D1323" s="12" t="s">
        <v>396</v>
      </c>
      <c r="E1323" s="25" t="s">
        <v>150</v>
      </c>
      <c r="F1323" s="13" t="s">
        <v>8</v>
      </c>
      <c r="G1323" s="10"/>
      <c r="H1323" s="10"/>
      <c r="I1323" s="10"/>
      <c r="J1323" s="10"/>
      <c r="K1323" s="10">
        <v>-29.6</v>
      </c>
      <c r="L1323" s="12" t="s">
        <v>10</v>
      </c>
      <c r="M1323" s="350" t="s">
        <v>1187</v>
      </c>
    </row>
    <row r="1324" spans="1:13" ht="38.25">
      <c r="A1324" s="77" t="e">
        <f>VLOOKUP(B1324,#REF!,3,FALSE)</f>
        <v>#REF!</v>
      </c>
      <c r="B1324" s="14">
        <v>1749</v>
      </c>
      <c r="C1324" s="26" t="s">
        <v>149</v>
      </c>
      <c r="D1324" s="12" t="s">
        <v>396</v>
      </c>
      <c r="E1324" s="25" t="s">
        <v>150</v>
      </c>
      <c r="F1324" s="13" t="s">
        <v>8</v>
      </c>
      <c r="G1324" s="10"/>
      <c r="H1324" s="10"/>
      <c r="I1324" s="10"/>
      <c r="J1324" s="10"/>
      <c r="K1324" s="10">
        <v>-28</v>
      </c>
      <c r="L1324" s="12" t="s">
        <v>50</v>
      </c>
      <c r="M1324" s="350" t="s">
        <v>1188</v>
      </c>
    </row>
    <row r="1325" spans="1:13" ht="51">
      <c r="A1325" s="77" t="e">
        <f>VLOOKUP(B1325,#REF!,3,FALSE)</f>
        <v>#REF!</v>
      </c>
      <c r="B1325" s="14">
        <v>1749</v>
      </c>
      <c r="C1325" s="26" t="s">
        <v>149</v>
      </c>
      <c r="D1325" s="12" t="s">
        <v>396</v>
      </c>
      <c r="E1325" s="25" t="s">
        <v>150</v>
      </c>
      <c r="F1325" s="13" t="s">
        <v>8</v>
      </c>
      <c r="G1325" s="10"/>
      <c r="H1325" s="10"/>
      <c r="I1325" s="10"/>
      <c r="J1325" s="10"/>
      <c r="K1325" s="10">
        <v>-217</v>
      </c>
      <c r="L1325" s="12" t="s">
        <v>10</v>
      </c>
      <c r="M1325" s="350" t="s">
        <v>1189</v>
      </c>
    </row>
    <row r="1326" spans="1:13" ht="63.75">
      <c r="A1326" s="77" t="e">
        <f>VLOOKUP(B1326,#REF!,3,FALSE)</f>
        <v>#REF!</v>
      </c>
      <c r="B1326" s="14">
        <v>1749</v>
      </c>
      <c r="C1326" s="26" t="s">
        <v>149</v>
      </c>
      <c r="D1326" s="12" t="s">
        <v>396</v>
      </c>
      <c r="E1326" s="25" t="s">
        <v>150</v>
      </c>
      <c r="F1326" s="13" t="s">
        <v>11</v>
      </c>
      <c r="G1326" s="10">
        <v>302.3</v>
      </c>
      <c r="H1326" s="10">
        <v>79.2</v>
      </c>
      <c r="I1326" s="10">
        <f>IF(ISBLANK(H1326),"",+H1326/G1326*100)</f>
        <v>26.199139927224614</v>
      </c>
      <c r="J1326" s="10">
        <f>+H1326-G1326</f>
        <v>-223.10000000000002</v>
      </c>
      <c r="K1326" s="10">
        <v>-71</v>
      </c>
      <c r="L1326" s="12" t="s">
        <v>56</v>
      </c>
      <c r="M1326" s="350" t="s">
        <v>1186</v>
      </c>
    </row>
    <row r="1327" spans="1:13" ht="51">
      <c r="A1327" s="77" t="e">
        <f>VLOOKUP(B1327,#REF!,3,FALSE)</f>
        <v>#REF!</v>
      </c>
      <c r="B1327" s="14">
        <v>1749</v>
      </c>
      <c r="C1327" s="26" t="s">
        <v>149</v>
      </c>
      <c r="D1327" s="12" t="s">
        <v>396</v>
      </c>
      <c r="E1327" s="25" t="s">
        <v>150</v>
      </c>
      <c r="F1327" s="13" t="s">
        <v>11</v>
      </c>
      <c r="G1327" s="10"/>
      <c r="H1327" s="10"/>
      <c r="I1327" s="10"/>
      <c r="J1327" s="10"/>
      <c r="K1327" s="10">
        <v>-64.5</v>
      </c>
      <c r="L1327" s="397" t="s">
        <v>50</v>
      </c>
      <c r="M1327" s="350" t="s">
        <v>1190</v>
      </c>
    </row>
    <row r="1328" spans="1:13" ht="25.5">
      <c r="A1328" s="77" t="e">
        <f>VLOOKUP(B1328,#REF!,3,FALSE)</f>
        <v>#REF!</v>
      </c>
      <c r="B1328" s="14">
        <v>1749</v>
      </c>
      <c r="C1328" s="26" t="s">
        <v>149</v>
      </c>
      <c r="D1328" s="12" t="s">
        <v>396</v>
      </c>
      <c r="E1328" s="25" t="s">
        <v>150</v>
      </c>
      <c r="F1328" s="13" t="s">
        <v>11</v>
      </c>
      <c r="G1328" s="10"/>
      <c r="H1328" s="10"/>
      <c r="I1328" s="10"/>
      <c r="J1328" s="10"/>
      <c r="K1328" s="10">
        <v>-24.3</v>
      </c>
      <c r="L1328" s="397" t="s">
        <v>10</v>
      </c>
      <c r="M1328" s="350" t="s">
        <v>1187</v>
      </c>
    </row>
    <row r="1329" spans="1:13" ht="25.5">
      <c r="A1329" s="77" t="e">
        <f>VLOOKUP(B1329,#REF!,3,FALSE)</f>
        <v>#REF!</v>
      </c>
      <c r="B1329" s="14">
        <v>1749</v>
      </c>
      <c r="C1329" s="26" t="s">
        <v>149</v>
      </c>
      <c r="D1329" s="12" t="s">
        <v>396</v>
      </c>
      <c r="E1329" s="25" t="s">
        <v>150</v>
      </c>
      <c r="F1329" s="13" t="s">
        <v>11</v>
      </c>
      <c r="G1329" s="10"/>
      <c r="H1329" s="10"/>
      <c r="I1329" s="10"/>
      <c r="J1329" s="10"/>
      <c r="K1329" s="10">
        <v>-63.3</v>
      </c>
      <c r="L1329" s="397" t="s">
        <v>9</v>
      </c>
      <c r="M1329" s="350" t="s">
        <v>1191</v>
      </c>
    </row>
    <row r="1330" spans="1:13" ht="25.5">
      <c r="A1330" s="77" t="e">
        <f>VLOOKUP(B1330,#REF!,3,FALSE)</f>
        <v>#REF!</v>
      </c>
      <c r="B1330" s="105">
        <v>1749</v>
      </c>
      <c r="C1330" s="64" t="s">
        <v>149</v>
      </c>
      <c r="D1330" s="86" t="s">
        <v>396</v>
      </c>
      <c r="E1330" s="87" t="s">
        <v>150</v>
      </c>
      <c r="F1330" s="51" t="s">
        <v>12</v>
      </c>
      <c r="G1330" s="28">
        <f>SUM(G1321:G1326)</f>
        <v>4232.6000000000004</v>
      </c>
      <c r="H1330" s="28">
        <f>SUM(H1321:H1326)</f>
        <v>3416.1</v>
      </c>
      <c r="I1330" s="28">
        <f t="shared" si="57"/>
        <v>80.70925672163682</v>
      </c>
      <c r="J1330" s="28">
        <f t="shared" si="56"/>
        <v>-816.50000000000045</v>
      </c>
      <c r="K1330" s="28">
        <f>SUM(K1321:K1329)</f>
        <v>-816.5</v>
      </c>
      <c r="L1330" s="186"/>
      <c r="M1330" s="186"/>
    </row>
    <row r="1331" spans="1:13" ht="25.5">
      <c r="A1331" s="77" t="e">
        <f>VLOOKUP(B1331,#REF!,3,FALSE)</f>
        <v>#REF!</v>
      </c>
      <c r="B1331" s="88">
        <v>1749</v>
      </c>
      <c r="C1331" s="89" t="s">
        <v>149</v>
      </c>
      <c r="D1331" s="104"/>
      <c r="E1331" s="104"/>
      <c r="F1331" s="104" t="s">
        <v>13</v>
      </c>
      <c r="G1331" s="136">
        <f>+G1330</f>
        <v>4232.6000000000004</v>
      </c>
      <c r="H1331" s="136">
        <f>+H1330</f>
        <v>3416.1</v>
      </c>
      <c r="I1331" s="136">
        <f t="shared" si="57"/>
        <v>80.70925672163682</v>
      </c>
      <c r="J1331" s="136">
        <f t="shared" si="56"/>
        <v>-816.50000000000045</v>
      </c>
      <c r="K1331" s="136">
        <f>+K1330</f>
        <v>-816.5</v>
      </c>
      <c r="L1331" s="187"/>
      <c r="M1331" s="187"/>
    </row>
    <row r="1332" spans="1:13" ht="38.25">
      <c r="A1332" s="77" t="e">
        <f>VLOOKUP(B1332,#REF!,3,FALSE)</f>
        <v>#REF!</v>
      </c>
      <c r="B1332" s="14">
        <v>1750</v>
      </c>
      <c r="C1332" s="26" t="s">
        <v>151</v>
      </c>
      <c r="D1332" s="12" t="s">
        <v>396</v>
      </c>
      <c r="E1332" s="25" t="s">
        <v>152</v>
      </c>
      <c r="F1332" s="13" t="s">
        <v>8</v>
      </c>
      <c r="G1332" s="10">
        <v>1793.9</v>
      </c>
      <c r="H1332" s="10">
        <v>1564.3</v>
      </c>
      <c r="I1332" s="10">
        <f t="shared" si="57"/>
        <v>87.201070293773327</v>
      </c>
      <c r="J1332" s="10">
        <f t="shared" si="56"/>
        <v>-229.60000000000014</v>
      </c>
      <c r="K1332" s="10">
        <v>-29.6</v>
      </c>
      <c r="L1332" s="12" t="s">
        <v>9</v>
      </c>
      <c r="M1332" s="350" t="s">
        <v>393</v>
      </c>
    </row>
    <row r="1333" spans="1:13" ht="38.25">
      <c r="A1333" s="77" t="s">
        <v>338</v>
      </c>
      <c r="B1333" s="14">
        <v>1750</v>
      </c>
      <c r="C1333" s="26" t="s">
        <v>151</v>
      </c>
      <c r="D1333" s="12" t="s">
        <v>396</v>
      </c>
      <c r="E1333" s="25" t="s">
        <v>152</v>
      </c>
      <c r="F1333" s="13" t="s">
        <v>8</v>
      </c>
      <c r="G1333" s="10"/>
      <c r="H1333" s="10"/>
      <c r="I1333" s="10"/>
      <c r="J1333" s="10"/>
      <c r="K1333" s="10">
        <v>-200</v>
      </c>
      <c r="L1333" s="12" t="s">
        <v>9</v>
      </c>
      <c r="M1333" s="350" t="s">
        <v>392</v>
      </c>
    </row>
    <row r="1334" spans="1:13" ht="51">
      <c r="A1334" s="77" t="e">
        <f>VLOOKUP(B1334,#REF!,3,FALSE)</f>
        <v>#REF!</v>
      </c>
      <c r="B1334" s="14">
        <v>1750</v>
      </c>
      <c r="C1334" s="26" t="s">
        <v>151</v>
      </c>
      <c r="D1334" s="12" t="s">
        <v>396</v>
      </c>
      <c r="E1334" s="25" t="s">
        <v>152</v>
      </c>
      <c r="F1334" s="13" t="s">
        <v>11</v>
      </c>
      <c r="G1334" s="10">
        <v>196.6</v>
      </c>
      <c r="H1334" s="10">
        <v>144.30000000000001</v>
      </c>
      <c r="I1334" s="10">
        <f t="shared" si="57"/>
        <v>73.397761953204494</v>
      </c>
      <c r="J1334" s="10">
        <f t="shared" si="56"/>
        <v>-52.299999999999983</v>
      </c>
      <c r="K1334" s="10">
        <v>-52.3</v>
      </c>
      <c r="L1334" s="12" t="s">
        <v>9</v>
      </c>
      <c r="M1334" s="350" t="s">
        <v>391</v>
      </c>
    </row>
    <row r="1335" spans="1:13" ht="38.25">
      <c r="A1335" s="77" t="e">
        <f>VLOOKUP(B1335,#REF!,3,FALSE)</f>
        <v>#REF!</v>
      </c>
      <c r="B1335" s="105">
        <v>1750</v>
      </c>
      <c r="C1335" s="64" t="s">
        <v>151</v>
      </c>
      <c r="D1335" s="86" t="s">
        <v>396</v>
      </c>
      <c r="E1335" s="87" t="s">
        <v>152</v>
      </c>
      <c r="F1335" s="51" t="s">
        <v>12</v>
      </c>
      <c r="G1335" s="28">
        <f>SUM(G1332:G1334)</f>
        <v>1990.5</v>
      </c>
      <c r="H1335" s="28">
        <f>SUM(H1332:H1334)</f>
        <v>1708.6</v>
      </c>
      <c r="I1335" s="28">
        <f t="shared" si="57"/>
        <v>85.837729213765385</v>
      </c>
      <c r="J1335" s="28">
        <f t="shared" si="56"/>
        <v>-281.90000000000009</v>
      </c>
      <c r="K1335" s="28">
        <f>SUM(K1332:K1334)</f>
        <v>-281.89999999999998</v>
      </c>
      <c r="L1335" s="189"/>
      <c r="M1335" s="189"/>
    </row>
    <row r="1336" spans="1:13" ht="38.25">
      <c r="A1336" s="77" t="e">
        <f>VLOOKUP(B1336,#REF!,3,FALSE)</f>
        <v>#REF!</v>
      </c>
      <c r="B1336" s="88">
        <v>1750</v>
      </c>
      <c r="C1336" s="89" t="s">
        <v>151</v>
      </c>
      <c r="D1336" s="90"/>
      <c r="E1336" s="91"/>
      <c r="F1336" s="92" t="s">
        <v>13</v>
      </c>
      <c r="G1336" s="136">
        <f>+G1335</f>
        <v>1990.5</v>
      </c>
      <c r="H1336" s="136">
        <f t="shared" ref="H1336:K1336" si="59">+H1335</f>
        <v>1708.6</v>
      </c>
      <c r="I1336" s="136">
        <f t="shared" si="57"/>
        <v>85.837729213765385</v>
      </c>
      <c r="J1336" s="136">
        <f t="shared" si="56"/>
        <v>-281.90000000000009</v>
      </c>
      <c r="K1336" s="136">
        <f t="shared" si="59"/>
        <v>-281.89999999999998</v>
      </c>
      <c r="L1336" s="187"/>
      <c r="M1336" s="187"/>
    </row>
    <row r="1337" spans="1:13" ht="38.25">
      <c r="A1337" s="77" t="e">
        <f>VLOOKUP(B1337,#REF!,3,FALSE)</f>
        <v>#REF!</v>
      </c>
      <c r="B1337" s="14">
        <v>2001</v>
      </c>
      <c r="C1337" s="15" t="s">
        <v>153</v>
      </c>
      <c r="D1337" s="12" t="s">
        <v>396</v>
      </c>
      <c r="E1337" s="16" t="s">
        <v>154</v>
      </c>
      <c r="F1337" s="13" t="s">
        <v>8</v>
      </c>
      <c r="G1337" s="10">
        <v>9828.5</v>
      </c>
      <c r="H1337" s="10">
        <v>6242.6</v>
      </c>
      <c r="I1337" s="10">
        <f t="shared" si="57"/>
        <v>63.515287175052151</v>
      </c>
      <c r="J1337" s="10">
        <f t="shared" si="56"/>
        <v>-3585.8999999999996</v>
      </c>
      <c r="K1337" s="10">
        <v>-2755.5</v>
      </c>
      <c r="L1337" s="12" t="s">
        <v>56</v>
      </c>
      <c r="M1337" s="350" t="s">
        <v>844</v>
      </c>
    </row>
    <row r="1338" spans="1:13" ht="127.5">
      <c r="A1338" s="77" t="e">
        <f>VLOOKUP(B1338,#REF!,3,FALSE)</f>
        <v>#REF!</v>
      </c>
      <c r="B1338" s="14">
        <v>2001</v>
      </c>
      <c r="C1338" s="15" t="s">
        <v>153</v>
      </c>
      <c r="D1338" s="12" t="s">
        <v>396</v>
      </c>
      <c r="E1338" s="16" t="s">
        <v>154</v>
      </c>
      <c r="F1338" s="13" t="s">
        <v>8</v>
      </c>
      <c r="G1338" s="10"/>
      <c r="H1338" s="10"/>
      <c r="I1338" s="10" t="str">
        <f t="shared" si="57"/>
        <v/>
      </c>
      <c r="J1338" s="10">
        <f t="shared" si="56"/>
        <v>0</v>
      </c>
      <c r="K1338" s="10">
        <v>-830.4</v>
      </c>
      <c r="L1338" s="12" t="s">
        <v>155</v>
      </c>
      <c r="M1338" s="350" t="s">
        <v>845</v>
      </c>
    </row>
    <row r="1339" spans="1:13" ht="140.25">
      <c r="A1339" s="77" t="e">
        <f>VLOOKUP(B1339,#REF!,3,FALSE)</f>
        <v>#REF!</v>
      </c>
      <c r="B1339" s="14">
        <v>2001</v>
      </c>
      <c r="C1339" s="26" t="s">
        <v>153</v>
      </c>
      <c r="D1339" s="12" t="s">
        <v>396</v>
      </c>
      <c r="E1339" s="25" t="s">
        <v>154</v>
      </c>
      <c r="F1339" s="13" t="s">
        <v>11</v>
      </c>
      <c r="G1339" s="10">
        <v>1303.7</v>
      </c>
      <c r="H1339" s="10">
        <v>930.1</v>
      </c>
      <c r="I1339" s="10">
        <f t="shared" si="57"/>
        <v>71.343100406535243</v>
      </c>
      <c r="J1339" s="10">
        <f t="shared" si="56"/>
        <v>-373.6</v>
      </c>
      <c r="K1339" s="10">
        <v>-373.6</v>
      </c>
      <c r="L1339" s="12" t="s">
        <v>155</v>
      </c>
      <c r="M1339" s="350" t="s">
        <v>846</v>
      </c>
    </row>
    <row r="1340" spans="1:13" ht="38.25">
      <c r="A1340" s="77" t="e">
        <f>VLOOKUP(B1340,#REF!,3,FALSE)</f>
        <v>#REF!</v>
      </c>
      <c r="B1340" s="105">
        <v>2001</v>
      </c>
      <c r="C1340" s="64" t="s">
        <v>153</v>
      </c>
      <c r="D1340" s="86" t="s">
        <v>396</v>
      </c>
      <c r="E1340" s="87" t="s">
        <v>154</v>
      </c>
      <c r="F1340" s="51" t="s">
        <v>12</v>
      </c>
      <c r="G1340" s="28">
        <f>SUM(G1337:G1339)</f>
        <v>11132.2</v>
      </c>
      <c r="H1340" s="28">
        <f>SUM(H1337:H1339)</f>
        <v>7172.7000000000007</v>
      </c>
      <c r="I1340" s="28">
        <f t="shared" si="57"/>
        <v>64.432008048723517</v>
      </c>
      <c r="J1340" s="28">
        <f t="shared" si="56"/>
        <v>-3959.5</v>
      </c>
      <c r="K1340" s="28">
        <f>SUM(K1337:K1339)</f>
        <v>-3959.5</v>
      </c>
      <c r="L1340" s="186"/>
      <c r="M1340" s="186"/>
    </row>
    <row r="1341" spans="1:13" ht="38.25">
      <c r="A1341" s="77" t="e">
        <f>VLOOKUP(B1341,#REF!,3,FALSE)</f>
        <v>#REF!</v>
      </c>
      <c r="B1341" s="88">
        <v>2001</v>
      </c>
      <c r="C1341" s="89" t="s">
        <v>153</v>
      </c>
      <c r="D1341" s="90"/>
      <c r="E1341" s="91"/>
      <c r="F1341" s="92" t="s">
        <v>13</v>
      </c>
      <c r="G1341" s="136">
        <f>+G1340</f>
        <v>11132.2</v>
      </c>
      <c r="H1341" s="136">
        <f t="shared" ref="H1341:K1341" si="60">+H1340</f>
        <v>7172.7000000000007</v>
      </c>
      <c r="I1341" s="136">
        <f t="shared" si="57"/>
        <v>64.432008048723517</v>
      </c>
      <c r="J1341" s="136">
        <f t="shared" si="56"/>
        <v>-3959.5</v>
      </c>
      <c r="K1341" s="136">
        <f t="shared" si="60"/>
        <v>-3959.5</v>
      </c>
      <c r="L1341" s="187"/>
      <c r="M1341" s="187"/>
    </row>
    <row r="1342" spans="1:13" ht="25.5">
      <c r="A1342" s="77" t="e">
        <f>VLOOKUP(B1342,#REF!,3,FALSE)</f>
        <v>#REF!</v>
      </c>
      <c r="B1342" s="14">
        <v>2002</v>
      </c>
      <c r="C1342" s="26" t="s">
        <v>156</v>
      </c>
      <c r="D1342" s="12" t="s">
        <v>396</v>
      </c>
      <c r="E1342" s="25" t="s">
        <v>157</v>
      </c>
      <c r="F1342" s="13" t="s">
        <v>8</v>
      </c>
      <c r="G1342" s="10">
        <v>8202.6</v>
      </c>
      <c r="H1342" s="10">
        <v>5419.6</v>
      </c>
      <c r="I1342" s="10">
        <f t="shared" si="57"/>
        <v>66.071733352839345</v>
      </c>
      <c r="J1342" s="10">
        <f t="shared" ref="J1342:J1422" si="61">+H1342-G1342</f>
        <v>-2783</v>
      </c>
      <c r="K1342" s="10">
        <v>-122.3</v>
      </c>
      <c r="L1342" s="12" t="s">
        <v>56</v>
      </c>
      <c r="M1342" s="350" t="s">
        <v>731</v>
      </c>
    </row>
    <row r="1343" spans="1:13" ht="25.5">
      <c r="A1343" s="77" t="e">
        <f>VLOOKUP(B1343,#REF!,3,FALSE)</f>
        <v>#REF!</v>
      </c>
      <c r="B1343" s="14">
        <v>2002</v>
      </c>
      <c r="C1343" s="26" t="s">
        <v>156</v>
      </c>
      <c r="D1343" s="12" t="s">
        <v>396</v>
      </c>
      <c r="E1343" s="25" t="s">
        <v>157</v>
      </c>
      <c r="F1343" s="13" t="s">
        <v>8</v>
      </c>
      <c r="G1343" s="10"/>
      <c r="H1343" s="10"/>
      <c r="I1343" s="10"/>
      <c r="J1343" s="10"/>
      <c r="K1343" s="10">
        <v>-0.6</v>
      </c>
      <c r="L1343" s="12" t="s">
        <v>155</v>
      </c>
      <c r="M1343" s="350" t="s">
        <v>728</v>
      </c>
    </row>
    <row r="1344" spans="1:13" ht="25.5">
      <c r="A1344" s="77" t="e">
        <f>VLOOKUP(B1344,#REF!,3,FALSE)</f>
        <v>#REF!</v>
      </c>
      <c r="B1344" s="14">
        <v>2002</v>
      </c>
      <c r="C1344" s="26" t="s">
        <v>156</v>
      </c>
      <c r="D1344" s="12" t="s">
        <v>396</v>
      </c>
      <c r="E1344" s="25" t="s">
        <v>157</v>
      </c>
      <c r="F1344" s="13" t="s">
        <v>8</v>
      </c>
      <c r="G1344" s="10"/>
      <c r="H1344" s="10"/>
      <c r="I1344" s="10"/>
      <c r="J1344" s="10"/>
      <c r="K1344" s="10">
        <v>-0.1</v>
      </c>
      <c r="L1344" s="218" t="s">
        <v>27</v>
      </c>
      <c r="M1344" s="350" t="s">
        <v>729</v>
      </c>
    </row>
    <row r="1345" spans="1:13" ht="25.5">
      <c r="A1345" s="77" t="e">
        <f>VLOOKUP(B1345,#REF!,3,FALSE)</f>
        <v>#REF!</v>
      </c>
      <c r="B1345" s="14">
        <v>2002</v>
      </c>
      <c r="C1345" s="26" t="s">
        <v>156</v>
      </c>
      <c r="D1345" s="12" t="s">
        <v>396</v>
      </c>
      <c r="E1345" s="25" t="s">
        <v>157</v>
      </c>
      <c r="F1345" s="13" t="s">
        <v>8</v>
      </c>
      <c r="G1345" s="10"/>
      <c r="H1345" s="10"/>
      <c r="I1345" s="10"/>
      <c r="J1345" s="10"/>
      <c r="K1345" s="10">
        <v>-2660</v>
      </c>
      <c r="L1345" s="12" t="s">
        <v>122</v>
      </c>
      <c r="M1345" s="350" t="s">
        <v>730</v>
      </c>
    </row>
    <row r="1346" spans="1:13" ht="25.5">
      <c r="A1346" s="77" t="e">
        <f>VLOOKUP(B1346,#REF!,3,FALSE)</f>
        <v>#REF!</v>
      </c>
      <c r="B1346" s="14">
        <v>2002</v>
      </c>
      <c r="C1346" s="26" t="s">
        <v>156</v>
      </c>
      <c r="D1346" s="12" t="s">
        <v>396</v>
      </c>
      <c r="E1346" s="25" t="s">
        <v>157</v>
      </c>
      <c r="F1346" s="13" t="s">
        <v>11</v>
      </c>
      <c r="G1346" s="10">
        <v>311</v>
      </c>
      <c r="H1346" s="10">
        <v>307.2</v>
      </c>
      <c r="I1346" s="10">
        <f t="shared" si="57"/>
        <v>98.778135048231505</v>
      </c>
      <c r="J1346" s="10">
        <f t="shared" si="61"/>
        <v>-3.8000000000000114</v>
      </c>
      <c r="K1346" s="10">
        <v>-3.8</v>
      </c>
      <c r="L1346" s="12" t="s">
        <v>155</v>
      </c>
      <c r="M1346" s="350" t="s">
        <v>728</v>
      </c>
    </row>
    <row r="1347" spans="1:13" ht="25.5">
      <c r="A1347" s="77" t="e">
        <f>VLOOKUP(B1347,#REF!,3,FALSE)</f>
        <v>#REF!</v>
      </c>
      <c r="B1347" s="105">
        <v>2002</v>
      </c>
      <c r="C1347" s="64" t="s">
        <v>156</v>
      </c>
      <c r="D1347" s="86" t="s">
        <v>396</v>
      </c>
      <c r="E1347" s="87" t="s">
        <v>157</v>
      </c>
      <c r="F1347" s="51" t="s">
        <v>12</v>
      </c>
      <c r="G1347" s="28">
        <f>SUM(G1342:G1346)</f>
        <v>8513.6</v>
      </c>
      <c r="H1347" s="28">
        <f>SUM(H1342:H1346)</f>
        <v>5726.8</v>
      </c>
      <c r="I1347" s="28">
        <f t="shared" si="57"/>
        <v>67.266491261041168</v>
      </c>
      <c r="J1347" s="28">
        <f t="shared" si="61"/>
        <v>-2786.8</v>
      </c>
      <c r="K1347" s="28">
        <f>SUM(K1342:K1346)</f>
        <v>-2786.8</v>
      </c>
      <c r="L1347" s="186"/>
      <c r="M1347" s="186"/>
    </row>
    <row r="1348" spans="1:13" ht="25.5">
      <c r="A1348" s="77" t="e">
        <f>VLOOKUP(B1348,#REF!,3,FALSE)</f>
        <v>#REF!</v>
      </c>
      <c r="B1348" s="88">
        <v>2002</v>
      </c>
      <c r="C1348" s="89" t="s">
        <v>156</v>
      </c>
      <c r="D1348" s="90"/>
      <c r="E1348" s="91"/>
      <c r="F1348" s="92" t="s">
        <v>13</v>
      </c>
      <c r="G1348" s="136">
        <f>+G1347</f>
        <v>8513.6</v>
      </c>
      <c r="H1348" s="136">
        <f t="shared" ref="H1348:K1348" si="62">+H1347</f>
        <v>5726.8</v>
      </c>
      <c r="I1348" s="136">
        <f t="shared" si="57"/>
        <v>67.266491261041168</v>
      </c>
      <c r="J1348" s="136">
        <f t="shared" si="61"/>
        <v>-2786.8</v>
      </c>
      <c r="K1348" s="136">
        <f t="shared" si="62"/>
        <v>-2786.8</v>
      </c>
      <c r="L1348" s="187"/>
      <c r="M1348" s="187"/>
    </row>
    <row r="1349" spans="1:13" ht="25.5">
      <c r="A1349" s="77" t="e">
        <f>VLOOKUP(B1349,#REF!,3,FALSE)</f>
        <v>#REF!</v>
      </c>
      <c r="B1349" s="14">
        <v>2993</v>
      </c>
      <c r="C1349" s="26" t="s">
        <v>158</v>
      </c>
      <c r="D1349" s="12" t="s">
        <v>396</v>
      </c>
      <c r="E1349" s="49" t="s">
        <v>1292</v>
      </c>
      <c r="F1349" s="13" t="s">
        <v>8</v>
      </c>
      <c r="G1349" s="10">
        <v>1611.5</v>
      </c>
      <c r="H1349" s="10">
        <v>1496.2</v>
      </c>
      <c r="I1349" s="10">
        <f t="shared" si="57"/>
        <v>92.845175302513198</v>
      </c>
      <c r="J1349" s="10">
        <f t="shared" si="61"/>
        <v>-115.29999999999995</v>
      </c>
      <c r="K1349" s="10">
        <v>-115.3</v>
      </c>
      <c r="L1349" s="12" t="s">
        <v>56</v>
      </c>
      <c r="M1349" s="350" t="s">
        <v>1293</v>
      </c>
    </row>
    <row r="1350" spans="1:13" ht="25.5">
      <c r="A1350" s="77" t="e">
        <f>VLOOKUP(B1350,#REF!,3,FALSE)</f>
        <v>#REF!</v>
      </c>
      <c r="B1350" s="14">
        <v>2993</v>
      </c>
      <c r="C1350" s="26" t="s">
        <v>158</v>
      </c>
      <c r="D1350" s="12" t="s">
        <v>396</v>
      </c>
      <c r="E1350" s="49" t="s">
        <v>1292</v>
      </c>
      <c r="F1350" s="13" t="s">
        <v>11</v>
      </c>
      <c r="G1350" s="10">
        <v>501.4</v>
      </c>
      <c r="H1350" s="10">
        <v>37.299999999999997</v>
      </c>
      <c r="I1350" s="10">
        <f t="shared" si="57"/>
        <v>7.4391703230953325</v>
      </c>
      <c r="J1350" s="10">
        <f t="shared" si="61"/>
        <v>-464.09999999999997</v>
      </c>
      <c r="K1350" s="10">
        <v>-311.89999999999998</v>
      </c>
      <c r="L1350" s="12" t="s">
        <v>56</v>
      </c>
      <c r="M1350" s="350" t="s">
        <v>1293</v>
      </c>
    </row>
    <row r="1351" spans="1:13" ht="51">
      <c r="A1351" s="77" t="e">
        <f>VLOOKUP(B1351,#REF!,3,FALSE)</f>
        <v>#REF!</v>
      </c>
      <c r="B1351" s="14">
        <v>2993</v>
      </c>
      <c r="C1351" s="26" t="s">
        <v>158</v>
      </c>
      <c r="D1351" s="12" t="s">
        <v>396</v>
      </c>
      <c r="E1351" s="49" t="s">
        <v>1292</v>
      </c>
      <c r="F1351" s="13" t="s">
        <v>11</v>
      </c>
      <c r="G1351" s="29"/>
      <c r="H1351" s="29"/>
      <c r="I1351" s="18" t="str">
        <f t="shared" si="57"/>
        <v/>
      </c>
      <c r="J1351" s="10"/>
      <c r="K1351" s="10">
        <v>-152.19999999999999</v>
      </c>
      <c r="L1351" s="198" t="s">
        <v>50</v>
      </c>
      <c r="M1351" s="350" t="s">
        <v>1294</v>
      </c>
    </row>
    <row r="1352" spans="1:13" ht="25.5">
      <c r="A1352" s="77" t="e">
        <f>VLOOKUP(B1352,#REF!,3,FALSE)</f>
        <v>#REF!</v>
      </c>
      <c r="B1352" s="105">
        <v>2993</v>
      </c>
      <c r="C1352" s="64" t="s">
        <v>158</v>
      </c>
      <c r="D1352" s="86" t="s">
        <v>396</v>
      </c>
      <c r="E1352" s="93" t="s">
        <v>303</v>
      </c>
      <c r="F1352" s="51" t="s">
        <v>12</v>
      </c>
      <c r="G1352" s="28">
        <f>SUM(G1349:G1351)</f>
        <v>2112.9</v>
      </c>
      <c r="H1352" s="28">
        <f>SUM(H1349:H1351)</f>
        <v>1533.5</v>
      </c>
      <c r="I1352" s="28">
        <f t="shared" si="57"/>
        <v>72.577973401486105</v>
      </c>
      <c r="J1352" s="28">
        <f t="shared" si="61"/>
        <v>-579.40000000000009</v>
      </c>
      <c r="K1352" s="28">
        <f>SUM(K1349:K1351)</f>
        <v>-579.4</v>
      </c>
      <c r="L1352" s="186"/>
      <c r="M1352" s="186"/>
    </row>
    <row r="1353" spans="1:13" ht="25.5">
      <c r="A1353" s="77" t="e">
        <f>VLOOKUP(B1353,#REF!,3,FALSE)</f>
        <v>#REF!</v>
      </c>
      <c r="B1353" s="88">
        <v>2993</v>
      </c>
      <c r="C1353" s="89" t="s">
        <v>158</v>
      </c>
      <c r="D1353" s="90"/>
      <c r="E1353" s="91"/>
      <c r="F1353" s="92" t="s">
        <v>13</v>
      </c>
      <c r="G1353" s="136">
        <f>+G1352</f>
        <v>2112.9</v>
      </c>
      <c r="H1353" s="136">
        <f t="shared" ref="H1353:K1353" si="63">+H1352</f>
        <v>1533.5</v>
      </c>
      <c r="I1353" s="136">
        <f t="shared" si="57"/>
        <v>72.577973401486105</v>
      </c>
      <c r="J1353" s="136">
        <f t="shared" si="61"/>
        <v>-579.40000000000009</v>
      </c>
      <c r="K1353" s="136">
        <f t="shared" si="63"/>
        <v>-579.4</v>
      </c>
      <c r="L1353" s="187"/>
      <c r="M1353" s="187"/>
    </row>
    <row r="1354" spans="1:13" ht="38.25">
      <c r="A1354" s="77" t="e">
        <f>VLOOKUP(B1354,#REF!,3,FALSE)</f>
        <v>#REF!</v>
      </c>
      <c r="B1354" s="14">
        <v>2003</v>
      </c>
      <c r="C1354" s="15" t="s">
        <v>159</v>
      </c>
      <c r="D1354" s="140" t="s">
        <v>396</v>
      </c>
      <c r="E1354" s="155" t="s">
        <v>160</v>
      </c>
      <c r="F1354" s="13" t="s">
        <v>8</v>
      </c>
      <c r="G1354" s="10">
        <v>3114</v>
      </c>
      <c r="H1354" s="10">
        <v>3082.4</v>
      </c>
      <c r="I1354" s="10">
        <f t="shared" si="57"/>
        <v>98.985228002569045</v>
      </c>
      <c r="J1354" s="10">
        <f t="shared" si="61"/>
        <v>-31.599999999999909</v>
      </c>
      <c r="K1354" s="10">
        <v>-31.6</v>
      </c>
      <c r="L1354" s="12" t="s">
        <v>9</v>
      </c>
      <c r="M1354" s="350" t="s">
        <v>850</v>
      </c>
    </row>
    <row r="1355" spans="1:13" ht="38.25">
      <c r="A1355" s="77" t="e">
        <f>VLOOKUP(B1355,#REF!,3,FALSE)</f>
        <v>#REF!</v>
      </c>
      <c r="B1355" s="14">
        <v>2003</v>
      </c>
      <c r="C1355" s="26" t="s">
        <v>159</v>
      </c>
      <c r="D1355" s="140" t="s">
        <v>396</v>
      </c>
      <c r="E1355" s="155" t="s">
        <v>160</v>
      </c>
      <c r="F1355" s="13" t="s">
        <v>11</v>
      </c>
      <c r="G1355" s="10">
        <v>363.6</v>
      </c>
      <c r="H1355" s="10">
        <v>325.7</v>
      </c>
      <c r="I1355" s="10">
        <f t="shared" si="57"/>
        <v>89.576457645764563</v>
      </c>
      <c r="J1355" s="10">
        <f t="shared" si="61"/>
        <v>-37.900000000000034</v>
      </c>
      <c r="K1355" s="10">
        <v>-37.9</v>
      </c>
      <c r="L1355" s="12" t="s">
        <v>9</v>
      </c>
      <c r="M1355" s="350" t="s">
        <v>850</v>
      </c>
    </row>
    <row r="1356" spans="1:13" ht="38.25">
      <c r="A1356" s="77" t="e">
        <f>VLOOKUP(B1356,#REF!,3,FALSE)</f>
        <v>#REF!</v>
      </c>
      <c r="B1356" s="105">
        <v>2003</v>
      </c>
      <c r="C1356" s="64" t="s">
        <v>159</v>
      </c>
      <c r="D1356" s="137" t="s">
        <v>396</v>
      </c>
      <c r="E1356" s="156" t="s">
        <v>160</v>
      </c>
      <c r="F1356" s="51" t="s">
        <v>12</v>
      </c>
      <c r="G1356" s="28">
        <f>SUM(G1354:G1355)</f>
        <v>3477.6</v>
      </c>
      <c r="H1356" s="28">
        <f>SUM(H1354:H1355)</f>
        <v>3408.1</v>
      </c>
      <c r="I1356" s="28">
        <f t="shared" si="57"/>
        <v>98.001495284103981</v>
      </c>
      <c r="J1356" s="28">
        <f t="shared" si="61"/>
        <v>-69.5</v>
      </c>
      <c r="K1356" s="28">
        <f>SUM(K1354:K1355)</f>
        <v>-69.5</v>
      </c>
      <c r="L1356" s="186"/>
      <c r="M1356" s="186"/>
    </row>
    <row r="1357" spans="1:13" ht="38.25">
      <c r="A1357" s="77" t="e">
        <f>VLOOKUP(B1357,#REF!,3,FALSE)</f>
        <v>#REF!</v>
      </c>
      <c r="B1357" s="88">
        <v>2003</v>
      </c>
      <c r="C1357" s="89" t="s">
        <v>159</v>
      </c>
      <c r="D1357" s="138"/>
      <c r="E1357" s="157"/>
      <c r="F1357" s="92" t="s">
        <v>13</v>
      </c>
      <c r="G1357" s="136">
        <f>+G1356</f>
        <v>3477.6</v>
      </c>
      <c r="H1357" s="136">
        <f t="shared" ref="H1357:K1357" si="64">+H1356</f>
        <v>3408.1</v>
      </c>
      <c r="I1357" s="136">
        <f t="shared" si="57"/>
        <v>98.001495284103981</v>
      </c>
      <c r="J1357" s="136">
        <f t="shared" si="61"/>
        <v>-69.5</v>
      </c>
      <c r="K1357" s="136">
        <f t="shared" si="64"/>
        <v>-69.5</v>
      </c>
      <c r="L1357" s="187"/>
      <c r="M1357" s="187"/>
    </row>
    <row r="1358" spans="1:13" ht="51">
      <c r="A1358" s="77" t="e">
        <f>VLOOKUP(B1358,#REF!,3,FALSE)</f>
        <v>#REF!</v>
      </c>
      <c r="B1358" s="14">
        <v>2755</v>
      </c>
      <c r="C1358" s="26" t="s">
        <v>161</v>
      </c>
      <c r="D1358" s="12" t="s">
        <v>396</v>
      </c>
      <c r="E1358" s="16" t="s">
        <v>851</v>
      </c>
      <c r="F1358" s="13" t="s">
        <v>8</v>
      </c>
      <c r="G1358" s="22">
        <v>2046.9</v>
      </c>
      <c r="H1358" s="22">
        <v>1683.9</v>
      </c>
      <c r="I1358" s="10">
        <f t="shared" si="57"/>
        <v>82.265865455078412</v>
      </c>
      <c r="J1358" s="10">
        <f t="shared" si="61"/>
        <v>-363</v>
      </c>
      <c r="K1358" s="10">
        <v>-26.4</v>
      </c>
      <c r="L1358" s="17" t="s">
        <v>122</v>
      </c>
      <c r="M1358" s="350" t="s">
        <v>852</v>
      </c>
    </row>
    <row r="1359" spans="1:13" ht="51">
      <c r="A1359" s="77" t="e">
        <f>VLOOKUP(B1359,#REF!,3,FALSE)</f>
        <v>#REF!</v>
      </c>
      <c r="B1359" s="14">
        <v>2755</v>
      </c>
      <c r="C1359" s="26" t="s">
        <v>161</v>
      </c>
      <c r="D1359" s="12" t="s">
        <v>396</v>
      </c>
      <c r="E1359" s="16" t="s">
        <v>851</v>
      </c>
      <c r="F1359" s="13" t="s">
        <v>8</v>
      </c>
      <c r="G1359" s="22"/>
      <c r="H1359" s="22"/>
      <c r="I1359" s="10" t="str">
        <f t="shared" si="57"/>
        <v/>
      </c>
      <c r="J1359" s="10"/>
      <c r="K1359" s="10">
        <v>-336.6</v>
      </c>
      <c r="L1359" s="17" t="s">
        <v>9</v>
      </c>
      <c r="M1359" s="350" t="s">
        <v>853</v>
      </c>
    </row>
    <row r="1360" spans="1:13" ht="51">
      <c r="A1360" s="77" t="e">
        <f>VLOOKUP(B1360,#REF!,3,FALSE)</f>
        <v>#REF!</v>
      </c>
      <c r="B1360" s="14">
        <v>2755</v>
      </c>
      <c r="C1360" s="26" t="s">
        <v>161</v>
      </c>
      <c r="D1360" s="12" t="s">
        <v>396</v>
      </c>
      <c r="E1360" s="16" t="s">
        <v>851</v>
      </c>
      <c r="F1360" s="13" t="s">
        <v>11</v>
      </c>
      <c r="G1360" s="10">
        <v>419.2</v>
      </c>
      <c r="H1360" s="10">
        <v>108.2</v>
      </c>
      <c r="I1360" s="10">
        <f t="shared" si="57"/>
        <v>25.811068702290079</v>
      </c>
      <c r="J1360" s="10">
        <f t="shared" si="61"/>
        <v>-311</v>
      </c>
      <c r="K1360" s="10">
        <v>-93</v>
      </c>
      <c r="L1360" s="17" t="s">
        <v>122</v>
      </c>
      <c r="M1360" s="350" t="s">
        <v>852</v>
      </c>
    </row>
    <row r="1361" spans="1:13" ht="51">
      <c r="A1361" s="77" t="e">
        <f>VLOOKUP(B1361,#REF!,3,FALSE)</f>
        <v>#REF!</v>
      </c>
      <c r="B1361" s="14">
        <v>2755</v>
      </c>
      <c r="C1361" s="26" t="s">
        <v>161</v>
      </c>
      <c r="D1361" s="12" t="s">
        <v>396</v>
      </c>
      <c r="E1361" s="16" t="s">
        <v>851</v>
      </c>
      <c r="F1361" s="13" t="s">
        <v>11</v>
      </c>
      <c r="G1361" s="22"/>
      <c r="H1361" s="22"/>
      <c r="I1361" s="10" t="str">
        <f t="shared" si="57"/>
        <v/>
      </c>
      <c r="J1361" s="10"/>
      <c r="K1361" s="10">
        <v>-218</v>
      </c>
      <c r="L1361" s="17" t="s">
        <v>9</v>
      </c>
      <c r="M1361" s="350" t="s">
        <v>853</v>
      </c>
    </row>
    <row r="1362" spans="1:13" ht="63.75">
      <c r="A1362" s="77" t="e">
        <f>VLOOKUP(B1362,#REF!,3,FALSE)</f>
        <v>#REF!</v>
      </c>
      <c r="B1362" s="105">
        <v>2755</v>
      </c>
      <c r="C1362" s="64" t="s">
        <v>161</v>
      </c>
      <c r="D1362" s="86" t="s">
        <v>396</v>
      </c>
      <c r="E1362" s="96" t="s">
        <v>851</v>
      </c>
      <c r="F1362" s="51" t="s">
        <v>12</v>
      </c>
      <c r="G1362" s="28">
        <f>SUM(G1358:G1361)</f>
        <v>2466.1</v>
      </c>
      <c r="H1362" s="28">
        <f>SUM(H1358:H1361)</f>
        <v>1792.1000000000001</v>
      </c>
      <c r="I1362" s="28">
        <f t="shared" si="57"/>
        <v>72.66939702364057</v>
      </c>
      <c r="J1362" s="28">
        <f t="shared" si="61"/>
        <v>-673.99999999999977</v>
      </c>
      <c r="K1362" s="28">
        <f>SUM(K1358:K1361)</f>
        <v>-674</v>
      </c>
      <c r="L1362" s="186"/>
      <c r="M1362" s="186"/>
    </row>
    <row r="1363" spans="1:13" ht="63.75">
      <c r="A1363" s="77" t="e">
        <f>VLOOKUP(B1363,#REF!,3,FALSE)</f>
        <v>#REF!</v>
      </c>
      <c r="B1363" s="88">
        <v>2755</v>
      </c>
      <c r="C1363" s="89" t="s">
        <v>161</v>
      </c>
      <c r="D1363" s="138"/>
      <c r="E1363" s="157"/>
      <c r="F1363" s="92" t="s">
        <v>13</v>
      </c>
      <c r="G1363" s="136">
        <f>+G1362</f>
        <v>2466.1</v>
      </c>
      <c r="H1363" s="136">
        <f t="shared" ref="H1363:K1363" si="65">+H1362</f>
        <v>1792.1000000000001</v>
      </c>
      <c r="I1363" s="136">
        <f t="shared" si="57"/>
        <v>72.66939702364057</v>
      </c>
      <c r="J1363" s="136">
        <f t="shared" si="61"/>
        <v>-673.99999999999977</v>
      </c>
      <c r="K1363" s="136">
        <f t="shared" si="65"/>
        <v>-674</v>
      </c>
      <c r="L1363" s="187"/>
      <c r="M1363" s="187"/>
    </row>
    <row r="1364" spans="1:13" ht="51">
      <c r="A1364" s="77" t="e">
        <f>VLOOKUP(B1364,#REF!,3,FALSE)</f>
        <v>#REF!</v>
      </c>
      <c r="B1364" s="158">
        <v>1751</v>
      </c>
      <c r="C1364" s="26" t="s">
        <v>308</v>
      </c>
      <c r="D1364" s="12" t="s">
        <v>396</v>
      </c>
      <c r="E1364" s="49" t="s">
        <v>309</v>
      </c>
      <c r="F1364" s="13" t="s">
        <v>8</v>
      </c>
      <c r="G1364" s="10">
        <v>1798.4</v>
      </c>
      <c r="H1364" s="10">
        <v>1649.2</v>
      </c>
      <c r="I1364" s="10">
        <f t="shared" si="57"/>
        <v>91.703736654804274</v>
      </c>
      <c r="J1364" s="10">
        <f t="shared" si="61"/>
        <v>-149.20000000000005</v>
      </c>
      <c r="K1364" s="10">
        <v>-149.19999999999999</v>
      </c>
      <c r="L1364" s="17"/>
      <c r="M1364" s="350" t="s">
        <v>310</v>
      </c>
    </row>
    <row r="1365" spans="1:13" ht="63.75">
      <c r="A1365" s="77" t="e">
        <f>VLOOKUP(B1365,#REF!,3,FALSE)</f>
        <v>#REF!</v>
      </c>
      <c r="B1365" s="105">
        <v>1751</v>
      </c>
      <c r="C1365" s="64" t="s">
        <v>308</v>
      </c>
      <c r="D1365" s="86" t="s">
        <v>396</v>
      </c>
      <c r="E1365" s="93" t="s">
        <v>309</v>
      </c>
      <c r="F1365" s="65" t="s">
        <v>12</v>
      </c>
      <c r="G1365" s="28">
        <f>SUM(G1364)</f>
        <v>1798.4</v>
      </c>
      <c r="H1365" s="28">
        <f>SUM(H1364)</f>
        <v>1649.2</v>
      </c>
      <c r="I1365" s="28">
        <f t="shared" si="57"/>
        <v>91.703736654804274</v>
      </c>
      <c r="J1365" s="28">
        <f t="shared" si="61"/>
        <v>-149.20000000000005</v>
      </c>
      <c r="K1365" s="28">
        <f>SUM(K1364)</f>
        <v>-149.19999999999999</v>
      </c>
      <c r="L1365" s="186"/>
      <c r="M1365" s="407" t="s">
        <v>310</v>
      </c>
    </row>
    <row r="1366" spans="1:13" ht="63.75">
      <c r="A1366" s="77" t="e">
        <f>VLOOKUP(B1366,#REF!,3,FALSE)</f>
        <v>#REF!</v>
      </c>
      <c r="B1366" s="88">
        <v>1751</v>
      </c>
      <c r="C1366" s="89" t="s">
        <v>308</v>
      </c>
      <c r="D1366" s="90"/>
      <c r="E1366" s="100"/>
      <c r="F1366" s="92" t="s">
        <v>13</v>
      </c>
      <c r="G1366" s="72">
        <f>+G1365</f>
        <v>1798.4</v>
      </c>
      <c r="H1366" s="72">
        <f t="shared" ref="H1366:K1366" si="66">+H1365</f>
        <v>1649.2</v>
      </c>
      <c r="I1366" s="72">
        <f t="shared" si="57"/>
        <v>91.703736654804274</v>
      </c>
      <c r="J1366" s="72">
        <f t="shared" si="61"/>
        <v>-149.20000000000005</v>
      </c>
      <c r="K1366" s="72">
        <f t="shared" si="66"/>
        <v>-149.19999999999999</v>
      </c>
      <c r="L1366" s="187"/>
      <c r="M1366" s="341" t="s">
        <v>310</v>
      </c>
    </row>
    <row r="1367" spans="1:13" ht="38.25">
      <c r="A1367" s="77" t="e">
        <f>VLOOKUP(B1367,#REF!,3,FALSE)</f>
        <v>#REF!</v>
      </c>
      <c r="B1367" s="24">
        <v>2992</v>
      </c>
      <c r="C1367" s="26" t="s">
        <v>162</v>
      </c>
      <c r="D1367" s="12" t="s">
        <v>397</v>
      </c>
      <c r="E1367" s="25" t="s">
        <v>164</v>
      </c>
      <c r="F1367" s="13" t="s">
        <v>8</v>
      </c>
      <c r="G1367" s="10">
        <v>1494.2</v>
      </c>
      <c r="H1367" s="10">
        <v>1394.2</v>
      </c>
      <c r="I1367" s="10">
        <f t="shared" si="57"/>
        <v>93.307455494579045</v>
      </c>
      <c r="J1367" s="10">
        <f t="shared" si="61"/>
        <v>-100</v>
      </c>
      <c r="K1367" s="10">
        <v>-56.2</v>
      </c>
      <c r="L1367" s="12" t="s">
        <v>122</v>
      </c>
      <c r="M1367" s="350" t="s">
        <v>388</v>
      </c>
    </row>
    <row r="1368" spans="1:13" ht="38.25">
      <c r="A1368" s="77" t="e">
        <f>VLOOKUP(B1368,#REF!,3,FALSE)</f>
        <v>#REF!</v>
      </c>
      <c r="B1368" s="24">
        <v>2992</v>
      </c>
      <c r="C1368" s="26" t="s">
        <v>162</v>
      </c>
      <c r="D1368" s="12" t="s">
        <v>397</v>
      </c>
      <c r="E1368" s="25" t="s">
        <v>164</v>
      </c>
      <c r="F1368" s="13" t="s">
        <v>8</v>
      </c>
      <c r="G1368" s="10"/>
      <c r="H1368" s="10"/>
      <c r="I1368" s="10"/>
      <c r="J1368" s="10"/>
      <c r="K1368" s="10">
        <v>-43.8</v>
      </c>
      <c r="L1368" s="12" t="s">
        <v>50</v>
      </c>
      <c r="M1368" s="350" t="s">
        <v>389</v>
      </c>
    </row>
    <row r="1369" spans="1:13" ht="51">
      <c r="A1369" s="77" t="e">
        <f>VLOOKUP(B1369,#REF!,3,FALSE)</f>
        <v>#REF!</v>
      </c>
      <c r="B1369" s="103">
        <v>2992</v>
      </c>
      <c r="C1369" s="64" t="s">
        <v>162</v>
      </c>
      <c r="D1369" s="86" t="s">
        <v>397</v>
      </c>
      <c r="E1369" s="87" t="s">
        <v>164</v>
      </c>
      <c r="F1369" s="51" t="s">
        <v>12</v>
      </c>
      <c r="G1369" s="28">
        <f>SUM(G1367:G1367)</f>
        <v>1494.2</v>
      </c>
      <c r="H1369" s="28">
        <f>SUM(H1367:H1367)</f>
        <v>1394.2</v>
      </c>
      <c r="I1369" s="28">
        <f t="shared" si="57"/>
        <v>93.307455494579045</v>
      </c>
      <c r="J1369" s="28">
        <f t="shared" si="61"/>
        <v>-100</v>
      </c>
      <c r="K1369" s="28">
        <f>SUM(K1367:K1368)</f>
        <v>-100</v>
      </c>
      <c r="L1369" s="186"/>
      <c r="M1369" s="186"/>
    </row>
    <row r="1370" spans="1:13" ht="38.25">
      <c r="A1370" s="77" t="e">
        <f>VLOOKUP(B1370,#REF!,3,FALSE)</f>
        <v>#REF!</v>
      </c>
      <c r="B1370" s="24">
        <v>2992</v>
      </c>
      <c r="C1370" s="26" t="s">
        <v>162</v>
      </c>
      <c r="D1370" s="12" t="s">
        <v>398</v>
      </c>
      <c r="E1370" s="25" t="s">
        <v>163</v>
      </c>
      <c r="F1370" s="13" t="s">
        <v>8</v>
      </c>
      <c r="G1370" s="10">
        <v>25280.6</v>
      </c>
      <c r="H1370" s="10">
        <v>22740.1</v>
      </c>
      <c r="I1370" s="10">
        <f t="shared" si="57"/>
        <v>89.95079230714461</v>
      </c>
      <c r="J1370" s="10">
        <f t="shared" si="61"/>
        <v>-2540.5</v>
      </c>
      <c r="K1370" s="10">
        <v>-1867.3</v>
      </c>
      <c r="L1370" s="463" t="s">
        <v>1314</v>
      </c>
      <c r="M1370" s="350" t="s">
        <v>386</v>
      </c>
    </row>
    <row r="1371" spans="1:13" ht="38.25">
      <c r="A1371" s="77" t="e">
        <f>VLOOKUP(B1371,#REF!,3,FALSE)</f>
        <v>#REF!</v>
      </c>
      <c r="B1371" s="24">
        <v>2992</v>
      </c>
      <c r="C1371" s="26" t="s">
        <v>162</v>
      </c>
      <c r="D1371" s="12" t="s">
        <v>398</v>
      </c>
      <c r="E1371" s="25" t="s">
        <v>163</v>
      </c>
      <c r="F1371" s="13" t="s">
        <v>8</v>
      </c>
      <c r="G1371" s="10"/>
      <c r="H1371" s="10"/>
      <c r="I1371" s="10"/>
      <c r="J1371" s="10"/>
      <c r="K1371" s="10">
        <v>-673.2</v>
      </c>
      <c r="L1371" s="12" t="s">
        <v>10</v>
      </c>
      <c r="M1371" s="350" t="s">
        <v>387</v>
      </c>
    </row>
    <row r="1372" spans="1:13" ht="51">
      <c r="A1372" s="77" t="e">
        <f>VLOOKUP(B1372,#REF!,3,FALSE)</f>
        <v>#REF!</v>
      </c>
      <c r="B1372" s="103">
        <v>2992</v>
      </c>
      <c r="C1372" s="64" t="s">
        <v>162</v>
      </c>
      <c r="D1372" s="86" t="s">
        <v>398</v>
      </c>
      <c r="E1372" s="87" t="s">
        <v>163</v>
      </c>
      <c r="F1372" s="51" t="s">
        <v>12</v>
      </c>
      <c r="G1372" s="28">
        <f>SUM(G1370:G1370)</f>
        <v>25280.6</v>
      </c>
      <c r="H1372" s="28">
        <f>SUM(H1370:H1370)</f>
        <v>22740.1</v>
      </c>
      <c r="I1372" s="28">
        <f t="shared" si="57"/>
        <v>89.95079230714461</v>
      </c>
      <c r="J1372" s="28">
        <f t="shared" si="61"/>
        <v>-2540.5</v>
      </c>
      <c r="K1372" s="28">
        <f>SUM(,K1370:K1371)</f>
        <v>-2540.5</v>
      </c>
      <c r="L1372" s="186"/>
      <c r="M1372" s="186"/>
    </row>
    <row r="1373" spans="1:13" ht="51">
      <c r="A1373" s="77" t="e">
        <f>VLOOKUP(B1373,#REF!,3,FALSE)</f>
        <v>#REF!</v>
      </c>
      <c r="B1373" s="159">
        <v>2992</v>
      </c>
      <c r="C1373" s="89" t="s">
        <v>162</v>
      </c>
      <c r="D1373" s="108"/>
      <c r="E1373" s="160"/>
      <c r="F1373" s="92" t="s">
        <v>13</v>
      </c>
      <c r="G1373" s="72">
        <f>+G1372+G1369</f>
        <v>26774.799999999999</v>
      </c>
      <c r="H1373" s="72">
        <f>+H1372+H1369</f>
        <v>24134.3</v>
      </c>
      <c r="I1373" s="72">
        <f t="shared" si="57"/>
        <v>90.138114943902465</v>
      </c>
      <c r="J1373" s="72">
        <f t="shared" si="61"/>
        <v>-2640.5</v>
      </c>
      <c r="K1373" s="72">
        <f>+K1372+K1369</f>
        <v>-2640.5</v>
      </c>
      <c r="L1373" s="187"/>
      <c r="M1373" s="187"/>
    </row>
    <row r="1374" spans="1:13" ht="38.25">
      <c r="A1374" s="77" t="e">
        <f>VLOOKUP(B1374,#REF!,3,FALSE)</f>
        <v>#REF!</v>
      </c>
      <c r="B1374" s="24">
        <v>1140</v>
      </c>
      <c r="C1374" s="15" t="s">
        <v>165</v>
      </c>
      <c r="D1374" s="12" t="s">
        <v>396</v>
      </c>
      <c r="E1374" s="15" t="s">
        <v>865</v>
      </c>
      <c r="F1374" s="13" t="s">
        <v>8</v>
      </c>
      <c r="G1374" s="10">
        <v>6525.8</v>
      </c>
      <c r="H1374" s="10">
        <v>5423.1</v>
      </c>
      <c r="I1374" s="10">
        <f t="shared" si="57"/>
        <v>83.102454871433395</v>
      </c>
      <c r="J1374" s="10">
        <f t="shared" si="61"/>
        <v>-1102.6999999999998</v>
      </c>
      <c r="K1374" s="10">
        <v>-97.9</v>
      </c>
      <c r="L1374" s="218" t="s">
        <v>27</v>
      </c>
      <c r="M1374" s="350" t="s">
        <v>506</v>
      </c>
    </row>
    <row r="1375" spans="1:13" ht="38.25">
      <c r="A1375" s="77" t="e">
        <f>VLOOKUP(B1375,#REF!,3,FALSE)</f>
        <v>#REF!</v>
      </c>
      <c r="B1375" s="24">
        <v>1140</v>
      </c>
      <c r="C1375" s="26" t="s">
        <v>165</v>
      </c>
      <c r="D1375" s="12" t="s">
        <v>396</v>
      </c>
      <c r="E1375" s="15" t="s">
        <v>865</v>
      </c>
      <c r="F1375" s="13" t="s">
        <v>8</v>
      </c>
      <c r="G1375" s="10"/>
      <c r="H1375" s="10"/>
      <c r="I1375" s="10" t="str">
        <f t="shared" si="57"/>
        <v/>
      </c>
      <c r="J1375" s="10"/>
      <c r="K1375" s="10">
        <v>-417.2</v>
      </c>
      <c r="L1375" s="12" t="s">
        <v>56</v>
      </c>
      <c r="M1375" s="350" t="s">
        <v>870</v>
      </c>
    </row>
    <row r="1376" spans="1:13" ht="38.25">
      <c r="A1376" s="77" t="e">
        <f>VLOOKUP(B1376,#REF!,3,FALSE)</f>
        <v>#REF!</v>
      </c>
      <c r="B1376" s="24">
        <v>1140</v>
      </c>
      <c r="C1376" s="15" t="s">
        <v>165</v>
      </c>
      <c r="D1376" s="12" t="s">
        <v>396</v>
      </c>
      <c r="E1376" s="15" t="s">
        <v>865</v>
      </c>
      <c r="F1376" s="13" t="s">
        <v>8</v>
      </c>
      <c r="G1376" s="10"/>
      <c r="H1376" s="10"/>
      <c r="I1376" s="10"/>
      <c r="J1376" s="10"/>
      <c r="K1376" s="10">
        <v>-214.5</v>
      </c>
      <c r="L1376" s="12" t="s">
        <v>50</v>
      </c>
      <c r="M1376" s="350" t="s">
        <v>369</v>
      </c>
    </row>
    <row r="1377" spans="1:13" ht="38.25">
      <c r="A1377" s="77" t="e">
        <f>VLOOKUP(B1377,#REF!,3,FALSE)</f>
        <v>#REF!</v>
      </c>
      <c r="B1377" s="24">
        <v>1140</v>
      </c>
      <c r="C1377" s="15" t="s">
        <v>165</v>
      </c>
      <c r="D1377" s="12" t="s">
        <v>396</v>
      </c>
      <c r="E1377" s="15" t="s">
        <v>865</v>
      </c>
      <c r="F1377" s="13" t="s">
        <v>8</v>
      </c>
      <c r="G1377" s="10"/>
      <c r="H1377" s="10"/>
      <c r="I1377" s="10"/>
      <c r="J1377" s="10"/>
      <c r="K1377" s="10">
        <v>-63.3</v>
      </c>
      <c r="L1377" s="12" t="s">
        <v>155</v>
      </c>
      <c r="M1377" s="350" t="s">
        <v>871</v>
      </c>
    </row>
    <row r="1378" spans="1:13" ht="38.25">
      <c r="A1378" s="77" t="e">
        <f>VLOOKUP(B1378,#REF!,3,FALSE)</f>
        <v>#REF!</v>
      </c>
      <c r="B1378" s="24">
        <v>1140</v>
      </c>
      <c r="C1378" s="15" t="s">
        <v>165</v>
      </c>
      <c r="D1378" s="12" t="s">
        <v>396</v>
      </c>
      <c r="E1378" s="15" t="s">
        <v>865</v>
      </c>
      <c r="F1378" s="13" t="s">
        <v>8</v>
      </c>
      <c r="G1378" s="10"/>
      <c r="H1378" s="10"/>
      <c r="I1378" s="10"/>
      <c r="J1378" s="10"/>
      <c r="K1378" s="10">
        <v>-233.9</v>
      </c>
      <c r="L1378" s="12" t="s">
        <v>122</v>
      </c>
      <c r="M1378" s="350" t="s">
        <v>441</v>
      </c>
    </row>
    <row r="1379" spans="1:13" ht="38.25">
      <c r="A1379" s="77" t="e">
        <f>VLOOKUP(B1379,#REF!,3,FALSE)</f>
        <v>#REF!</v>
      </c>
      <c r="B1379" s="24">
        <v>1140</v>
      </c>
      <c r="C1379" s="15" t="s">
        <v>165</v>
      </c>
      <c r="D1379" s="12" t="s">
        <v>396</v>
      </c>
      <c r="E1379" s="15" t="s">
        <v>865</v>
      </c>
      <c r="F1379" s="13" t="s">
        <v>8</v>
      </c>
      <c r="G1379" s="10"/>
      <c r="H1379" s="10"/>
      <c r="I1379" s="10"/>
      <c r="J1379" s="10"/>
      <c r="K1379" s="10">
        <v>-34.200000000000003</v>
      </c>
      <c r="L1379" s="12" t="s">
        <v>121</v>
      </c>
      <c r="M1379" s="350" t="s">
        <v>872</v>
      </c>
    </row>
    <row r="1380" spans="1:13" ht="38.25">
      <c r="A1380" s="77" t="e">
        <f>VLOOKUP(B1380,#REF!,3,FALSE)</f>
        <v>#REF!</v>
      </c>
      <c r="B1380" s="24">
        <v>1140</v>
      </c>
      <c r="C1380" s="26" t="s">
        <v>165</v>
      </c>
      <c r="D1380" s="12" t="s">
        <v>396</v>
      </c>
      <c r="E1380" s="15" t="s">
        <v>865</v>
      </c>
      <c r="F1380" s="13" t="s">
        <v>8</v>
      </c>
      <c r="G1380" s="10"/>
      <c r="H1380" s="10"/>
      <c r="I1380" s="10" t="str">
        <f t="shared" ref="I1380:I1460" si="67">IF(ISBLANK(H1380),"",+H1380/G1380*100)</f>
        <v/>
      </c>
      <c r="J1380" s="10"/>
      <c r="K1380" s="10">
        <v>-41.7</v>
      </c>
      <c r="L1380" s="12" t="s">
        <v>9</v>
      </c>
      <c r="M1380" s="350" t="s">
        <v>873</v>
      </c>
    </row>
    <row r="1381" spans="1:13" ht="38.25">
      <c r="A1381" s="77" t="e">
        <f>VLOOKUP(B1381,#REF!,3,FALSE)</f>
        <v>#REF!</v>
      </c>
      <c r="B1381" s="24">
        <v>1140</v>
      </c>
      <c r="C1381" s="15" t="s">
        <v>165</v>
      </c>
      <c r="D1381" s="12" t="s">
        <v>396</v>
      </c>
      <c r="E1381" s="15" t="s">
        <v>865</v>
      </c>
      <c r="F1381" s="13" t="s">
        <v>11</v>
      </c>
      <c r="G1381" s="10">
        <v>479.2</v>
      </c>
      <c r="H1381" s="10">
        <v>171.8</v>
      </c>
      <c r="I1381" s="10">
        <f t="shared" si="67"/>
        <v>35.85141903171953</v>
      </c>
      <c r="J1381" s="10">
        <f t="shared" si="61"/>
        <v>-307.39999999999998</v>
      </c>
      <c r="K1381" s="10">
        <v>-11.6</v>
      </c>
      <c r="L1381" s="218" t="s">
        <v>1313</v>
      </c>
      <c r="M1381" s="350" t="s">
        <v>506</v>
      </c>
    </row>
    <row r="1382" spans="1:13" ht="38.25">
      <c r="A1382" s="77" t="e">
        <f>VLOOKUP(B1382,#REF!,3,FALSE)</f>
        <v>#REF!</v>
      </c>
      <c r="B1382" s="24">
        <v>1140</v>
      </c>
      <c r="C1382" s="15" t="s">
        <v>165</v>
      </c>
      <c r="D1382" s="12" t="s">
        <v>396</v>
      </c>
      <c r="E1382" s="15" t="s">
        <v>865</v>
      </c>
      <c r="F1382" s="13" t="s">
        <v>11</v>
      </c>
      <c r="G1382" s="10"/>
      <c r="H1382" s="10"/>
      <c r="I1382" s="10" t="str">
        <f t="shared" si="67"/>
        <v/>
      </c>
      <c r="J1382" s="10"/>
      <c r="K1382" s="10">
        <v>-118.6</v>
      </c>
      <c r="L1382" s="12" t="s">
        <v>1312</v>
      </c>
      <c r="M1382" s="350" t="s">
        <v>874</v>
      </c>
    </row>
    <row r="1383" spans="1:13" ht="38.25">
      <c r="A1383" s="77" t="e">
        <f>VLOOKUP(B1383,#REF!,3,FALSE)</f>
        <v>#REF!</v>
      </c>
      <c r="B1383" s="24">
        <v>1140</v>
      </c>
      <c r="C1383" s="15" t="s">
        <v>165</v>
      </c>
      <c r="D1383" s="12" t="s">
        <v>396</v>
      </c>
      <c r="E1383" s="15" t="s">
        <v>865</v>
      </c>
      <c r="F1383" s="13" t="s">
        <v>11</v>
      </c>
      <c r="G1383" s="10"/>
      <c r="H1383" s="10"/>
      <c r="I1383" s="10" t="str">
        <f t="shared" si="67"/>
        <v/>
      </c>
      <c r="J1383" s="10"/>
      <c r="K1383" s="10">
        <v>-1.7</v>
      </c>
      <c r="L1383" s="12" t="s">
        <v>293</v>
      </c>
      <c r="M1383" s="350" t="s">
        <v>875</v>
      </c>
    </row>
    <row r="1384" spans="1:13" ht="38.25">
      <c r="A1384" s="77" t="e">
        <f>VLOOKUP(B1384,#REF!,3,FALSE)</f>
        <v>#REF!</v>
      </c>
      <c r="B1384" s="24">
        <v>1140</v>
      </c>
      <c r="C1384" s="15" t="s">
        <v>165</v>
      </c>
      <c r="D1384" s="12" t="s">
        <v>396</v>
      </c>
      <c r="E1384" s="15" t="s">
        <v>865</v>
      </c>
      <c r="F1384" s="13" t="s">
        <v>11</v>
      </c>
      <c r="G1384" s="10"/>
      <c r="H1384" s="10"/>
      <c r="I1384" s="10" t="str">
        <f t="shared" si="67"/>
        <v/>
      </c>
      <c r="J1384" s="10"/>
      <c r="K1384" s="10">
        <v>-1.3</v>
      </c>
      <c r="L1384" s="12" t="s">
        <v>18</v>
      </c>
      <c r="M1384" s="350" t="s">
        <v>876</v>
      </c>
    </row>
    <row r="1385" spans="1:13" ht="38.25">
      <c r="A1385" s="77" t="e">
        <f>VLOOKUP(B1385,#REF!,3,FALSE)</f>
        <v>#REF!</v>
      </c>
      <c r="B1385" s="24">
        <v>1140</v>
      </c>
      <c r="C1385" s="15" t="s">
        <v>165</v>
      </c>
      <c r="D1385" s="12" t="s">
        <v>396</v>
      </c>
      <c r="E1385" s="15" t="s">
        <v>865</v>
      </c>
      <c r="F1385" s="13" t="s">
        <v>11</v>
      </c>
      <c r="G1385" s="10"/>
      <c r="H1385" s="10"/>
      <c r="I1385" s="10"/>
      <c r="J1385" s="10"/>
      <c r="K1385" s="10">
        <v>-94.3</v>
      </c>
      <c r="L1385" s="12" t="s">
        <v>1307</v>
      </c>
      <c r="M1385" s="350" t="s">
        <v>877</v>
      </c>
    </row>
    <row r="1386" spans="1:13" ht="38.25">
      <c r="A1386" s="77" t="e">
        <f>VLOOKUP(B1386,#REF!,3,FALSE)</f>
        <v>#REF!</v>
      </c>
      <c r="B1386" s="24">
        <v>1140</v>
      </c>
      <c r="C1386" s="15" t="s">
        <v>165</v>
      </c>
      <c r="D1386" s="12" t="s">
        <v>396</v>
      </c>
      <c r="E1386" s="15" t="s">
        <v>865</v>
      </c>
      <c r="F1386" s="13" t="s">
        <v>11</v>
      </c>
      <c r="G1386" s="10"/>
      <c r="H1386" s="10"/>
      <c r="I1386" s="10" t="str">
        <f t="shared" si="67"/>
        <v/>
      </c>
      <c r="J1386" s="10"/>
      <c r="K1386" s="10">
        <v>-73</v>
      </c>
      <c r="L1386" s="12" t="s">
        <v>155</v>
      </c>
      <c r="M1386" s="350" t="s">
        <v>878</v>
      </c>
    </row>
    <row r="1387" spans="1:13" ht="38.25">
      <c r="A1387" s="77" t="e">
        <f>VLOOKUP(B1387,#REF!,3,FALSE)</f>
        <v>#REF!</v>
      </c>
      <c r="B1387" s="24">
        <v>1140</v>
      </c>
      <c r="C1387" s="15" t="s">
        <v>165</v>
      </c>
      <c r="D1387" s="12" t="s">
        <v>396</v>
      </c>
      <c r="E1387" s="15" t="s">
        <v>865</v>
      </c>
      <c r="F1387" s="13" t="s">
        <v>11</v>
      </c>
      <c r="G1387" s="18"/>
      <c r="H1387" s="18"/>
      <c r="I1387" s="18" t="str">
        <f t="shared" si="67"/>
        <v/>
      </c>
      <c r="J1387" s="10"/>
      <c r="K1387" s="10">
        <v>-6.9</v>
      </c>
      <c r="L1387" s="12" t="s">
        <v>9</v>
      </c>
      <c r="M1387" s="350" t="s">
        <v>355</v>
      </c>
    </row>
    <row r="1388" spans="1:13" ht="38.25">
      <c r="A1388" s="77" t="e">
        <f>VLOOKUP(B1388,#REF!,3,FALSE)</f>
        <v>#REF!</v>
      </c>
      <c r="B1388" s="103">
        <v>1140</v>
      </c>
      <c r="C1388" s="64" t="s">
        <v>165</v>
      </c>
      <c r="D1388" s="86" t="s">
        <v>396</v>
      </c>
      <c r="E1388" s="96" t="s">
        <v>865</v>
      </c>
      <c r="F1388" s="51" t="s">
        <v>12</v>
      </c>
      <c r="G1388" s="28">
        <f>SUM(G1374:G1387)</f>
        <v>7005</v>
      </c>
      <c r="H1388" s="28">
        <f>SUM(H1374:H1387)</f>
        <v>5594.9000000000005</v>
      </c>
      <c r="I1388" s="28">
        <f t="shared" si="67"/>
        <v>79.87009279086368</v>
      </c>
      <c r="J1388" s="28">
        <f t="shared" si="61"/>
        <v>-1410.0999999999995</v>
      </c>
      <c r="K1388" s="28">
        <f>SUM(K1374:K1387)</f>
        <v>-1410.1</v>
      </c>
      <c r="L1388" s="186"/>
      <c r="M1388" s="186"/>
    </row>
    <row r="1389" spans="1:13" ht="25.5">
      <c r="A1389" s="77" t="e">
        <f>VLOOKUP(B1389,#REF!,3,FALSE)</f>
        <v>#REF!</v>
      </c>
      <c r="B1389" s="24">
        <v>1140</v>
      </c>
      <c r="C1389" s="26" t="s">
        <v>165</v>
      </c>
      <c r="D1389" s="12" t="s">
        <v>420</v>
      </c>
      <c r="E1389" s="16" t="s">
        <v>866</v>
      </c>
      <c r="F1389" s="13" t="s">
        <v>8</v>
      </c>
      <c r="G1389" s="10">
        <v>344.1</v>
      </c>
      <c r="H1389" s="10">
        <v>225.9</v>
      </c>
      <c r="I1389" s="10">
        <f>IF(ISBLANK(H1389),"",+H1389/G1389*100)</f>
        <v>65.649520488230166</v>
      </c>
      <c r="J1389" s="10">
        <f>+H1389-G1389</f>
        <v>-118.20000000000002</v>
      </c>
      <c r="K1389" s="10">
        <v>-28.3</v>
      </c>
      <c r="L1389" s="12" t="s">
        <v>56</v>
      </c>
      <c r="M1389" s="350" t="s">
        <v>879</v>
      </c>
    </row>
    <row r="1390" spans="1:13" ht="25.5">
      <c r="A1390" s="77" t="e">
        <f>VLOOKUP(B1390,#REF!,3,FALSE)</f>
        <v>#REF!</v>
      </c>
      <c r="B1390" s="24">
        <v>1140</v>
      </c>
      <c r="C1390" s="26" t="s">
        <v>165</v>
      </c>
      <c r="D1390" s="12" t="s">
        <v>420</v>
      </c>
      <c r="E1390" s="16" t="s">
        <v>866</v>
      </c>
      <c r="F1390" s="13" t="s">
        <v>8</v>
      </c>
      <c r="G1390" s="10"/>
      <c r="H1390" s="10"/>
      <c r="I1390" s="10"/>
      <c r="J1390" s="10"/>
      <c r="K1390" s="10">
        <v>-10.199999999999999</v>
      </c>
      <c r="L1390" s="12" t="s">
        <v>9</v>
      </c>
      <c r="M1390" s="350" t="s">
        <v>880</v>
      </c>
    </row>
    <row r="1391" spans="1:13" ht="25.5">
      <c r="A1391" s="77" t="e">
        <f>VLOOKUP(B1391,#REF!,3,FALSE)</f>
        <v>#REF!</v>
      </c>
      <c r="B1391" s="168">
        <v>1140</v>
      </c>
      <c r="C1391" s="46" t="s">
        <v>165</v>
      </c>
      <c r="D1391" s="40" t="s">
        <v>420</v>
      </c>
      <c r="E1391" s="336" t="s">
        <v>866</v>
      </c>
      <c r="F1391" s="214" t="s">
        <v>8</v>
      </c>
      <c r="G1391" s="77"/>
      <c r="H1391" s="77"/>
      <c r="I1391" s="77"/>
      <c r="J1391" s="77"/>
      <c r="K1391" s="10">
        <v>-79.7</v>
      </c>
      <c r="L1391" s="12" t="s">
        <v>50</v>
      </c>
      <c r="M1391" s="350" t="s">
        <v>640</v>
      </c>
    </row>
    <row r="1392" spans="1:13" ht="25.5">
      <c r="A1392" s="77" t="e">
        <f>VLOOKUP(B1392,#REF!,3,FALSE)</f>
        <v>#REF!</v>
      </c>
      <c r="B1392" s="151">
        <v>1140</v>
      </c>
      <c r="C1392" s="53" t="s">
        <v>165</v>
      </c>
      <c r="D1392" s="65" t="s">
        <v>420</v>
      </c>
      <c r="E1392" s="96" t="s">
        <v>866</v>
      </c>
      <c r="F1392" s="51" t="s">
        <v>12</v>
      </c>
      <c r="G1392" s="28">
        <f>SUM(G1389:G1391)</f>
        <v>344.1</v>
      </c>
      <c r="H1392" s="28">
        <f>SUM(H1389:H1391)</f>
        <v>225.9</v>
      </c>
      <c r="I1392" s="28">
        <f t="shared" si="67"/>
        <v>65.649520488230166</v>
      </c>
      <c r="J1392" s="28">
        <f t="shared" si="61"/>
        <v>-118.20000000000002</v>
      </c>
      <c r="K1392" s="28">
        <f>SUM(K1389:K1391)</f>
        <v>-118.2</v>
      </c>
      <c r="L1392" s="186"/>
      <c r="M1392" s="186"/>
    </row>
    <row r="1393" spans="1:13" ht="25.5">
      <c r="A1393" s="77" t="e">
        <f>VLOOKUP(B1393,#REF!,3,FALSE)</f>
        <v>#REF!</v>
      </c>
      <c r="B1393" s="159">
        <v>1140</v>
      </c>
      <c r="C1393" s="89" t="s">
        <v>165</v>
      </c>
      <c r="D1393" s="90"/>
      <c r="E1393" s="95"/>
      <c r="F1393" s="92" t="s">
        <v>13</v>
      </c>
      <c r="G1393" s="72">
        <f>+G1392+G1388</f>
        <v>7349.1</v>
      </c>
      <c r="H1393" s="72">
        <f>+H1392+H1388</f>
        <v>5820.8</v>
      </c>
      <c r="I1393" s="72">
        <f t="shared" si="67"/>
        <v>79.204256303492954</v>
      </c>
      <c r="J1393" s="72">
        <f t="shared" si="61"/>
        <v>-1528.3000000000002</v>
      </c>
      <c r="K1393" s="72">
        <f>+K1392+K1388</f>
        <v>-1528.3</v>
      </c>
      <c r="L1393" s="187"/>
      <c r="M1393" s="187"/>
    </row>
    <row r="1394" spans="1:13" ht="51">
      <c r="A1394" s="77" t="e">
        <f>VLOOKUP(B1394,#REF!,3,FALSE)</f>
        <v>#REF!</v>
      </c>
      <c r="B1394" s="24">
        <v>3002</v>
      </c>
      <c r="C1394" s="15" t="s">
        <v>167</v>
      </c>
      <c r="D1394" s="12" t="s">
        <v>396</v>
      </c>
      <c r="E1394" s="375"/>
      <c r="F1394" s="13" t="s">
        <v>8</v>
      </c>
      <c r="G1394" s="10">
        <v>1011.9</v>
      </c>
      <c r="H1394" s="10">
        <v>803</v>
      </c>
      <c r="I1394" s="10">
        <f t="shared" si="67"/>
        <v>79.355667556082622</v>
      </c>
      <c r="J1394" s="10">
        <f t="shared" si="61"/>
        <v>-208.89999999999998</v>
      </c>
      <c r="K1394" s="10">
        <v>-118</v>
      </c>
      <c r="L1394" s="12" t="s">
        <v>122</v>
      </c>
      <c r="M1394" s="350" t="s">
        <v>1288</v>
      </c>
    </row>
    <row r="1395" spans="1:13" ht="51">
      <c r="A1395" s="77" t="e">
        <f>VLOOKUP(B1395,#REF!,3,FALSE)</f>
        <v>#REF!</v>
      </c>
      <c r="B1395" s="24">
        <v>3002</v>
      </c>
      <c r="C1395" s="15" t="s">
        <v>167</v>
      </c>
      <c r="D1395" s="12" t="s">
        <v>396</v>
      </c>
      <c r="E1395" s="375" t="s">
        <v>779</v>
      </c>
      <c r="F1395" s="13" t="s">
        <v>8</v>
      </c>
      <c r="G1395" s="18"/>
      <c r="H1395" s="18"/>
      <c r="I1395" s="18" t="str">
        <f t="shared" si="67"/>
        <v/>
      </c>
      <c r="J1395" s="10">
        <f t="shared" si="61"/>
        <v>0</v>
      </c>
      <c r="K1395" s="10">
        <v>-90.9</v>
      </c>
      <c r="L1395" s="12" t="s">
        <v>9</v>
      </c>
      <c r="M1395" s="350" t="s">
        <v>1289</v>
      </c>
    </row>
    <row r="1396" spans="1:13" ht="51">
      <c r="A1396" s="77" t="e">
        <f>VLOOKUP(B1396,#REF!,3,FALSE)</f>
        <v>#REF!</v>
      </c>
      <c r="B1396" s="103">
        <v>3002</v>
      </c>
      <c r="C1396" s="53" t="s">
        <v>167</v>
      </c>
      <c r="D1396" s="86" t="s">
        <v>396</v>
      </c>
      <c r="E1396" s="96" t="s">
        <v>779</v>
      </c>
      <c r="F1396" s="51" t="s">
        <v>12</v>
      </c>
      <c r="G1396" s="28">
        <f>SUM(G1394:G1395)</f>
        <v>1011.9</v>
      </c>
      <c r="H1396" s="28">
        <f>SUM(H1394:H1395)</f>
        <v>803</v>
      </c>
      <c r="I1396" s="28">
        <f t="shared" si="67"/>
        <v>79.355667556082622</v>
      </c>
      <c r="J1396" s="28">
        <f t="shared" si="61"/>
        <v>-208.89999999999998</v>
      </c>
      <c r="K1396" s="28">
        <f>SUM(K1394:K1395)</f>
        <v>-208.9</v>
      </c>
      <c r="L1396" s="186"/>
      <c r="M1396" s="186"/>
    </row>
    <row r="1397" spans="1:13" ht="51">
      <c r="A1397" s="77" t="e">
        <f>VLOOKUP(B1397,#REF!,3,FALSE)</f>
        <v>#REF!</v>
      </c>
      <c r="B1397" s="24">
        <v>3002</v>
      </c>
      <c r="C1397" s="15" t="s">
        <v>167</v>
      </c>
      <c r="D1397" s="12" t="s">
        <v>420</v>
      </c>
      <c r="E1397" s="375" t="s">
        <v>780</v>
      </c>
      <c r="F1397" s="13" t="s">
        <v>8</v>
      </c>
      <c r="G1397" s="10">
        <v>262.39999999999998</v>
      </c>
      <c r="H1397" s="10">
        <v>185.2</v>
      </c>
      <c r="I1397" s="10">
        <f t="shared" si="67"/>
        <v>70.579268292682926</v>
      </c>
      <c r="J1397" s="10">
        <f t="shared" si="61"/>
        <v>-77.199999999999989</v>
      </c>
      <c r="K1397" s="10">
        <v>-40.6</v>
      </c>
      <c r="L1397" s="218" t="s">
        <v>27</v>
      </c>
      <c r="M1397" s="350" t="s">
        <v>1290</v>
      </c>
    </row>
    <row r="1398" spans="1:13" ht="51">
      <c r="A1398" s="77" t="e">
        <f>VLOOKUP(B1398,#REF!,3,FALSE)</f>
        <v>#REF!</v>
      </c>
      <c r="B1398" s="24">
        <v>3002</v>
      </c>
      <c r="C1398" s="15" t="s">
        <v>167</v>
      </c>
      <c r="D1398" s="12" t="s">
        <v>420</v>
      </c>
      <c r="E1398" s="375" t="s">
        <v>780</v>
      </c>
      <c r="F1398" s="13" t="s">
        <v>8</v>
      </c>
      <c r="G1398" s="18"/>
      <c r="H1398" s="18"/>
      <c r="I1398" s="18" t="str">
        <f t="shared" si="67"/>
        <v/>
      </c>
      <c r="J1398" s="10">
        <f t="shared" si="61"/>
        <v>0</v>
      </c>
      <c r="K1398" s="10">
        <v>-36.6</v>
      </c>
      <c r="L1398" s="12" t="s">
        <v>18</v>
      </c>
      <c r="M1398" s="350" t="s">
        <v>1291</v>
      </c>
    </row>
    <row r="1399" spans="1:13" ht="51">
      <c r="A1399" s="77" t="e">
        <f>VLOOKUP(B1399,#REF!,3,FALSE)</f>
        <v>#REF!</v>
      </c>
      <c r="B1399" s="103">
        <v>3002</v>
      </c>
      <c r="C1399" s="53" t="s">
        <v>167</v>
      </c>
      <c r="D1399" s="86" t="s">
        <v>420</v>
      </c>
      <c r="E1399" s="96" t="s">
        <v>780</v>
      </c>
      <c r="F1399" s="51" t="s">
        <v>12</v>
      </c>
      <c r="G1399" s="28">
        <f>SUM(G1397:G1398)</f>
        <v>262.39999999999998</v>
      </c>
      <c r="H1399" s="28">
        <f>SUM(H1397:H1398)</f>
        <v>185.2</v>
      </c>
      <c r="I1399" s="28">
        <f t="shared" si="67"/>
        <v>70.579268292682926</v>
      </c>
      <c r="J1399" s="28">
        <f t="shared" si="61"/>
        <v>-77.199999999999989</v>
      </c>
      <c r="K1399" s="28">
        <f>SUM(K1397:K1398)</f>
        <v>-77.2</v>
      </c>
      <c r="L1399" s="186"/>
      <c r="M1399" s="186"/>
    </row>
    <row r="1400" spans="1:13" ht="51">
      <c r="A1400" s="77" t="e">
        <f>VLOOKUP(B1400,#REF!,3,FALSE)</f>
        <v>#REF!</v>
      </c>
      <c r="B1400" s="159">
        <v>3002</v>
      </c>
      <c r="C1400" s="102" t="s">
        <v>167</v>
      </c>
      <c r="D1400" s="90"/>
      <c r="E1400" s="161"/>
      <c r="F1400" s="92" t="s">
        <v>13</v>
      </c>
      <c r="G1400" s="72">
        <f>+G1396+G1399</f>
        <v>1274.3</v>
      </c>
      <c r="H1400" s="72">
        <f>+H1396+H1399</f>
        <v>988.2</v>
      </c>
      <c r="I1400" s="72">
        <f t="shared" si="67"/>
        <v>77.548457976928518</v>
      </c>
      <c r="J1400" s="72">
        <f t="shared" si="61"/>
        <v>-286.09999999999991</v>
      </c>
      <c r="K1400" s="72">
        <f>+K1396+K1399</f>
        <v>-286.10000000000002</v>
      </c>
      <c r="L1400" s="187"/>
      <c r="M1400" s="187"/>
    </row>
    <row r="1401" spans="1:13" ht="38.25">
      <c r="A1401" s="77" t="e">
        <f>VLOOKUP(B1401,#REF!,3,FALSE)</f>
        <v>#REF!</v>
      </c>
      <c r="B1401" s="24">
        <v>2937</v>
      </c>
      <c r="C1401" s="15" t="s">
        <v>168</v>
      </c>
      <c r="D1401" s="12" t="s">
        <v>108</v>
      </c>
      <c r="E1401" s="16" t="s">
        <v>427</v>
      </c>
      <c r="F1401" s="13" t="s">
        <v>8</v>
      </c>
      <c r="G1401" s="10">
        <v>23</v>
      </c>
      <c r="H1401" s="10">
        <v>13.7</v>
      </c>
      <c r="I1401" s="10">
        <f t="shared" si="67"/>
        <v>59.565217391304351</v>
      </c>
      <c r="J1401" s="10">
        <f t="shared" si="61"/>
        <v>-9.3000000000000007</v>
      </c>
      <c r="K1401" s="10">
        <v>-9.3000000000000007</v>
      </c>
      <c r="L1401" s="12" t="s">
        <v>1311</v>
      </c>
      <c r="M1401" s="350" t="s">
        <v>441</v>
      </c>
    </row>
    <row r="1402" spans="1:13" ht="38.25">
      <c r="A1402" s="77" t="e">
        <f>VLOOKUP(B1402,#REF!,3,FALSE)</f>
        <v>#REF!</v>
      </c>
      <c r="B1402" s="103">
        <v>2937</v>
      </c>
      <c r="C1402" s="53" t="s">
        <v>168</v>
      </c>
      <c r="D1402" s="86" t="s">
        <v>108</v>
      </c>
      <c r="E1402" s="96" t="s">
        <v>427</v>
      </c>
      <c r="F1402" s="51" t="s">
        <v>12</v>
      </c>
      <c r="G1402" s="28">
        <f>SUM(G1401:G1401)</f>
        <v>23</v>
      </c>
      <c r="H1402" s="28">
        <f>SUM(H1401:H1401)</f>
        <v>13.7</v>
      </c>
      <c r="I1402" s="28">
        <f>IF(ISBLANK(H1402),"",+H1402/G1402*100)</f>
        <v>59.565217391304351</v>
      </c>
      <c r="J1402" s="28">
        <f>+H1402-G1402</f>
        <v>-9.3000000000000007</v>
      </c>
      <c r="K1402" s="28">
        <f>SUM(,K1401:K1401)</f>
        <v>-9.3000000000000007</v>
      </c>
      <c r="L1402" s="190"/>
      <c r="M1402" s="350"/>
    </row>
    <row r="1403" spans="1:13" ht="38.25">
      <c r="A1403" s="282" t="e">
        <f>VLOOKUP(B1403,#REF!,3,FALSE)</f>
        <v>#REF!</v>
      </c>
      <c r="B1403" s="291">
        <v>2937</v>
      </c>
      <c r="C1403" s="287" t="s">
        <v>168</v>
      </c>
      <c r="D1403" s="40" t="s">
        <v>111</v>
      </c>
      <c r="E1403" s="288" t="s">
        <v>428</v>
      </c>
      <c r="F1403" s="214" t="s">
        <v>8</v>
      </c>
      <c r="G1403" s="289">
        <v>517.79999999999995</v>
      </c>
      <c r="H1403" s="289">
        <v>474.6</v>
      </c>
      <c r="I1403" s="212">
        <f>IF(ISBLANK(H1403),"",+H1403/G1403*100)</f>
        <v>91.657010428736967</v>
      </c>
      <c r="J1403" s="289">
        <f>H1403-G1403</f>
        <v>-43.199999999999932</v>
      </c>
      <c r="K1403" s="289">
        <v>-16.399999999999999</v>
      </c>
      <c r="L1403" s="292" t="s">
        <v>1313</v>
      </c>
      <c r="M1403" s="350" t="s">
        <v>442</v>
      </c>
    </row>
    <row r="1404" spans="1:13" ht="38.25">
      <c r="A1404" s="282" t="e">
        <f>VLOOKUP(B1404,#REF!,3,FALSE)</f>
        <v>#REF!</v>
      </c>
      <c r="B1404" s="291">
        <v>2937</v>
      </c>
      <c r="C1404" s="287" t="s">
        <v>168</v>
      </c>
      <c r="D1404" s="40" t="s">
        <v>111</v>
      </c>
      <c r="E1404" s="288" t="s">
        <v>428</v>
      </c>
      <c r="F1404" s="214" t="s">
        <v>8</v>
      </c>
      <c r="G1404" s="280"/>
      <c r="H1404" s="280"/>
      <c r="I1404" s="168" t="str">
        <f>IF(ISBLANK(H1404),"",+H1404/G1404*100)</f>
        <v/>
      </c>
      <c r="J1404" s="289">
        <f t="shared" ref="J1404:J1406" si="68">H1404-G1404</f>
        <v>0</v>
      </c>
      <c r="K1404" s="289">
        <v>-9.8000000000000007</v>
      </c>
      <c r="L1404" s="292" t="s">
        <v>1314</v>
      </c>
      <c r="M1404" s="350" t="s">
        <v>355</v>
      </c>
    </row>
    <row r="1405" spans="1:13" ht="38.25">
      <c r="A1405" s="282" t="s">
        <v>340</v>
      </c>
      <c r="B1405" s="291">
        <v>2937</v>
      </c>
      <c r="C1405" s="287" t="s">
        <v>168</v>
      </c>
      <c r="D1405" s="40" t="s">
        <v>111</v>
      </c>
      <c r="E1405" s="288" t="s">
        <v>428</v>
      </c>
      <c r="F1405" s="214" t="s">
        <v>8</v>
      </c>
      <c r="G1405" s="280"/>
      <c r="H1405" s="280"/>
      <c r="I1405" s="168"/>
      <c r="J1405" s="289">
        <f t="shared" si="68"/>
        <v>0</v>
      </c>
      <c r="K1405" s="289">
        <v>-2</v>
      </c>
      <c r="L1405" s="292" t="s">
        <v>1314</v>
      </c>
      <c r="M1405" s="350" t="s">
        <v>443</v>
      </c>
    </row>
    <row r="1406" spans="1:13" ht="38.25">
      <c r="A1406" s="282" t="s">
        <v>340</v>
      </c>
      <c r="B1406" s="291">
        <v>2937</v>
      </c>
      <c r="C1406" s="287" t="s">
        <v>168</v>
      </c>
      <c r="D1406" s="40" t="s">
        <v>111</v>
      </c>
      <c r="E1406" s="288" t="s">
        <v>428</v>
      </c>
      <c r="F1406" s="214" t="s">
        <v>8</v>
      </c>
      <c r="G1406" s="280"/>
      <c r="H1406" s="280"/>
      <c r="I1406" s="168"/>
      <c r="J1406" s="289">
        <f t="shared" si="68"/>
        <v>0</v>
      </c>
      <c r="K1406" s="289">
        <v>-15</v>
      </c>
      <c r="L1406" s="292" t="s">
        <v>1310</v>
      </c>
      <c r="M1406" s="350" t="s">
        <v>444</v>
      </c>
    </row>
    <row r="1407" spans="1:13" ht="38.25">
      <c r="A1407" s="282" t="e">
        <f>VLOOKUP(B1407,#REF!,3,FALSE)</f>
        <v>#REF!</v>
      </c>
      <c r="B1407" s="169">
        <v>2937</v>
      </c>
      <c r="C1407" s="53" t="s">
        <v>168</v>
      </c>
      <c r="D1407" s="169" t="s">
        <v>111</v>
      </c>
      <c r="E1407" s="96" t="s">
        <v>428</v>
      </c>
      <c r="F1407" s="169" t="s">
        <v>12</v>
      </c>
      <c r="G1407" s="281">
        <f>SUM(G1403:G1404)</f>
        <v>517.79999999999995</v>
      </c>
      <c r="H1407" s="281">
        <f>SUM(H1403:H1404)</f>
        <v>474.6</v>
      </c>
      <c r="I1407" s="281">
        <f>IF(ISBLANK(H1407),"",+H1407/G1407*100)</f>
        <v>91.657010428736967</v>
      </c>
      <c r="J1407" s="281">
        <f>+H1407-G1407</f>
        <v>-43.199999999999932</v>
      </c>
      <c r="K1407" s="281">
        <f>SUBTOTAL(9,K1403:K1406)</f>
        <v>-43.2</v>
      </c>
      <c r="L1407" s="169"/>
      <c r="M1407" s="350"/>
    </row>
    <row r="1408" spans="1:13" ht="38.25">
      <c r="A1408" s="77" t="e">
        <f>VLOOKUP(B1408,#REF!,3,FALSE)</f>
        <v>#REF!</v>
      </c>
      <c r="B1408" s="159">
        <v>2937</v>
      </c>
      <c r="C1408" s="102" t="s">
        <v>168</v>
      </c>
      <c r="D1408" s="90"/>
      <c r="E1408" s="161"/>
      <c r="F1408" s="92" t="s">
        <v>13</v>
      </c>
      <c r="G1408" s="72">
        <f>+G1402+G1407</f>
        <v>540.79999999999995</v>
      </c>
      <c r="H1408" s="72">
        <f>+H1402+H1407</f>
        <v>488.3</v>
      </c>
      <c r="I1408" s="72">
        <f>IF(ISBLANK(H1408),"",+H1408/G1408*100)</f>
        <v>90.29215976331362</v>
      </c>
      <c r="J1408" s="72">
        <f>+H1408-G1408</f>
        <v>-52.499999999999943</v>
      </c>
      <c r="K1408" s="72">
        <f>+K1402+K1407</f>
        <v>-52.5</v>
      </c>
      <c r="L1408" s="187"/>
      <c r="M1408" s="350"/>
    </row>
    <row r="1409" spans="1:13" ht="25.5">
      <c r="A1409" s="77" t="e">
        <f>VLOOKUP(B1409,#REF!,3,FALSE)</f>
        <v>#REF!</v>
      </c>
      <c r="B1409" s="24">
        <v>1768</v>
      </c>
      <c r="C1409" s="15" t="s">
        <v>169</v>
      </c>
      <c r="D1409" s="12" t="s">
        <v>414</v>
      </c>
      <c r="E1409" s="25" t="s">
        <v>170</v>
      </c>
      <c r="F1409" s="13" t="s">
        <v>8</v>
      </c>
      <c r="G1409" s="73">
        <v>704</v>
      </c>
      <c r="H1409" s="10">
        <v>547.79999999999995</v>
      </c>
      <c r="I1409" s="10">
        <f t="shared" si="67"/>
        <v>77.8125</v>
      </c>
      <c r="J1409" s="10">
        <f t="shared" si="61"/>
        <v>-156.20000000000005</v>
      </c>
      <c r="K1409" s="363">
        <v>-64.599999999999994</v>
      </c>
      <c r="L1409" s="326" t="s">
        <v>1313</v>
      </c>
      <c r="M1409" s="350" t="s">
        <v>558</v>
      </c>
    </row>
    <row r="1410" spans="1:13" ht="25.5">
      <c r="A1410" s="77" t="e">
        <f>VLOOKUP(B1410,#REF!,3,FALSE)</f>
        <v>#REF!</v>
      </c>
      <c r="B1410" s="24">
        <v>1768</v>
      </c>
      <c r="C1410" s="15" t="s">
        <v>169</v>
      </c>
      <c r="D1410" s="12" t="s">
        <v>414</v>
      </c>
      <c r="E1410" s="25" t="s">
        <v>170</v>
      </c>
      <c r="F1410" s="13" t="s">
        <v>8</v>
      </c>
      <c r="G1410" s="18"/>
      <c r="H1410" s="18"/>
      <c r="I1410" s="10" t="str">
        <f t="shared" si="67"/>
        <v/>
      </c>
      <c r="J1410" s="10">
        <f t="shared" si="61"/>
        <v>0</v>
      </c>
      <c r="K1410" s="363">
        <v>-82.6</v>
      </c>
      <c r="L1410" s="326" t="s">
        <v>1308</v>
      </c>
      <c r="M1410" s="350" t="s">
        <v>559</v>
      </c>
    </row>
    <row r="1411" spans="1:13" ht="25.5">
      <c r="A1411" s="77" t="e">
        <f>VLOOKUP(B1411,#REF!,3,FALSE)</f>
        <v>#REF!</v>
      </c>
      <c r="B1411" s="24">
        <v>1768</v>
      </c>
      <c r="C1411" s="15" t="s">
        <v>169</v>
      </c>
      <c r="D1411" s="12" t="s">
        <v>414</v>
      </c>
      <c r="E1411" s="25" t="s">
        <v>170</v>
      </c>
      <c r="F1411" s="13" t="s">
        <v>8</v>
      </c>
      <c r="G1411" s="18"/>
      <c r="H1411" s="18"/>
      <c r="I1411" s="10"/>
      <c r="J1411" s="10"/>
      <c r="K1411" s="363">
        <v>-4.4000000000000004</v>
      </c>
      <c r="L1411" s="326" t="s">
        <v>1314</v>
      </c>
      <c r="M1411" s="350" t="s">
        <v>355</v>
      </c>
    </row>
    <row r="1412" spans="1:13" ht="25.5">
      <c r="A1412" s="77" t="e">
        <f>VLOOKUP(B1412,#REF!,3,FALSE)</f>
        <v>#REF!</v>
      </c>
      <c r="B1412" s="24">
        <v>1768</v>
      </c>
      <c r="C1412" s="15" t="s">
        <v>169</v>
      </c>
      <c r="D1412" s="12" t="s">
        <v>414</v>
      </c>
      <c r="E1412" s="25" t="s">
        <v>170</v>
      </c>
      <c r="F1412" s="13" t="s">
        <v>8</v>
      </c>
      <c r="G1412" s="18"/>
      <c r="H1412" s="18"/>
      <c r="I1412" s="10" t="str">
        <f t="shared" si="67"/>
        <v/>
      </c>
      <c r="J1412" s="10">
        <f t="shared" si="61"/>
        <v>0</v>
      </c>
      <c r="K1412" s="363">
        <v>-4.5999999999999996</v>
      </c>
      <c r="L1412" s="326" t="s">
        <v>1305</v>
      </c>
      <c r="M1412" s="350" t="s">
        <v>560</v>
      </c>
    </row>
    <row r="1413" spans="1:13" ht="25.5">
      <c r="A1413" s="77" t="e">
        <f>VLOOKUP(B1413,#REF!,3,FALSE)</f>
        <v>#REF!</v>
      </c>
      <c r="B1413" s="103">
        <v>1768</v>
      </c>
      <c r="C1413" s="134" t="s">
        <v>169</v>
      </c>
      <c r="D1413" s="86" t="s">
        <v>414</v>
      </c>
      <c r="E1413" s="87" t="s">
        <v>170</v>
      </c>
      <c r="F1413" s="51" t="s">
        <v>12</v>
      </c>
      <c r="G1413" s="28">
        <f>SUM(G1409:G1412)</f>
        <v>704</v>
      </c>
      <c r="H1413" s="28">
        <f>SUM(H1409:H1412)</f>
        <v>547.79999999999995</v>
      </c>
      <c r="I1413" s="28">
        <f t="shared" si="67"/>
        <v>77.8125</v>
      </c>
      <c r="J1413" s="28">
        <f t="shared" si="61"/>
        <v>-156.20000000000005</v>
      </c>
      <c r="K1413" s="28">
        <f>SUM(K1409:K1412)</f>
        <v>-156.19999999999999</v>
      </c>
      <c r="L1413" s="186"/>
      <c r="M1413" s="350"/>
    </row>
    <row r="1414" spans="1:13" ht="25.5">
      <c r="A1414" s="77" t="e">
        <f>VLOOKUP(B1414,#REF!,3,FALSE)</f>
        <v>#REF!</v>
      </c>
      <c r="B1414" s="159">
        <v>1768</v>
      </c>
      <c r="C1414" s="102" t="s">
        <v>169</v>
      </c>
      <c r="D1414" s="90"/>
      <c r="E1414" s="92"/>
      <c r="F1414" s="92" t="s">
        <v>13</v>
      </c>
      <c r="G1414" s="72">
        <f>+G1413</f>
        <v>704</v>
      </c>
      <c r="H1414" s="72">
        <f t="shared" ref="H1414:K1414" si="69">+H1413</f>
        <v>547.79999999999995</v>
      </c>
      <c r="I1414" s="72">
        <f t="shared" si="67"/>
        <v>77.8125</v>
      </c>
      <c r="J1414" s="72">
        <f t="shared" si="61"/>
        <v>-156.20000000000005</v>
      </c>
      <c r="K1414" s="72">
        <f t="shared" si="69"/>
        <v>-156.19999999999999</v>
      </c>
      <c r="L1414" s="187"/>
      <c r="M1414" s="350"/>
    </row>
    <row r="1415" spans="1:13" ht="25.5">
      <c r="A1415" s="77" t="e">
        <f>VLOOKUP(B1415,#REF!,3,FALSE)</f>
        <v>#REF!</v>
      </c>
      <c r="B1415" s="24">
        <v>2212</v>
      </c>
      <c r="C1415" s="15" t="s">
        <v>174</v>
      </c>
      <c r="D1415" s="13" t="s">
        <v>1317</v>
      </c>
      <c r="E1415" s="25" t="s">
        <v>1444</v>
      </c>
      <c r="F1415" s="13" t="s">
        <v>8</v>
      </c>
      <c r="G1415" s="10">
        <v>14386</v>
      </c>
      <c r="H1415" s="10">
        <v>11058.9</v>
      </c>
      <c r="I1415" s="10">
        <f t="shared" si="67"/>
        <v>76.872653969136664</v>
      </c>
      <c r="J1415" s="10">
        <f t="shared" si="61"/>
        <v>-3327.1000000000004</v>
      </c>
      <c r="K1415" s="10">
        <v>-12.7</v>
      </c>
      <c r="L1415" s="61" t="s">
        <v>56</v>
      </c>
      <c r="M1415" s="350" t="s">
        <v>1482</v>
      </c>
    </row>
    <row r="1416" spans="1:13" ht="25.5">
      <c r="A1416" s="77" t="e">
        <f>VLOOKUP(B1416,#REF!,3,FALSE)</f>
        <v>#REF!</v>
      </c>
      <c r="B1416" s="24">
        <v>2212</v>
      </c>
      <c r="C1416" s="15" t="s">
        <v>174</v>
      </c>
      <c r="D1416" s="13" t="s">
        <v>1317</v>
      </c>
      <c r="E1416" s="25" t="s">
        <v>1444</v>
      </c>
      <c r="F1416" s="13" t="s">
        <v>8</v>
      </c>
      <c r="G1416" s="10"/>
      <c r="H1416" s="10"/>
      <c r="I1416" s="10"/>
      <c r="J1416" s="10"/>
      <c r="K1416" s="10">
        <v>-1874.6</v>
      </c>
      <c r="L1416" s="61" t="s">
        <v>56</v>
      </c>
      <c r="M1416" s="350" t="s">
        <v>1480</v>
      </c>
    </row>
    <row r="1417" spans="1:13" ht="25.5">
      <c r="A1417" s="77" t="e">
        <f>VLOOKUP(B1417,#REF!,3,FALSE)</f>
        <v>#REF!</v>
      </c>
      <c r="B1417" s="24">
        <v>2212</v>
      </c>
      <c r="C1417" s="15" t="s">
        <v>174</v>
      </c>
      <c r="D1417" s="13" t="s">
        <v>1317</v>
      </c>
      <c r="E1417" s="25" t="s">
        <v>1444</v>
      </c>
      <c r="F1417" s="13" t="s">
        <v>8</v>
      </c>
      <c r="G1417" s="10"/>
      <c r="H1417" s="10"/>
      <c r="I1417" s="10"/>
      <c r="J1417" s="10"/>
      <c r="K1417" s="10">
        <v>-1100.5999999999999</v>
      </c>
      <c r="L1417" s="61" t="s">
        <v>10</v>
      </c>
      <c r="M1417" s="350" t="s">
        <v>1481</v>
      </c>
    </row>
    <row r="1418" spans="1:13" ht="25.5">
      <c r="A1418" s="77" t="e">
        <f>VLOOKUP(B1418,#REF!,3,FALSE)</f>
        <v>#REF!</v>
      </c>
      <c r="B1418" s="24">
        <v>2212</v>
      </c>
      <c r="C1418" s="15" t="s">
        <v>174</v>
      </c>
      <c r="D1418" s="13" t="s">
        <v>1317</v>
      </c>
      <c r="E1418" s="25" t="s">
        <v>1444</v>
      </c>
      <c r="F1418" s="13" t="s">
        <v>8</v>
      </c>
      <c r="G1418" s="10"/>
      <c r="H1418" s="10"/>
      <c r="I1418" s="10"/>
      <c r="J1418" s="10"/>
      <c r="K1418" s="10">
        <v>-339.2</v>
      </c>
      <c r="L1418" s="61" t="s">
        <v>155</v>
      </c>
      <c r="M1418" s="350" t="s">
        <v>1483</v>
      </c>
    </row>
    <row r="1419" spans="1:13" ht="25.5">
      <c r="A1419" s="77" t="e">
        <f>VLOOKUP(B1419,#REF!,3,FALSE)</f>
        <v>#REF!</v>
      </c>
      <c r="B1419" s="24">
        <v>2212</v>
      </c>
      <c r="C1419" s="15" t="s">
        <v>174</v>
      </c>
      <c r="D1419" s="13" t="s">
        <v>1317</v>
      </c>
      <c r="E1419" s="25" t="s">
        <v>1444</v>
      </c>
      <c r="F1419" s="13" t="s">
        <v>61</v>
      </c>
      <c r="G1419" s="10">
        <v>142</v>
      </c>
      <c r="H1419" s="10">
        <v>104.3</v>
      </c>
      <c r="I1419" s="10">
        <f t="shared" si="67"/>
        <v>73.450704225352112</v>
      </c>
      <c r="J1419" s="10">
        <f t="shared" si="61"/>
        <v>-37.700000000000003</v>
      </c>
      <c r="K1419" s="10">
        <v>-3.3</v>
      </c>
      <c r="L1419" s="76" t="s">
        <v>155</v>
      </c>
      <c r="M1419" s="350" t="s">
        <v>1484</v>
      </c>
    </row>
    <row r="1420" spans="1:13" ht="38.25">
      <c r="A1420" s="77" t="e">
        <f>VLOOKUP(B1420,#REF!,3,FALSE)</f>
        <v>#REF!</v>
      </c>
      <c r="B1420" s="24">
        <v>2212</v>
      </c>
      <c r="C1420" s="15" t="s">
        <v>174</v>
      </c>
      <c r="D1420" s="13" t="s">
        <v>1317</v>
      </c>
      <c r="E1420" s="25" t="s">
        <v>1444</v>
      </c>
      <c r="F1420" s="13" t="s">
        <v>61</v>
      </c>
      <c r="G1420" s="10"/>
      <c r="H1420" s="10"/>
      <c r="I1420" s="10"/>
      <c r="J1420" s="10"/>
      <c r="K1420" s="10">
        <v>-34.4</v>
      </c>
      <c r="L1420" s="76" t="s">
        <v>155</v>
      </c>
      <c r="M1420" s="350" t="s">
        <v>1485</v>
      </c>
    </row>
    <row r="1421" spans="1:13" ht="38.25">
      <c r="A1421" s="77" t="e">
        <f>VLOOKUP(B1421,#REF!,3,FALSE)</f>
        <v>#REF!</v>
      </c>
      <c r="B1421" s="24">
        <v>2212</v>
      </c>
      <c r="C1421" s="15" t="s">
        <v>174</v>
      </c>
      <c r="D1421" s="13" t="s">
        <v>1317</v>
      </c>
      <c r="E1421" s="25" t="s">
        <v>1444</v>
      </c>
      <c r="F1421" s="13" t="s">
        <v>145</v>
      </c>
      <c r="G1421" s="10">
        <v>380</v>
      </c>
      <c r="H1421" s="10">
        <v>196.5</v>
      </c>
      <c r="I1421" s="10">
        <f t="shared" si="67"/>
        <v>51.710526315789473</v>
      </c>
      <c r="J1421" s="10">
        <f t="shared" si="61"/>
        <v>-183.5</v>
      </c>
      <c r="K1421" s="10">
        <v>-183.5</v>
      </c>
      <c r="L1421" s="76" t="s">
        <v>155</v>
      </c>
      <c r="M1421" s="350" t="s">
        <v>1485</v>
      </c>
    </row>
    <row r="1422" spans="1:13" ht="38.25">
      <c r="A1422" s="77" t="e">
        <f>VLOOKUP(B1422,#REF!,3,FALSE)</f>
        <v>#REF!</v>
      </c>
      <c r="B1422" s="24">
        <v>2212</v>
      </c>
      <c r="C1422" s="15" t="s">
        <v>174</v>
      </c>
      <c r="D1422" s="13" t="s">
        <v>1317</v>
      </c>
      <c r="E1422" s="25" t="s">
        <v>1444</v>
      </c>
      <c r="F1422" s="13" t="s">
        <v>146</v>
      </c>
      <c r="G1422" s="20">
        <v>1010</v>
      </c>
      <c r="H1422" s="20">
        <v>342.4</v>
      </c>
      <c r="I1422" s="10">
        <f t="shared" si="67"/>
        <v>33.900990099009896</v>
      </c>
      <c r="J1422" s="10">
        <f t="shared" si="61"/>
        <v>-667.6</v>
      </c>
      <c r="K1422" s="10">
        <v>-667.6</v>
      </c>
      <c r="L1422" s="54" t="s">
        <v>155</v>
      </c>
      <c r="M1422" s="350" t="s">
        <v>1485</v>
      </c>
    </row>
    <row r="1423" spans="1:13" ht="25.5">
      <c r="A1423" s="77" t="e">
        <f>VLOOKUP(B1423,#REF!,3,FALSE)</f>
        <v>#REF!</v>
      </c>
      <c r="B1423" s="24">
        <v>2212</v>
      </c>
      <c r="C1423" s="15" t="s">
        <v>174</v>
      </c>
      <c r="D1423" s="13" t="s">
        <v>1317</v>
      </c>
      <c r="E1423" s="25" t="s">
        <v>1444</v>
      </c>
      <c r="F1423" s="13" t="s">
        <v>11</v>
      </c>
      <c r="G1423" s="20">
        <v>1957.8</v>
      </c>
      <c r="H1423" s="20">
        <v>1548</v>
      </c>
      <c r="I1423" s="10">
        <f t="shared" si="67"/>
        <v>79.068342016549181</v>
      </c>
      <c r="J1423" s="10">
        <f t="shared" ref="J1423:J1507" si="70">+H1423-G1423</f>
        <v>-409.79999999999995</v>
      </c>
      <c r="K1423" s="10">
        <v>-326.10000000000002</v>
      </c>
      <c r="L1423" s="54" t="s">
        <v>56</v>
      </c>
      <c r="M1423" s="350" t="s">
        <v>1486</v>
      </c>
    </row>
    <row r="1424" spans="1:13" ht="25.5">
      <c r="A1424" s="77" t="e">
        <f>VLOOKUP(B1424,#REF!,3,FALSE)</f>
        <v>#REF!</v>
      </c>
      <c r="B1424" s="24">
        <v>2212</v>
      </c>
      <c r="C1424" s="15" t="s">
        <v>174</v>
      </c>
      <c r="D1424" s="13" t="s">
        <v>1317</v>
      </c>
      <c r="E1424" s="25" t="s">
        <v>1444</v>
      </c>
      <c r="F1424" s="13" t="s">
        <v>11</v>
      </c>
      <c r="G1424" s="20"/>
      <c r="H1424" s="20"/>
      <c r="I1424" s="10"/>
      <c r="J1424" s="10"/>
      <c r="K1424" s="10">
        <v>-5.7</v>
      </c>
      <c r="L1424" s="54" t="s">
        <v>56</v>
      </c>
      <c r="M1424" s="350" t="s">
        <v>1486</v>
      </c>
    </row>
    <row r="1425" spans="1:13" ht="25.5">
      <c r="A1425" s="77" t="e">
        <f>VLOOKUP(B1425,#REF!,3,FALSE)</f>
        <v>#REF!</v>
      </c>
      <c r="B1425" s="24">
        <v>2212</v>
      </c>
      <c r="C1425" s="15" t="s">
        <v>174</v>
      </c>
      <c r="D1425" s="13" t="s">
        <v>1317</v>
      </c>
      <c r="E1425" s="25" t="s">
        <v>1444</v>
      </c>
      <c r="F1425" s="13" t="s">
        <v>11</v>
      </c>
      <c r="G1425" s="20"/>
      <c r="H1425" s="20"/>
      <c r="I1425" s="10"/>
      <c r="J1425" s="10"/>
      <c r="K1425" s="10">
        <v>-4.0999999999999996</v>
      </c>
      <c r="L1425" s="54" t="s">
        <v>10</v>
      </c>
      <c r="M1425" s="350" t="s">
        <v>1481</v>
      </c>
    </row>
    <row r="1426" spans="1:13" ht="25.5">
      <c r="A1426" s="77" t="e">
        <f>VLOOKUP(B1426,#REF!,3,FALSE)</f>
        <v>#REF!</v>
      </c>
      <c r="B1426" s="24">
        <v>2212</v>
      </c>
      <c r="C1426" s="15" t="s">
        <v>174</v>
      </c>
      <c r="D1426" s="13" t="s">
        <v>1317</v>
      </c>
      <c r="E1426" s="25" t="s">
        <v>1444</v>
      </c>
      <c r="F1426" s="13" t="s">
        <v>11</v>
      </c>
      <c r="G1426" s="20"/>
      <c r="H1426" s="20"/>
      <c r="I1426" s="10" t="str">
        <f t="shared" si="67"/>
        <v/>
      </c>
      <c r="J1426" s="10"/>
      <c r="K1426" s="10">
        <v>-73.900000000000006</v>
      </c>
      <c r="L1426" s="61" t="s">
        <v>9</v>
      </c>
      <c r="M1426" s="350" t="s">
        <v>1487</v>
      </c>
    </row>
    <row r="1427" spans="1:13" ht="25.5">
      <c r="A1427" s="77" t="e">
        <f>VLOOKUP(B1427,#REF!,3,FALSE)</f>
        <v>#REF!</v>
      </c>
      <c r="B1427" s="24">
        <v>2212</v>
      </c>
      <c r="C1427" s="15" t="s">
        <v>174</v>
      </c>
      <c r="D1427" s="13" t="s">
        <v>1317</v>
      </c>
      <c r="E1427" s="25" t="s">
        <v>1444</v>
      </c>
      <c r="F1427" s="12" t="s">
        <v>595</v>
      </c>
      <c r="G1427" s="20">
        <v>46.8</v>
      </c>
      <c r="H1427" s="20">
        <v>46</v>
      </c>
      <c r="I1427" s="10">
        <f t="shared" si="67"/>
        <v>98.290598290598297</v>
      </c>
      <c r="J1427" s="10">
        <f>+H1427-G1427</f>
        <v>-0.79999999999999716</v>
      </c>
      <c r="K1427" s="10">
        <v>-0.8</v>
      </c>
      <c r="L1427" s="61" t="s">
        <v>155</v>
      </c>
      <c r="M1427" s="350" t="s">
        <v>1488</v>
      </c>
    </row>
    <row r="1428" spans="1:13" ht="25.5">
      <c r="A1428" s="77" t="e">
        <f>VLOOKUP(B1428,#REF!,3,FALSE)</f>
        <v>#REF!</v>
      </c>
      <c r="B1428" s="103">
        <v>2212</v>
      </c>
      <c r="C1428" s="53" t="s">
        <v>174</v>
      </c>
      <c r="D1428" s="65" t="s">
        <v>1317</v>
      </c>
      <c r="E1428" s="87" t="s">
        <v>1444</v>
      </c>
      <c r="F1428" s="51" t="s">
        <v>12</v>
      </c>
      <c r="G1428" s="28">
        <f>SUM(G1415:G1427)</f>
        <v>17922.599999999999</v>
      </c>
      <c r="H1428" s="28">
        <f>SUM(H1415:H1427)</f>
        <v>13296.099999999999</v>
      </c>
      <c r="I1428" s="28">
        <f t="shared" si="67"/>
        <v>74.1862229810407</v>
      </c>
      <c r="J1428" s="28">
        <f t="shared" si="70"/>
        <v>-4626.5</v>
      </c>
      <c r="K1428" s="28">
        <f>SUM(K1415:K1427)</f>
        <v>-4626.5</v>
      </c>
      <c r="L1428" s="186"/>
      <c r="M1428" s="350"/>
    </row>
    <row r="1429" spans="1:13" ht="25.5">
      <c r="A1429" s="77" t="s">
        <v>341</v>
      </c>
      <c r="B1429" s="60">
        <v>2212</v>
      </c>
      <c r="C1429" s="428" t="s">
        <v>174</v>
      </c>
      <c r="D1429" s="60" t="s">
        <v>1319</v>
      </c>
      <c r="E1429" s="428" t="s">
        <v>1445</v>
      </c>
      <c r="F1429" s="24" t="s">
        <v>8</v>
      </c>
      <c r="G1429" s="20">
        <v>1467</v>
      </c>
      <c r="H1429" s="20">
        <v>1277.9000000000001</v>
      </c>
      <c r="I1429" s="10">
        <f>IF(ISBLANK(H1429),"",+H1429/G1429*100)</f>
        <v>87.109747784594418</v>
      </c>
      <c r="J1429" s="10">
        <f>+H1429-G1429</f>
        <v>-189.09999999999991</v>
      </c>
      <c r="K1429" s="20">
        <v>-108.1</v>
      </c>
      <c r="L1429" s="61" t="s">
        <v>1310</v>
      </c>
      <c r="M1429" s="350" t="s">
        <v>1489</v>
      </c>
    </row>
    <row r="1430" spans="1:13" ht="25.5">
      <c r="A1430" s="77" t="s">
        <v>341</v>
      </c>
      <c r="B1430" s="60">
        <v>2212</v>
      </c>
      <c r="C1430" s="428" t="s">
        <v>174</v>
      </c>
      <c r="D1430" s="60" t="s">
        <v>1319</v>
      </c>
      <c r="E1430" s="428" t="s">
        <v>1445</v>
      </c>
      <c r="F1430" s="24" t="s">
        <v>8</v>
      </c>
      <c r="G1430" s="20"/>
      <c r="H1430" s="20"/>
      <c r="I1430" s="24"/>
      <c r="J1430" s="24"/>
      <c r="K1430" s="20">
        <v>-81</v>
      </c>
      <c r="L1430" s="61" t="s">
        <v>155</v>
      </c>
      <c r="M1430" s="350" t="s">
        <v>1490</v>
      </c>
    </row>
    <row r="1431" spans="1:13" ht="25.5">
      <c r="A1431" s="77" t="s">
        <v>341</v>
      </c>
      <c r="B1431" s="103">
        <v>2212</v>
      </c>
      <c r="C1431" s="53" t="s">
        <v>174</v>
      </c>
      <c r="D1431" s="65" t="s">
        <v>1319</v>
      </c>
      <c r="E1431" s="87" t="s">
        <v>1445</v>
      </c>
      <c r="F1431" s="51" t="s">
        <v>12</v>
      </c>
      <c r="G1431" s="28">
        <f>SUM(G1429:G1430)</f>
        <v>1467</v>
      </c>
      <c r="H1431" s="28">
        <f>SUM(H1429:H1430)</f>
        <v>1277.9000000000001</v>
      </c>
      <c r="I1431" s="28">
        <f>IF(ISBLANK(H1431),"",+H1431/G1431*100)</f>
        <v>87.109747784594418</v>
      </c>
      <c r="J1431" s="28">
        <f>+H1431-G1431</f>
        <v>-189.09999999999991</v>
      </c>
      <c r="K1431" s="28">
        <f>SUM(K1429:K1430)</f>
        <v>-189.1</v>
      </c>
      <c r="L1431" s="186"/>
      <c r="M1431" s="350"/>
    </row>
    <row r="1432" spans="1:13" ht="25.5">
      <c r="A1432" s="77" t="e">
        <f>VLOOKUP(B1432,#REF!,3,FALSE)</f>
        <v>#REF!</v>
      </c>
      <c r="B1432" s="159">
        <v>2212</v>
      </c>
      <c r="C1432" s="102" t="s">
        <v>174</v>
      </c>
      <c r="D1432" s="90"/>
      <c r="E1432" s="95"/>
      <c r="F1432" s="92" t="s">
        <v>13</v>
      </c>
      <c r="G1432" s="72">
        <f>+G1428+G1431</f>
        <v>19389.599999999999</v>
      </c>
      <c r="H1432" s="72">
        <f>+H1428+H1431</f>
        <v>14573.999999999998</v>
      </c>
      <c r="I1432" s="245">
        <f>IF(ISBLANK(H1432),"",+H1432/G1432*100)</f>
        <v>75.164005446218582</v>
      </c>
      <c r="J1432" s="245">
        <f>+H1432-G1432</f>
        <v>-4815.6000000000004</v>
      </c>
      <c r="K1432" s="72">
        <f>+K1428+K1431</f>
        <v>-4815.6000000000004</v>
      </c>
      <c r="L1432" s="187"/>
      <c r="M1432" s="350"/>
    </row>
    <row r="1433" spans="1:13" ht="25.5">
      <c r="A1433" s="77" t="e">
        <f>VLOOKUP(B1433,#REF!,3,FALSE)</f>
        <v>#REF!</v>
      </c>
      <c r="B1433" s="14">
        <v>5</v>
      </c>
      <c r="C1433" s="26" t="s">
        <v>260</v>
      </c>
      <c r="D1433" s="229" t="s">
        <v>413</v>
      </c>
      <c r="E1433" s="49" t="s">
        <v>291</v>
      </c>
      <c r="F1433" s="13" t="s">
        <v>8</v>
      </c>
      <c r="G1433" s="239">
        <v>1073.5</v>
      </c>
      <c r="H1433" s="271">
        <v>1023.9</v>
      </c>
      <c r="I1433" s="283">
        <f t="shared" si="67"/>
        <v>95.379599441080572</v>
      </c>
      <c r="J1433" s="283">
        <f t="shared" si="70"/>
        <v>-49.600000000000023</v>
      </c>
      <c r="K1433" s="364">
        <v>-42.9</v>
      </c>
      <c r="L1433" s="354" t="s">
        <v>27</v>
      </c>
      <c r="M1433" s="350" t="s">
        <v>402</v>
      </c>
    </row>
    <row r="1434" spans="1:13" ht="25.5">
      <c r="A1434" s="77" t="e">
        <f>VLOOKUP(B1434,#REF!,3,FALSE)</f>
        <v>#REF!</v>
      </c>
      <c r="B1434" s="14">
        <v>5</v>
      </c>
      <c r="C1434" s="26" t="s">
        <v>260</v>
      </c>
      <c r="D1434" s="229" t="s">
        <v>413</v>
      </c>
      <c r="E1434" s="15" t="s">
        <v>291</v>
      </c>
      <c r="F1434" s="13" t="s">
        <v>8</v>
      </c>
      <c r="G1434" s="272"/>
      <c r="H1434" s="273"/>
      <c r="I1434" s="483" t="str">
        <f t="shared" si="67"/>
        <v/>
      </c>
      <c r="J1434" s="483"/>
      <c r="K1434" s="364">
        <v>-0.1</v>
      </c>
      <c r="L1434" s="354" t="s">
        <v>50</v>
      </c>
      <c r="M1434" s="350" t="s">
        <v>369</v>
      </c>
    </row>
    <row r="1435" spans="1:13" ht="25.5">
      <c r="A1435" s="77" t="e">
        <f>VLOOKUP(B1435,#REF!,3,FALSE)</f>
        <v>#REF!</v>
      </c>
      <c r="B1435" s="14">
        <v>5</v>
      </c>
      <c r="C1435" s="26" t="s">
        <v>260</v>
      </c>
      <c r="D1435" s="229" t="s">
        <v>413</v>
      </c>
      <c r="E1435" s="15" t="s">
        <v>291</v>
      </c>
      <c r="F1435" s="13" t="s">
        <v>8</v>
      </c>
      <c r="G1435" s="272"/>
      <c r="H1435" s="273"/>
      <c r="I1435" s="483" t="str">
        <f t="shared" si="67"/>
        <v/>
      </c>
      <c r="J1435" s="483"/>
      <c r="K1435" s="364">
        <v>-0.7</v>
      </c>
      <c r="L1435" s="354" t="s">
        <v>155</v>
      </c>
      <c r="M1435" s="350" t="s">
        <v>403</v>
      </c>
    </row>
    <row r="1436" spans="1:13" ht="25.5">
      <c r="A1436" s="77" t="s">
        <v>339</v>
      </c>
      <c r="B1436" s="14">
        <v>5</v>
      </c>
      <c r="C1436" s="26" t="s">
        <v>260</v>
      </c>
      <c r="D1436" s="229" t="s">
        <v>413</v>
      </c>
      <c r="E1436" s="15" t="s">
        <v>291</v>
      </c>
      <c r="F1436" s="13" t="s">
        <v>8</v>
      </c>
      <c r="G1436" s="274"/>
      <c r="H1436" s="275"/>
      <c r="I1436" s="478"/>
      <c r="J1436" s="478"/>
      <c r="K1436" s="364">
        <v>-5.8</v>
      </c>
      <c r="L1436" s="354" t="s">
        <v>155</v>
      </c>
      <c r="M1436" s="350" t="s">
        <v>404</v>
      </c>
    </row>
    <row r="1437" spans="1:13" ht="25.5">
      <c r="A1437" s="77" t="e">
        <f>VLOOKUP(B1437,#REF!,3,FALSE)</f>
        <v>#REF!</v>
      </c>
      <c r="B1437" s="14">
        <v>5</v>
      </c>
      <c r="C1437" s="26" t="s">
        <v>260</v>
      </c>
      <c r="D1437" s="229" t="s">
        <v>413</v>
      </c>
      <c r="E1437" s="15" t="s">
        <v>291</v>
      </c>
      <c r="F1437" s="13" t="s">
        <v>19</v>
      </c>
      <c r="G1437" s="284">
        <v>3.2</v>
      </c>
      <c r="H1437" s="284">
        <v>3.2</v>
      </c>
      <c r="I1437" s="335">
        <f t="shared" si="67"/>
        <v>100</v>
      </c>
      <c r="J1437" s="334">
        <f t="shared" si="70"/>
        <v>0</v>
      </c>
      <c r="K1437" s="180"/>
      <c r="L1437" s="354"/>
      <c r="M1437" s="350"/>
    </row>
    <row r="1438" spans="1:13" ht="25.5">
      <c r="A1438" s="77" t="e">
        <f>VLOOKUP(B1438,#REF!,3,FALSE)</f>
        <v>#REF!</v>
      </c>
      <c r="B1438" s="105">
        <v>5</v>
      </c>
      <c r="C1438" s="55" t="s">
        <v>260</v>
      </c>
      <c r="D1438" s="86" t="s">
        <v>413</v>
      </c>
      <c r="E1438" s="53" t="s">
        <v>291</v>
      </c>
      <c r="F1438" s="51" t="s">
        <v>12</v>
      </c>
      <c r="G1438" s="28">
        <f>SUM(G1433:G1437)</f>
        <v>1076.7</v>
      </c>
      <c r="H1438" s="28">
        <f>SUM(H1433:H1437)</f>
        <v>1027.0999999999999</v>
      </c>
      <c r="I1438" s="28">
        <f t="shared" si="67"/>
        <v>95.393331475805681</v>
      </c>
      <c r="J1438" s="28">
        <f t="shared" si="70"/>
        <v>-49.600000000000136</v>
      </c>
      <c r="K1438" s="28">
        <f>SUM(K1433:K1437)</f>
        <v>-49.5</v>
      </c>
      <c r="L1438" s="186"/>
      <c r="M1438" s="350"/>
    </row>
    <row r="1439" spans="1:13" ht="25.5">
      <c r="A1439" s="77" t="e">
        <f>VLOOKUP(B1439,#REF!,3,FALSE)</f>
        <v>#REF!</v>
      </c>
      <c r="B1439" s="88">
        <v>5</v>
      </c>
      <c r="C1439" s="89" t="s">
        <v>260</v>
      </c>
      <c r="D1439" s="108"/>
      <c r="E1439" s="163"/>
      <c r="F1439" s="92" t="s">
        <v>13</v>
      </c>
      <c r="G1439" s="72">
        <f>+G1438</f>
        <v>1076.7</v>
      </c>
      <c r="H1439" s="72">
        <f t="shared" ref="H1439:K1439" si="71">+H1438</f>
        <v>1027.0999999999999</v>
      </c>
      <c r="I1439" s="72">
        <f t="shared" si="67"/>
        <v>95.393331475805681</v>
      </c>
      <c r="J1439" s="72">
        <f t="shared" si="70"/>
        <v>-49.600000000000136</v>
      </c>
      <c r="K1439" s="72">
        <f t="shared" si="71"/>
        <v>-49.5</v>
      </c>
      <c r="L1439" s="187"/>
      <c r="M1439" s="350"/>
    </row>
    <row r="1440" spans="1:13" ht="25.5">
      <c r="A1440" s="77" t="e">
        <f>VLOOKUP(B1440,#REF!,3,FALSE)</f>
        <v>#REF!</v>
      </c>
      <c r="B1440" s="14">
        <v>1569</v>
      </c>
      <c r="C1440" s="26" t="s">
        <v>176</v>
      </c>
      <c r="D1440" s="277" t="s">
        <v>413</v>
      </c>
      <c r="E1440" s="45" t="s">
        <v>177</v>
      </c>
      <c r="F1440" s="214" t="s">
        <v>8</v>
      </c>
      <c r="G1440" s="278">
        <v>15992</v>
      </c>
      <c r="H1440" s="278">
        <v>14053</v>
      </c>
      <c r="I1440" s="10">
        <f t="shared" si="67"/>
        <v>87.875187593796895</v>
      </c>
      <c r="J1440" s="10">
        <f t="shared" si="70"/>
        <v>-1939</v>
      </c>
      <c r="K1440" s="278">
        <v>-890</v>
      </c>
      <c r="L1440" s="277" t="s">
        <v>27</v>
      </c>
      <c r="M1440" s="350" t="s">
        <v>405</v>
      </c>
    </row>
    <row r="1441" spans="1:13" ht="25.5">
      <c r="A1441" s="77" t="e">
        <f>VLOOKUP(B1441,#REF!,3,FALSE)</f>
        <v>#REF!</v>
      </c>
      <c r="B1441" s="14">
        <v>1569</v>
      </c>
      <c r="C1441" s="26" t="s">
        <v>176</v>
      </c>
      <c r="D1441" s="277" t="s">
        <v>413</v>
      </c>
      <c r="E1441" s="45" t="s">
        <v>177</v>
      </c>
      <c r="F1441" s="214" t="s">
        <v>8</v>
      </c>
      <c r="G1441" s="30"/>
      <c r="H1441" s="30"/>
      <c r="I1441" s="10"/>
      <c r="J1441" s="10"/>
      <c r="K1441" s="278">
        <v>-1049</v>
      </c>
      <c r="L1441" s="277" t="s">
        <v>56</v>
      </c>
      <c r="M1441" s="350" t="s">
        <v>406</v>
      </c>
    </row>
    <row r="1442" spans="1:13" ht="25.5">
      <c r="A1442" s="77" t="e">
        <f>VLOOKUP(B1442,#REF!,3,FALSE)</f>
        <v>#REF!</v>
      </c>
      <c r="B1442" s="14">
        <v>1569</v>
      </c>
      <c r="C1442" s="26" t="s">
        <v>176</v>
      </c>
      <c r="D1442" s="277" t="s">
        <v>413</v>
      </c>
      <c r="E1442" s="45" t="s">
        <v>177</v>
      </c>
      <c r="F1442" s="214" t="s">
        <v>333</v>
      </c>
      <c r="G1442" s="278">
        <v>24</v>
      </c>
      <c r="H1442" s="278">
        <v>23.9</v>
      </c>
      <c r="I1442" s="10">
        <f t="shared" si="67"/>
        <v>99.583333333333329</v>
      </c>
      <c r="J1442" s="10">
        <f t="shared" si="70"/>
        <v>-0.10000000000000142</v>
      </c>
      <c r="K1442" s="278">
        <v>-0.1</v>
      </c>
      <c r="L1442" s="277" t="s">
        <v>56</v>
      </c>
      <c r="M1442" s="350" t="s">
        <v>411</v>
      </c>
    </row>
    <row r="1443" spans="1:13" ht="25.5">
      <c r="A1443" s="77" t="e">
        <f>VLOOKUP(B1443,#REF!,3,FALSE)</f>
        <v>#REF!</v>
      </c>
      <c r="B1443" s="14">
        <v>1569</v>
      </c>
      <c r="C1443" s="26" t="s">
        <v>176</v>
      </c>
      <c r="D1443" s="277" t="s">
        <v>413</v>
      </c>
      <c r="E1443" s="45" t="s">
        <v>177</v>
      </c>
      <c r="F1443" s="214" t="s">
        <v>602</v>
      </c>
      <c r="G1443" s="278">
        <v>1.5</v>
      </c>
      <c r="H1443" s="278">
        <v>0.4</v>
      </c>
      <c r="I1443" s="10">
        <f t="shared" si="67"/>
        <v>26.666666666666668</v>
      </c>
      <c r="J1443" s="10">
        <f t="shared" si="70"/>
        <v>-1.1000000000000001</v>
      </c>
      <c r="K1443" s="278">
        <v>-0.2</v>
      </c>
      <c r="L1443" s="277" t="s">
        <v>9</v>
      </c>
      <c r="M1443" s="350" t="s">
        <v>406</v>
      </c>
    </row>
    <row r="1444" spans="1:13" ht="51">
      <c r="A1444" s="77" t="e">
        <f>VLOOKUP(B1444,#REF!,3,FALSE)</f>
        <v>#REF!</v>
      </c>
      <c r="B1444" s="14">
        <v>1569</v>
      </c>
      <c r="C1444" s="26" t="s">
        <v>176</v>
      </c>
      <c r="D1444" s="277" t="s">
        <v>413</v>
      </c>
      <c r="E1444" s="45" t="s">
        <v>177</v>
      </c>
      <c r="F1444" s="214" t="s">
        <v>602</v>
      </c>
      <c r="G1444" s="29"/>
      <c r="H1444" s="29"/>
      <c r="I1444" s="10" t="str">
        <f t="shared" si="67"/>
        <v/>
      </c>
      <c r="J1444" s="10">
        <f t="shared" si="70"/>
        <v>0</v>
      </c>
      <c r="K1444" s="278">
        <v>-0.9</v>
      </c>
      <c r="L1444" s="277" t="s">
        <v>56</v>
      </c>
      <c r="M1444" s="350" t="s">
        <v>407</v>
      </c>
    </row>
    <row r="1445" spans="1:13" ht="25.5">
      <c r="A1445" s="77" t="e">
        <f>VLOOKUP(B1445,#REF!,3,FALSE)</f>
        <v>#REF!</v>
      </c>
      <c r="B1445" s="14">
        <v>1569</v>
      </c>
      <c r="C1445" s="26" t="s">
        <v>176</v>
      </c>
      <c r="D1445" s="277" t="s">
        <v>413</v>
      </c>
      <c r="E1445" s="45" t="s">
        <v>177</v>
      </c>
      <c r="F1445" s="214" t="s">
        <v>71</v>
      </c>
      <c r="G1445" s="278">
        <v>6.4</v>
      </c>
      <c r="H1445" s="278">
        <v>2.1</v>
      </c>
      <c r="I1445" s="10">
        <f t="shared" si="67"/>
        <v>32.8125</v>
      </c>
      <c r="J1445" s="10">
        <f t="shared" si="70"/>
        <v>-4.3000000000000007</v>
      </c>
      <c r="K1445" s="278">
        <v>-0.5</v>
      </c>
      <c r="L1445" s="277" t="s">
        <v>9</v>
      </c>
      <c r="M1445" s="350" t="s">
        <v>406</v>
      </c>
    </row>
    <row r="1446" spans="1:13" ht="25.5">
      <c r="A1446" s="77" t="e">
        <f>VLOOKUP(B1446,#REF!,3,FALSE)</f>
        <v>#REF!</v>
      </c>
      <c r="B1446" s="14">
        <v>1569</v>
      </c>
      <c r="C1446" s="26" t="s">
        <v>176</v>
      </c>
      <c r="D1446" s="277" t="s">
        <v>413</v>
      </c>
      <c r="E1446" s="45" t="s">
        <v>177</v>
      </c>
      <c r="F1446" s="214" t="s">
        <v>71</v>
      </c>
      <c r="G1446" s="29"/>
      <c r="H1446" s="29"/>
      <c r="I1446" s="10" t="str">
        <f t="shared" si="67"/>
        <v/>
      </c>
      <c r="J1446" s="10">
        <f t="shared" si="70"/>
        <v>0</v>
      </c>
      <c r="K1446" s="278">
        <v>-3.8</v>
      </c>
      <c r="L1446" s="277" t="s">
        <v>56</v>
      </c>
      <c r="M1446" s="350" t="s">
        <v>408</v>
      </c>
    </row>
    <row r="1447" spans="1:13" ht="25.5">
      <c r="A1447" s="77" t="e">
        <f>VLOOKUP(B1447,#REF!,3,FALSE)</f>
        <v>#REF!</v>
      </c>
      <c r="B1447" s="14">
        <v>1569</v>
      </c>
      <c r="C1447" s="26" t="s">
        <v>176</v>
      </c>
      <c r="D1447" s="277" t="s">
        <v>413</v>
      </c>
      <c r="E1447" s="45" t="s">
        <v>177</v>
      </c>
      <c r="F1447" s="214" t="s">
        <v>756</v>
      </c>
      <c r="G1447" s="278">
        <v>137</v>
      </c>
      <c r="H1447" s="278">
        <v>135.4</v>
      </c>
      <c r="I1447" s="10">
        <f t="shared" si="67"/>
        <v>98.832116788321173</v>
      </c>
      <c r="J1447" s="10">
        <f t="shared" si="70"/>
        <v>-1.5999999999999943</v>
      </c>
      <c r="K1447" s="278">
        <v>-1.6</v>
      </c>
      <c r="L1447" s="277" t="s">
        <v>9</v>
      </c>
      <c r="M1447" s="350" t="s">
        <v>411</v>
      </c>
    </row>
    <row r="1448" spans="1:13" ht="25.5">
      <c r="A1448" s="77" t="e">
        <f>VLOOKUP(B1448,#REF!,3,FALSE)</f>
        <v>#REF!</v>
      </c>
      <c r="B1448" s="14">
        <v>1569</v>
      </c>
      <c r="C1448" s="26" t="s">
        <v>176</v>
      </c>
      <c r="D1448" s="277" t="s">
        <v>413</v>
      </c>
      <c r="E1448" s="45" t="s">
        <v>177</v>
      </c>
      <c r="F1448" s="214" t="s">
        <v>332</v>
      </c>
      <c r="G1448" s="278">
        <v>6.5</v>
      </c>
      <c r="H1448" s="278">
        <v>2.1</v>
      </c>
      <c r="I1448" s="10">
        <f t="shared" si="67"/>
        <v>32.307692307692307</v>
      </c>
      <c r="J1448" s="10">
        <f t="shared" si="70"/>
        <v>-4.4000000000000004</v>
      </c>
      <c r="K1448" s="278">
        <v>-0.5</v>
      </c>
      <c r="L1448" s="277" t="s">
        <v>56</v>
      </c>
      <c r="M1448" s="350" t="s">
        <v>406</v>
      </c>
    </row>
    <row r="1449" spans="1:13" ht="51">
      <c r="A1449" s="77" t="e">
        <f>VLOOKUP(B1449,#REF!,3,FALSE)</f>
        <v>#REF!</v>
      </c>
      <c r="B1449" s="14">
        <v>1569</v>
      </c>
      <c r="C1449" s="26" t="s">
        <v>176</v>
      </c>
      <c r="D1449" s="277" t="s">
        <v>413</v>
      </c>
      <c r="E1449" s="45" t="s">
        <v>177</v>
      </c>
      <c r="F1449" s="214" t="s">
        <v>332</v>
      </c>
      <c r="G1449" s="29"/>
      <c r="H1449" s="29"/>
      <c r="I1449" s="10" t="str">
        <f t="shared" si="67"/>
        <v/>
      </c>
      <c r="J1449" s="10">
        <f t="shared" si="70"/>
        <v>0</v>
      </c>
      <c r="K1449" s="278">
        <v>-3.9</v>
      </c>
      <c r="L1449" s="277" t="s">
        <v>9</v>
      </c>
      <c r="M1449" s="350" t="s">
        <v>409</v>
      </c>
    </row>
    <row r="1450" spans="1:13" ht="25.5">
      <c r="A1450" s="77" t="e">
        <f>VLOOKUP(B1450,#REF!,3,FALSE)</f>
        <v>#REF!</v>
      </c>
      <c r="B1450" s="14">
        <v>1569</v>
      </c>
      <c r="C1450" s="26" t="s">
        <v>176</v>
      </c>
      <c r="D1450" s="277" t="s">
        <v>413</v>
      </c>
      <c r="E1450" s="45" t="s">
        <v>177</v>
      </c>
      <c r="F1450" s="214" t="s">
        <v>72</v>
      </c>
      <c r="G1450" s="278">
        <v>33.9</v>
      </c>
      <c r="H1450" s="278">
        <v>12</v>
      </c>
      <c r="I1450" s="10">
        <f t="shared" si="67"/>
        <v>35.398230088495573</v>
      </c>
      <c r="J1450" s="10">
        <f t="shared" si="70"/>
        <v>-21.9</v>
      </c>
      <c r="K1450" s="278">
        <v>-3.1</v>
      </c>
      <c r="L1450" s="277" t="s">
        <v>18</v>
      </c>
      <c r="M1450" s="350" t="s">
        <v>406</v>
      </c>
    </row>
    <row r="1451" spans="1:13" ht="51">
      <c r="A1451" s="77" t="e">
        <f>VLOOKUP(B1451,#REF!,3,FALSE)</f>
        <v>#REF!</v>
      </c>
      <c r="B1451" s="14">
        <v>1569</v>
      </c>
      <c r="C1451" s="26" t="s">
        <v>176</v>
      </c>
      <c r="D1451" s="277" t="s">
        <v>413</v>
      </c>
      <c r="E1451" s="45" t="s">
        <v>177</v>
      </c>
      <c r="F1451" s="214" t="s">
        <v>72</v>
      </c>
      <c r="G1451" s="30"/>
      <c r="H1451" s="18"/>
      <c r="I1451" s="10" t="str">
        <f t="shared" si="67"/>
        <v/>
      </c>
      <c r="J1451" s="10">
        <f t="shared" si="70"/>
        <v>0</v>
      </c>
      <c r="K1451" s="278">
        <v>-18.8</v>
      </c>
      <c r="L1451" s="277" t="s">
        <v>18</v>
      </c>
      <c r="M1451" s="350" t="s">
        <v>410</v>
      </c>
    </row>
    <row r="1452" spans="1:13" ht="38.25">
      <c r="A1452" s="77" t="e">
        <f>VLOOKUP(B1452,#REF!,3,FALSE)</f>
        <v>#REF!</v>
      </c>
      <c r="B1452" s="105">
        <v>1569</v>
      </c>
      <c r="C1452" s="64" t="s">
        <v>176</v>
      </c>
      <c r="D1452" s="86" t="s">
        <v>413</v>
      </c>
      <c r="E1452" s="164" t="s">
        <v>177</v>
      </c>
      <c r="F1452" s="51" t="s">
        <v>12</v>
      </c>
      <c r="G1452" s="28">
        <f>SUM(G1440:G1451)</f>
        <v>16201.3</v>
      </c>
      <c r="H1452" s="28">
        <f>SUM(H1440:H1451)</f>
        <v>14228.9</v>
      </c>
      <c r="I1452" s="28">
        <f t="shared" si="67"/>
        <v>87.825668310567679</v>
      </c>
      <c r="J1452" s="28">
        <f t="shared" si="70"/>
        <v>-1972.3999999999996</v>
      </c>
      <c r="K1452" s="28">
        <f>SUM(K1440:K1451)</f>
        <v>-1972.3999999999999</v>
      </c>
      <c r="L1452" s="190"/>
      <c r="M1452" s="350"/>
    </row>
    <row r="1453" spans="1:13" ht="25.5">
      <c r="A1453" s="77" t="e">
        <f>VLOOKUP(B1453,#REF!,3,FALSE)</f>
        <v>#REF!</v>
      </c>
      <c r="B1453" s="14">
        <v>1569</v>
      </c>
      <c r="C1453" s="26" t="s">
        <v>176</v>
      </c>
      <c r="D1453" s="277" t="s">
        <v>414</v>
      </c>
      <c r="E1453" s="45" t="s">
        <v>178</v>
      </c>
      <c r="F1453" s="214" t="s">
        <v>8</v>
      </c>
      <c r="G1453" s="278">
        <v>831</v>
      </c>
      <c r="H1453" s="278">
        <v>811.6</v>
      </c>
      <c r="I1453" s="10">
        <f t="shared" si="67"/>
        <v>97.665463297232264</v>
      </c>
      <c r="J1453" s="10">
        <f t="shared" si="70"/>
        <v>-19.399999999999977</v>
      </c>
      <c r="K1453" s="278">
        <v>-6.4</v>
      </c>
      <c r="L1453" s="277" t="s">
        <v>27</v>
      </c>
      <c r="M1453" s="350" t="s">
        <v>412</v>
      </c>
    </row>
    <row r="1454" spans="1:13" ht="25.5">
      <c r="A1454" s="77" t="s">
        <v>339</v>
      </c>
      <c r="B1454" s="14">
        <v>1569</v>
      </c>
      <c r="C1454" s="26" t="s">
        <v>176</v>
      </c>
      <c r="D1454" s="277" t="s">
        <v>414</v>
      </c>
      <c r="E1454" s="45" t="s">
        <v>178</v>
      </c>
      <c r="F1454" s="214" t="s">
        <v>8</v>
      </c>
      <c r="G1454" s="278"/>
      <c r="H1454" s="278"/>
      <c r="I1454" s="10"/>
      <c r="J1454" s="10"/>
      <c r="K1454" s="278">
        <v>-13</v>
      </c>
      <c r="L1454" s="277" t="s">
        <v>56</v>
      </c>
      <c r="M1454" s="350" t="s">
        <v>406</v>
      </c>
    </row>
    <row r="1455" spans="1:13" ht="38.25">
      <c r="A1455" s="77" t="e">
        <f>VLOOKUP(B1455,#REF!,3,FALSE)</f>
        <v>#REF!</v>
      </c>
      <c r="B1455" s="105">
        <v>1569</v>
      </c>
      <c r="C1455" s="64" t="s">
        <v>176</v>
      </c>
      <c r="D1455" s="86" t="s">
        <v>414</v>
      </c>
      <c r="E1455" s="164" t="s">
        <v>178</v>
      </c>
      <c r="F1455" s="51" t="s">
        <v>12</v>
      </c>
      <c r="G1455" s="28">
        <f>SUM(G1453)</f>
        <v>831</v>
      </c>
      <c r="H1455" s="28">
        <f>SUM(H1453)</f>
        <v>811.6</v>
      </c>
      <c r="I1455" s="28">
        <f t="shared" si="67"/>
        <v>97.665463297232264</v>
      </c>
      <c r="J1455" s="28">
        <f t="shared" si="70"/>
        <v>-19.399999999999977</v>
      </c>
      <c r="K1455" s="28">
        <f>SUM(,K1453:K1454)</f>
        <v>-19.399999999999999</v>
      </c>
      <c r="L1455" s="190"/>
      <c r="M1455" s="350"/>
    </row>
    <row r="1456" spans="1:13" ht="25.5">
      <c r="A1456" s="77" t="e">
        <f>VLOOKUP(B1456,#REF!,3,FALSE)</f>
        <v>#REF!</v>
      </c>
      <c r="B1456" s="14">
        <v>1569</v>
      </c>
      <c r="C1456" s="26" t="s">
        <v>176</v>
      </c>
      <c r="D1456" s="299" t="s">
        <v>415</v>
      </c>
      <c r="E1456" s="45" t="s">
        <v>179</v>
      </c>
      <c r="F1456" s="214" t="s">
        <v>8</v>
      </c>
      <c r="G1456" s="278">
        <v>2861.4</v>
      </c>
      <c r="H1456" s="278">
        <v>2690.7</v>
      </c>
      <c r="I1456" s="10">
        <f t="shared" si="67"/>
        <v>94.034388760746481</v>
      </c>
      <c r="J1456" s="10">
        <f t="shared" si="70"/>
        <v>-170.70000000000027</v>
      </c>
      <c r="K1456" s="278">
        <v>-65</v>
      </c>
      <c r="L1456" s="277" t="s">
        <v>27</v>
      </c>
      <c r="M1456" s="350" t="s">
        <v>412</v>
      </c>
    </row>
    <row r="1457" spans="1:13" ht="25.5">
      <c r="A1457" s="77" t="s">
        <v>339</v>
      </c>
      <c r="B1457" s="14">
        <v>1569</v>
      </c>
      <c r="C1457" s="26" t="s">
        <v>176</v>
      </c>
      <c r="D1457" s="299" t="s">
        <v>415</v>
      </c>
      <c r="E1457" s="45" t="s">
        <v>179</v>
      </c>
      <c r="F1457" s="214" t="s">
        <v>8</v>
      </c>
      <c r="G1457" s="300"/>
      <c r="H1457" s="300"/>
      <c r="I1457" s="10"/>
      <c r="J1457" s="10"/>
      <c r="K1457" s="278">
        <v>-70.599999999999994</v>
      </c>
      <c r="L1457" s="277" t="s">
        <v>56</v>
      </c>
      <c r="M1457" s="350" t="s">
        <v>406</v>
      </c>
    </row>
    <row r="1458" spans="1:13" ht="38.25">
      <c r="A1458" s="77" t="s">
        <v>339</v>
      </c>
      <c r="B1458" s="14">
        <v>1569</v>
      </c>
      <c r="C1458" s="26" t="s">
        <v>176</v>
      </c>
      <c r="D1458" s="299" t="s">
        <v>415</v>
      </c>
      <c r="E1458" s="45" t="s">
        <v>179</v>
      </c>
      <c r="F1458" s="214" t="s">
        <v>8</v>
      </c>
      <c r="G1458" s="300"/>
      <c r="H1458" s="300"/>
      <c r="I1458" s="10"/>
      <c r="J1458" s="10"/>
      <c r="K1458" s="278">
        <v>-35.1</v>
      </c>
      <c r="L1458" s="277" t="s">
        <v>155</v>
      </c>
      <c r="M1458" s="350" t="s">
        <v>416</v>
      </c>
    </row>
    <row r="1459" spans="1:13" ht="25.5">
      <c r="A1459" s="77" t="e">
        <f>VLOOKUP(B1459,#REF!,3,FALSE)</f>
        <v>#REF!</v>
      </c>
      <c r="B1459" s="14">
        <v>1569</v>
      </c>
      <c r="C1459" s="26" t="s">
        <v>176</v>
      </c>
      <c r="D1459" s="299" t="s">
        <v>415</v>
      </c>
      <c r="E1459" s="45" t="s">
        <v>179</v>
      </c>
      <c r="F1459" s="214" t="s">
        <v>11</v>
      </c>
      <c r="G1459" s="276">
        <v>6.5</v>
      </c>
      <c r="H1459" s="276">
        <v>4.5999999999999996</v>
      </c>
      <c r="I1459" s="10">
        <f t="shared" si="67"/>
        <v>70.769230769230759</v>
      </c>
      <c r="J1459" s="10">
        <f t="shared" si="70"/>
        <v>-1.9000000000000004</v>
      </c>
      <c r="K1459" s="300">
        <v>-1.9</v>
      </c>
      <c r="L1459" s="277" t="s">
        <v>1314</v>
      </c>
      <c r="M1459" s="350" t="s">
        <v>437</v>
      </c>
    </row>
    <row r="1460" spans="1:13" ht="25.5">
      <c r="A1460" s="77" t="s">
        <v>339</v>
      </c>
      <c r="B1460" s="14">
        <v>1569</v>
      </c>
      <c r="C1460" s="26" t="s">
        <v>176</v>
      </c>
      <c r="D1460" s="299" t="s">
        <v>415</v>
      </c>
      <c r="E1460" s="45" t="s">
        <v>179</v>
      </c>
      <c r="F1460" s="214" t="s">
        <v>19</v>
      </c>
      <c r="G1460" s="276">
        <v>18.5</v>
      </c>
      <c r="H1460" s="276">
        <v>2.4</v>
      </c>
      <c r="I1460" s="10">
        <f t="shared" si="67"/>
        <v>12.972972972972974</v>
      </c>
      <c r="J1460" s="10">
        <f t="shared" si="70"/>
        <v>-16.100000000000001</v>
      </c>
      <c r="K1460" s="300">
        <v>-16.100000000000001</v>
      </c>
      <c r="L1460" s="277" t="s">
        <v>1305</v>
      </c>
      <c r="M1460" s="350" t="s">
        <v>436</v>
      </c>
    </row>
    <row r="1461" spans="1:13" ht="38.25">
      <c r="A1461" s="77" t="e">
        <f>VLOOKUP(B1461,#REF!,3,FALSE)</f>
        <v>#REF!</v>
      </c>
      <c r="B1461" s="105">
        <v>1569</v>
      </c>
      <c r="C1461" s="64" t="s">
        <v>176</v>
      </c>
      <c r="D1461" s="86" t="s">
        <v>415</v>
      </c>
      <c r="E1461" s="164" t="s">
        <v>179</v>
      </c>
      <c r="F1461" s="51" t="s">
        <v>12</v>
      </c>
      <c r="G1461" s="28">
        <f>SUM(G1456:G1460)</f>
        <v>2886.4</v>
      </c>
      <c r="H1461" s="28">
        <f>SUM(H1456:H1460)</f>
        <v>2697.7</v>
      </c>
      <c r="I1461" s="28">
        <f t="shared" ref="I1461:I1545" si="72">IF(ISBLANK(H1461),"",+H1461/G1461*100)</f>
        <v>93.462444567627486</v>
      </c>
      <c r="J1461" s="28">
        <f t="shared" si="70"/>
        <v>-188.70000000000027</v>
      </c>
      <c r="K1461" s="28">
        <f>SUM(K1456:K1460)</f>
        <v>-188.7</v>
      </c>
      <c r="L1461" s="190"/>
      <c r="M1461" s="350"/>
    </row>
    <row r="1462" spans="1:13" ht="38.25">
      <c r="A1462" s="77" t="e">
        <f>VLOOKUP(B1462,#REF!,3,FALSE)</f>
        <v>#REF!</v>
      </c>
      <c r="B1462" s="88">
        <v>1569</v>
      </c>
      <c r="C1462" s="89" t="s">
        <v>176</v>
      </c>
      <c r="D1462" s="165"/>
      <c r="E1462" s="166"/>
      <c r="F1462" s="133" t="s">
        <v>13</v>
      </c>
      <c r="G1462" s="71">
        <f>+G1461+G1455+G1452</f>
        <v>19918.7</v>
      </c>
      <c r="H1462" s="71">
        <f>+H1461+H1455+H1452</f>
        <v>17738.2</v>
      </c>
      <c r="I1462" s="71">
        <f t="shared" si="72"/>
        <v>89.053000446816313</v>
      </c>
      <c r="J1462" s="71">
        <f t="shared" si="70"/>
        <v>-2180.5</v>
      </c>
      <c r="K1462" s="71">
        <f>+K1461+K1455+K1452</f>
        <v>-2180.5</v>
      </c>
      <c r="L1462" s="187"/>
      <c r="M1462" s="350"/>
    </row>
    <row r="1463" spans="1:13" ht="25.5">
      <c r="A1463" s="77" t="e">
        <f>VLOOKUP(B1463,#REF!,3,FALSE)</f>
        <v>#REF!</v>
      </c>
      <c r="B1463" s="14">
        <v>1981</v>
      </c>
      <c r="C1463" s="15" t="s">
        <v>262</v>
      </c>
      <c r="D1463" s="12" t="s">
        <v>413</v>
      </c>
      <c r="E1463" s="113" t="s">
        <v>263</v>
      </c>
      <c r="F1463" s="13" t="s">
        <v>8</v>
      </c>
      <c r="G1463" s="476">
        <v>1229.4000000000001</v>
      </c>
      <c r="H1463" s="476">
        <v>1147.32</v>
      </c>
      <c r="I1463" s="22">
        <f t="shared" si="72"/>
        <v>93.323572474377741</v>
      </c>
      <c r="J1463" s="10">
        <f t="shared" si="70"/>
        <v>-82.080000000000155</v>
      </c>
      <c r="K1463" s="314">
        <v>-71.98</v>
      </c>
      <c r="L1463" s="227" t="s">
        <v>27</v>
      </c>
      <c r="M1463" s="350" t="s">
        <v>516</v>
      </c>
    </row>
    <row r="1464" spans="1:13" ht="25.5">
      <c r="A1464" s="77" t="s">
        <v>339</v>
      </c>
      <c r="B1464" s="14">
        <v>1981</v>
      </c>
      <c r="C1464" s="15" t="s">
        <v>262</v>
      </c>
      <c r="D1464" s="12" t="s">
        <v>413</v>
      </c>
      <c r="E1464" s="113" t="s">
        <v>263</v>
      </c>
      <c r="F1464" s="13" t="s">
        <v>8</v>
      </c>
      <c r="G1464" s="351"/>
      <c r="H1464" s="351"/>
      <c r="I1464" s="22"/>
      <c r="J1464" s="10"/>
      <c r="K1464" s="314">
        <v>-10.1</v>
      </c>
      <c r="L1464" s="227" t="s">
        <v>18</v>
      </c>
      <c r="M1464" s="350" t="s">
        <v>517</v>
      </c>
    </row>
    <row r="1465" spans="1:13" ht="25.5">
      <c r="A1465" s="77" t="e">
        <f>VLOOKUP(B1465,#REF!,3,FALSE)</f>
        <v>#REF!</v>
      </c>
      <c r="B1465" s="103">
        <v>1981</v>
      </c>
      <c r="C1465" s="64" t="s">
        <v>262</v>
      </c>
      <c r="D1465" s="86" t="s">
        <v>413</v>
      </c>
      <c r="E1465" s="114" t="s">
        <v>263</v>
      </c>
      <c r="F1465" s="51" t="s">
        <v>12</v>
      </c>
      <c r="G1465" s="28">
        <f>SUM(G1463:G1463)</f>
        <v>1229.4000000000001</v>
      </c>
      <c r="H1465" s="28">
        <f>SUM(H1463:H1463)</f>
        <v>1147.32</v>
      </c>
      <c r="I1465" s="28">
        <f t="shared" si="72"/>
        <v>93.323572474377741</v>
      </c>
      <c r="J1465" s="28">
        <f t="shared" si="70"/>
        <v>-82.080000000000155</v>
      </c>
      <c r="K1465" s="28">
        <f>SUM(K1463:K1464)</f>
        <v>-82.08</v>
      </c>
      <c r="L1465" s="115"/>
      <c r="M1465" s="350"/>
    </row>
    <row r="1466" spans="1:13" ht="25.5">
      <c r="A1466" s="77" t="e">
        <f>VLOOKUP(B1466,#REF!,3,FALSE)</f>
        <v>#REF!</v>
      </c>
      <c r="B1466" s="24">
        <v>1981</v>
      </c>
      <c r="C1466" s="15" t="s">
        <v>262</v>
      </c>
      <c r="D1466" s="12" t="s">
        <v>414</v>
      </c>
      <c r="E1466" s="113" t="s">
        <v>264</v>
      </c>
      <c r="F1466" s="13" t="s">
        <v>8</v>
      </c>
      <c r="G1466" s="57">
        <v>911</v>
      </c>
      <c r="H1466" s="57">
        <v>650.15</v>
      </c>
      <c r="I1466" s="22">
        <f t="shared" si="72"/>
        <v>71.366630076838632</v>
      </c>
      <c r="J1466" s="10">
        <f t="shared" si="70"/>
        <v>-260.85000000000002</v>
      </c>
      <c r="K1466" s="365">
        <f>-37.94</f>
        <v>-37.94</v>
      </c>
      <c r="L1466" s="317" t="s">
        <v>18</v>
      </c>
      <c r="M1466" s="350" t="s">
        <v>518</v>
      </c>
    </row>
    <row r="1467" spans="1:13" ht="127.5">
      <c r="A1467" s="77" t="e">
        <f>VLOOKUP(B1467,#REF!,3,FALSE)</f>
        <v>#REF!</v>
      </c>
      <c r="B1467" s="24">
        <v>1981</v>
      </c>
      <c r="C1467" s="15" t="s">
        <v>262</v>
      </c>
      <c r="D1467" s="12" t="s">
        <v>414</v>
      </c>
      <c r="E1467" s="113" t="s">
        <v>264</v>
      </c>
      <c r="F1467" s="13" t="s">
        <v>8</v>
      </c>
      <c r="G1467" s="57"/>
      <c r="H1467" s="57"/>
      <c r="I1467" s="10" t="str">
        <f t="shared" si="72"/>
        <v/>
      </c>
      <c r="J1467" s="10">
        <f t="shared" si="70"/>
        <v>0</v>
      </c>
      <c r="K1467" s="365">
        <v>-52.62</v>
      </c>
      <c r="L1467" s="318" t="s">
        <v>155</v>
      </c>
      <c r="M1467" s="350" t="s">
        <v>519</v>
      </c>
    </row>
    <row r="1468" spans="1:13" ht="25.5">
      <c r="A1468" s="77" t="e">
        <f>VLOOKUP(B1468,#REF!,3,FALSE)</f>
        <v>#REF!</v>
      </c>
      <c r="B1468" s="24">
        <v>1981</v>
      </c>
      <c r="C1468" s="15" t="s">
        <v>262</v>
      </c>
      <c r="D1468" s="12" t="s">
        <v>414</v>
      </c>
      <c r="E1468" s="113" t="s">
        <v>264</v>
      </c>
      <c r="F1468" s="13" t="s">
        <v>8</v>
      </c>
      <c r="G1468" s="10"/>
      <c r="H1468" s="10"/>
      <c r="I1468" s="22" t="str">
        <f t="shared" si="72"/>
        <v/>
      </c>
      <c r="J1468" s="10">
        <f t="shared" si="70"/>
        <v>0</v>
      </c>
      <c r="K1468" s="366">
        <v>-158.84</v>
      </c>
      <c r="L1468" s="318" t="s">
        <v>122</v>
      </c>
      <c r="M1468" s="350" t="s">
        <v>520</v>
      </c>
    </row>
    <row r="1469" spans="1:13" ht="25.5">
      <c r="A1469" s="77" t="s">
        <v>339</v>
      </c>
      <c r="B1469" s="24">
        <v>1981</v>
      </c>
      <c r="C1469" s="15" t="s">
        <v>262</v>
      </c>
      <c r="D1469" s="12" t="s">
        <v>414</v>
      </c>
      <c r="E1469" s="113" t="s">
        <v>264</v>
      </c>
      <c r="F1469" s="13" t="s">
        <v>8</v>
      </c>
      <c r="G1469" s="10"/>
      <c r="H1469" s="10"/>
      <c r="I1469" s="22"/>
      <c r="J1469" s="10"/>
      <c r="K1469" s="314">
        <v>-11.45</v>
      </c>
      <c r="L1469" s="319" t="s">
        <v>121</v>
      </c>
      <c r="M1469" s="350" t="s">
        <v>521</v>
      </c>
    </row>
    <row r="1470" spans="1:13" ht="25.5">
      <c r="A1470" s="77" t="e">
        <f>VLOOKUP(B1470,#REF!,3,FALSE)</f>
        <v>#REF!</v>
      </c>
      <c r="B1470" s="103">
        <v>1981</v>
      </c>
      <c r="C1470" s="64" t="s">
        <v>262</v>
      </c>
      <c r="D1470" s="86" t="s">
        <v>414</v>
      </c>
      <c r="E1470" s="114" t="s">
        <v>264</v>
      </c>
      <c r="F1470" s="51" t="s">
        <v>12</v>
      </c>
      <c r="G1470" s="28">
        <f>SUM(G1466:G1468)</f>
        <v>911</v>
      </c>
      <c r="H1470" s="28">
        <f>SUM(H1466:H1468)</f>
        <v>650.15</v>
      </c>
      <c r="I1470" s="28">
        <f t="shared" si="72"/>
        <v>71.366630076838632</v>
      </c>
      <c r="J1470" s="28">
        <f t="shared" si="70"/>
        <v>-260.85000000000002</v>
      </c>
      <c r="K1470" s="28">
        <f>SUM(K1466:K1469)</f>
        <v>-260.85000000000002</v>
      </c>
      <c r="L1470" s="115"/>
      <c r="M1470" s="350"/>
    </row>
    <row r="1471" spans="1:13" ht="25.5">
      <c r="A1471" s="77" t="e">
        <f>VLOOKUP(B1471,#REF!,3,FALSE)</f>
        <v>#REF!</v>
      </c>
      <c r="B1471" s="24">
        <v>1981</v>
      </c>
      <c r="C1471" s="15" t="s">
        <v>262</v>
      </c>
      <c r="D1471" s="12" t="s">
        <v>415</v>
      </c>
      <c r="E1471" s="113" t="s">
        <v>320</v>
      </c>
      <c r="F1471" s="13" t="s">
        <v>8</v>
      </c>
      <c r="G1471" s="22">
        <v>204.7</v>
      </c>
      <c r="H1471" s="22">
        <v>169.82</v>
      </c>
      <c r="I1471" s="22">
        <f t="shared" si="72"/>
        <v>82.960429897410847</v>
      </c>
      <c r="J1471" s="10">
        <f t="shared" si="70"/>
        <v>-34.879999999999995</v>
      </c>
      <c r="K1471" s="314">
        <v>-9.93</v>
      </c>
      <c r="L1471" s="227" t="s">
        <v>56</v>
      </c>
      <c r="M1471" s="350" t="s">
        <v>522</v>
      </c>
    </row>
    <row r="1472" spans="1:13" ht="25.5">
      <c r="A1472" s="77" t="e">
        <f>VLOOKUP(B1472,#REF!,3,FALSE)</f>
        <v>#REF!</v>
      </c>
      <c r="B1472" s="24">
        <v>1981</v>
      </c>
      <c r="C1472" s="15" t="s">
        <v>262</v>
      </c>
      <c r="D1472" s="12" t="s">
        <v>415</v>
      </c>
      <c r="E1472" s="113" t="s">
        <v>320</v>
      </c>
      <c r="F1472" s="13" t="s">
        <v>8</v>
      </c>
      <c r="G1472" s="22"/>
      <c r="H1472" s="22"/>
      <c r="I1472" s="22"/>
      <c r="J1472" s="10"/>
      <c r="K1472" s="314">
        <v>-0.42</v>
      </c>
      <c r="L1472" s="227" t="s">
        <v>18</v>
      </c>
      <c r="M1472" s="350" t="s">
        <v>523</v>
      </c>
    </row>
    <row r="1473" spans="1:13" ht="51">
      <c r="A1473" s="77" t="e">
        <f>VLOOKUP(B1473,#REF!,3,FALSE)</f>
        <v>#REF!</v>
      </c>
      <c r="B1473" s="24">
        <v>1981</v>
      </c>
      <c r="C1473" s="15" t="s">
        <v>262</v>
      </c>
      <c r="D1473" s="12" t="s">
        <v>415</v>
      </c>
      <c r="E1473" s="113" t="s">
        <v>320</v>
      </c>
      <c r="F1473" s="13" t="s">
        <v>8</v>
      </c>
      <c r="G1473" s="22"/>
      <c r="H1473" s="22"/>
      <c r="I1473" s="22"/>
      <c r="J1473" s="10"/>
      <c r="K1473" s="476">
        <v>-16.71</v>
      </c>
      <c r="L1473" s="227" t="s">
        <v>50</v>
      </c>
      <c r="M1473" s="350" t="s">
        <v>524</v>
      </c>
    </row>
    <row r="1474" spans="1:13" ht="25.5">
      <c r="A1474" s="77" t="e">
        <f>VLOOKUP(B1474,#REF!,3,FALSE)</f>
        <v>#REF!</v>
      </c>
      <c r="B1474" s="24">
        <v>1981</v>
      </c>
      <c r="C1474" s="15" t="s">
        <v>262</v>
      </c>
      <c r="D1474" s="12" t="s">
        <v>415</v>
      </c>
      <c r="E1474" s="113" t="s">
        <v>320</v>
      </c>
      <c r="F1474" s="13" t="s">
        <v>8</v>
      </c>
      <c r="G1474" s="22"/>
      <c r="H1474" s="22"/>
      <c r="I1474" s="22"/>
      <c r="J1474" s="10"/>
      <c r="K1474" s="320">
        <v>-2.9</v>
      </c>
      <c r="L1474" s="317" t="s">
        <v>155</v>
      </c>
      <c r="M1474" s="350" t="s">
        <v>525</v>
      </c>
    </row>
    <row r="1475" spans="1:13" ht="38.25">
      <c r="A1475" s="77" t="e">
        <f>VLOOKUP(B1475,#REF!,3,FALSE)</f>
        <v>#REF!</v>
      </c>
      <c r="B1475" s="24">
        <v>1981</v>
      </c>
      <c r="C1475" s="15" t="s">
        <v>262</v>
      </c>
      <c r="D1475" s="12" t="s">
        <v>415</v>
      </c>
      <c r="E1475" s="113" t="s">
        <v>320</v>
      </c>
      <c r="F1475" s="13" t="s">
        <v>8</v>
      </c>
      <c r="G1475" s="22"/>
      <c r="H1475" s="22"/>
      <c r="I1475" s="22"/>
      <c r="J1475" s="10"/>
      <c r="K1475" s="476">
        <v>-4.92</v>
      </c>
      <c r="L1475" s="227" t="s">
        <v>9</v>
      </c>
      <c r="M1475" s="350" t="s">
        <v>526</v>
      </c>
    </row>
    <row r="1476" spans="1:13" ht="25.5">
      <c r="A1476" s="77" t="e">
        <f>VLOOKUP(B1476,#REF!,3,FALSE)</f>
        <v>#REF!</v>
      </c>
      <c r="B1476" s="24">
        <v>1981</v>
      </c>
      <c r="C1476" s="15" t="s">
        <v>262</v>
      </c>
      <c r="D1476" s="12" t="s">
        <v>415</v>
      </c>
      <c r="E1476" s="113" t="s">
        <v>320</v>
      </c>
      <c r="F1476" s="13" t="s">
        <v>11</v>
      </c>
      <c r="G1476" s="22">
        <v>16.739999999999998</v>
      </c>
      <c r="H1476" s="22">
        <v>0</v>
      </c>
      <c r="I1476" s="22">
        <f t="shared" si="72"/>
        <v>0</v>
      </c>
      <c r="J1476" s="10">
        <f t="shared" si="70"/>
        <v>-16.739999999999998</v>
      </c>
      <c r="K1476" s="321">
        <v>-8.1999999999999993</v>
      </c>
      <c r="L1476" s="227" t="s">
        <v>56</v>
      </c>
      <c r="M1476" s="350" t="s">
        <v>527</v>
      </c>
    </row>
    <row r="1477" spans="1:13" ht="25.5">
      <c r="A1477" s="77" t="s">
        <v>339</v>
      </c>
      <c r="B1477" s="24">
        <v>1981</v>
      </c>
      <c r="C1477" s="15" t="s">
        <v>262</v>
      </c>
      <c r="D1477" s="12" t="s">
        <v>415</v>
      </c>
      <c r="E1477" s="113" t="s">
        <v>320</v>
      </c>
      <c r="F1477" s="13" t="s">
        <v>11</v>
      </c>
      <c r="G1477" s="22"/>
      <c r="H1477" s="22"/>
      <c r="I1477" s="22"/>
      <c r="J1477" s="10"/>
      <c r="K1477" s="321">
        <v>-8.5399999999999991</v>
      </c>
      <c r="L1477" s="227" t="s">
        <v>155</v>
      </c>
      <c r="M1477" s="350" t="s">
        <v>528</v>
      </c>
    </row>
    <row r="1478" spans="1:13" ht="25.5">
      <c r="A1478" s="77" t="e">
        <f>VLOOKUP(B1478,#REF!,3,FALSE)</f>
        <v>#REF!</v>
      </c>
      <c r="B1478" s="103">
        <v>1981</v>
      </c>
      <c r="C1478" s="64" t="s">
        <v>262</v>
      </c>
      <c r="D1478" s="86" t="s">
        <v>415</v>
      </c>
      <c r="E1478" s="114" t="s">
        <v>320</v>
      </c>
      <c r="F1478" s="51" t="s">
        <v>12</v>
      </c>
      <c r="G1478" s="28">
        <f>SUM(G1471:G1476)</f>
        <v>221.44</v>
      </c>
      <c r="H1478" s="28">
        <f>SUM(H1471:H1476)</f>
        <v>169.82</v>
      </c>
      <c r="I1478" s="28">
        <f t="shared" si="72"/>
        <v>76.688945086705189</v>
      </c>
      <c r="J1478" s="28">
        <f t="shared" si="70"/>
        <v>-51.620000000000005</v>
      </c>
      <c r="K1478" s="28">
        <f>SUM(K1471:K1477)</f>
        <v>-51.62</v>
      </c>
      <c r="L1478" s="115"/>
      <c r="M1478" s="350"/>
    </row>
    <row r="1479" spans="1:13" ht="102">
      <c r="A1479" s="77" t="e">
        <f>VLOOKUP(B1479,#REF!,3,FALSE)</f>
        <v>#REF!</v>
      </c>
      <c r="B1479" s="24">
        <v>1981</v>
      </c>
      <c r="C1479" s="15" t="s">
        <v>262</v>
      </c>
      <c r="D1479" s="12" t="s">
        <v>529</v>
      </c>
      <c r="E1479" s="113" t="s">
        <v>265</v>
      </c>
      <c r="F1479" s="13" t="s">
        <v>8</v>
      </c>
      <c r="G1479" s="135">
        <v>772.5</v>
      </c>
      <c r="H1479" s="135">
        <v>345.77</v>
      </c>
      <c r="I1479" s="22">
        <f t="shared" si="72"/>
        <v>44.759870550161814</v>
      </c>
      <c r="J1479" s="10">
        <f t="shared" si="70"/>
        <v>-426.73</v>
      </c>
      <c r="K1479" s="314">
        <v>-217.42</v>
      </c>
      <c r="L1479" s="227" t="s">
        <v>155</v>
      </c>
      <c r="M1479" s="350" t="s">
        <v>530</v>
      </c>
    </row>
    <row r="1480" spans="1:13" ht="38.25">
      <c r="A1480" s="77" t="e">
        <f>VLOOKUP(B1480,#REF!,3,FALSE)</f>
        <v>#REF!</v>
      </c>
      <c r="B1480" s="24">
        <v>1981</v>
      </c>
      <c r="C1480" s="15" t="s">
        <v>262</v>
      </c>
      <c r="D1480" s="12" t="s">
        <v>529</v>
      </c>
      <c r="E1480" s="113" t="s">
        <v>265</v>
      </c>
      <c r="F1480" s="13" t="s">
        <v>8</v>
      </c>
      <c r="G1480" s="135"/>
      <c r="H1480" s="135"/>
      <c r="I1480" s="10" t="str">
        <f t="shared" si="72"/>
        <v/>
      </c>
      <c r="J1480" s="10">
        <f t="shared" si="70"/>
        <v>0</v>
      </c>
      <c r="K1480" s="365">
        <v>-209.30964</v>
      </c>
      <c r="L1480" s="319" t="s">
        <v>121</v>
      </c>
      <c r="M1480" s="350" t="s">
        <v>531</v>
      </c>
    </row>
    <row r="1481" spans="1:13" ht="25.5">
      <c r="A1481" s="77" t="e">
        <f>VLOOKUP(B1481,#REF!,3,FALSE)</f>
        <v>#REF!</v>
      </c>
      <c r="B1481" s="103">
        <v>1981</v>
      </c>
      <c r="C1481" s="64" t="s">
        <v>262</v>
      </c>
      <c r="D1481" s="86" t="s">
        <v>529</v>
      </c>
      <c r="E1481" s="114" t="s">
        <v>265</v>
      </c>
      <c r="F1481" s="51" t="s">
        <v>12</v>
      </c>
      <c r="G1481" s="28">
        <f>SUM(G1479:G1480)</f>
        <v>772.5</v>
      </c>
      <c r="H1481" s="28">
        <f>SUM(H1479:H1480)</f>
        <v>345.77</v>
      </c>
      <c r="I1481" s="28">
        <f t="shared" si="72"/>
        <v>44.759870550161814</v>
      </c>
      <c r="J1481" s="28">
        <f t="shared" si="70"/>
        <v>-426.73</v>
      </c>
      <c r="K1481" s="28">
        <f>SUM(K1479:K1480)</f>
        <v>-426.72964000000002</v>
      </c>
      <c r="L1481" s="115"/>
      <c r="M1481" s="350"/>
    </row>
    <row r="1482" spans="1:13" ht="25.5">
      <c r="A1482" s="77" t="e">
        <f>VLOOKUP(B1482,#REF!,3,FALSE)</f>
        <v>#REF!</v>
      </c>
      <c r="B1482" s="24">
        <v>1981</v>
      </c>
      <c r="C1482" s="15" t="s">
        <v>262</v>
      </c>
      <c r="D1482" s="12" t="s">
        <v>534</v>
      </c>
      <c r="E1482" s="322" t="s">
        <v>532</v>
      </c>
      <c r="F1482" s="13" t="s">
        <v>8</v>
      </c>
      <c r="G1482" s="22">
        <v>1830.4</v>
      </c>
      <c r="H1482" s="22">
        <v>1767.64</v>
      </c>
      <c r="I1482" s="22">
        <f t="shared" si="72"/>
        <v>96.571241258741253</v>
      </c>
      <c r="J1482" s="10">
        <f t="shared" si="70"/>
        <v>-62.759999999999991</v>
      </c>
      <c r="K1482" s="476">
        <v>-62.76</v>
      </c>
      <c r="L1482" s="227" t="s">
        <v>155</v>
      </c>
      <c r="M1482" s="350" t="s">
        <v>533</v>
      </c>
    </row>
    <row r="1483" spans="1:13" ht="25.5">
      <c r="A1483" s="77" t="e">
        <f>VLOOKUP(B1483,#REF!,3,FALSE)</f>
        <v>#REF!</v>
      </c>
      <c r="B1483" s="103">
        <v>1981</v>
      </c>
      <c r="C1483" s="64" t="s">
        <v>262</v>
      </c>
      <c r="D1483" s="86" t="s">
        <v>534</v>
      </c>
      <c r="E1483" s="323" t="s">
        <v>532</v>
      </c>
      <c r="F1483" s="51" t="s">
        <v>12</v>
      </c>
      <c r="G1483" s="28">
        <f>SUM(G1482)</f>
        <v>1830.4</v>
      </c>
      <c r="H1483" s="28">
        <f>SUM(H1482)</f>
        <v>1767.64</v>
      </c>
      <c r="I1483" s="28">
        <f t="shared" si="72"/>
        <v>96.571241258741253</v>
      </c>
      <c r="J1483" s="28">
        <f t="shared" si="70"/>
        <v>-62.759999999999991</v>
      </c>
      <c r="K1483" s="28">
        <f>SUM(K1482:K1482)</f>
        <v>-62.76</v>
      </c>
      <c r="L1483" s="115"/>
      <c r="M1483" s="350"/>
    </row>
    <row r="1484" spans="1:13" ht="51">
      <c r="A1484" s="77" t="e">
        <f>VLOOKUP(B1484,#REF!,3,FALSE)</f>
        <v>#REF!</v>
      </c>
      <c r="B1484" s="24">
        <v>1981</v>
      </c>
      <c r="C1484" s="15" t="s">
        <v>262</v>
      </c>
      <c r="D1484" s="12" t="s">
        <v>535</v>
      </c>
      <c r="E1484" s="113" t="s">
        <v>289</v>
      </c>
      <c r="F1484" s="54" t="s">
        <v>333</v>
      </c>
      <c r="G1484" s="22">
        <v>127</v>
      </c>
      <c r="H1484" s="22">
        <v>22.46</v>
      </c>
      <c r="I1484" s="22">
        <f t="shared" si="72"/>
        <v>17.685039370078741</v>
      </c>
      <c r="J1484" s="10">
        <f t="shared" si="70"/>
        <v>-104.53999999999999</v>
      </c>
      <c r="K1484" s="321">
        <v>-66.44</v>
      </c>
      <c r="L1484" s="227" t="s">
        <v>1310</v>
      </c>
      <c r="M1484" s="350" t="s">
        <v>536</v>
      </c>
    </row>
    <row r="1485" spans="1:13" ht="51">
      <c r="A1485" s="77" t="e">
        <f>VLOOKUP(B1485,#REF!,3,FALSE)</f>
        <v>#REF!</v>
      </c>
      <c r="B1485" s="24">
        <v>1981</v>
      </c>
      <c r="C1485" s="15" t="s">
        <v>262</v>
      </c>
      <c r="D1485" s="12" t="s">
        <v>535</v>
      </c>
      <c r="E1485" s="113" t="s">
        <v>289</v>
      </c>
      <c r="F1485" s="54" t="s">
        <v>333</v>
      </c>
      <c r="G1485" s="22"/>
      <c r="H1485" s="22"/>
      <c r="I1485" s="10" t="str">
        <f t="shared" si="72"/>
        <v/>
      </c>
      <c r="J1485" s="10">
        <f t="shared" si="70"/>
        <v>0</v>
      </c>
      <c r="K1485" s="321">
        <v>-38.1</v>
      </c>
      <c r="L1485" s="227" t="s">
        <v>1305</v>
      </c>
      <c r="M1485" s="350" t="s">
        <v>536</v>
      </c>
    </row>
    <row r="1486" spans="1:13" ht="25.5">
      <c r="A1486" s="77" t="e">
        <f>VLOOKUP(B1486,#REF!,3,FALSE)</f>
        <v>#REF!</v>
      </c>
      <c r="B1486" s="24">
        <v>1981</v>
      </c>
      <c r="C1486" s="15" t="s">
        <v>262</v>
      </c>
      <c r="D1486" s="12" t="s">
        <v>535</v>
      </c>
      <c r="E1486" s="113" t="s">
        <v>289</v>
      </c>
      <c r="F1486" s="54" t="s">
        <v>602</v>
      </c>
      <c r="G1486" s="477">
        <v>1.9</v>
      </c>
      <c r="H1486" s="477">
        <v>0.55000000000000004</v>
      </c>
      <c r="I1486" s="22">
        <f t="shared" si="72"/>
        <v>28.947368421052634</v>
      </c>
      <c r="J1486" s="22">
        <f t="shared" si="70"/>
        <v>-1.3499999999999999</v>
      </c>
      <c r="K1486" s="321">
        <v>-1.35</v>
      </c>
      <c r="L1486" s="227" t="s">
        <v>1305</v>
      </c>
      <c r="M1486" s="350" t="s">
        <v>537</v>
      </c>
    </row>
    <row r="1487" spans="1:13" ht="25.5">
      <c r="A1487" s="77" t="e">
        <f>VLOOKUP(B1487,#REF!,3,FALSE)</f>
        <v>#REF!</v>
      </c>
      <c r="B1487" s="24">
        <v>1981</v>
      </c>
      <c r="C1487" s="15" t="s">
        <v>262</v>
      </c>
      <c r="D1487" s="12" t="s">
        <v>535</v>
      </c>
      <c r="E1487" s="113" t="s">
        <v>289</v>
      </c>
      <c r="F1487" s="54" t="s">
        <v>71</v>
      </c>
      <c r="G1487" s="477">
        <v>6.3</v>
      </c>
      <c r="H1487" s="477">
        <v>3.16</v>
      </c>
      <c r="I1487" s="22">
        <f t="shared" si="72"/>
        <v>50.158730158730158</v>
      </c>
      <c r="J1487" s="22">
        <f t="shared" si="70"/>
        <v>-3.1399999999999997</v>
      </c>
      <c r="K1487" s="321">
        <v>-3.14</v>
      </c>
      <c r="L1487" s="227" t="s">
        <v>1305</v>
      </c>
      <c r="M1487" s="350" t="s">
        <v>537</v>
      </c>
    </row>
    <row r="1488" spans="1:13" ht="51">
      <c r="A1488" s="77" t="e">
        <f>VLOOKUP(B1488,#REF!,3,FALSE)</f>
        <v>#REF!</v>
      </c>
      <c r="B1488" s="24">
        <v>1981</v>
      </c>
      <c r="C1488" s="15" t="s">
        <v>262</v>
      </c>
      <c r="D1488" s="12" t="s">
        <v>535</v>
      </c>
      <c r="E1488" s="113" t="s">
        <v>289</v>
      </c>
      <c r="F1488" s="54" t="s">
        <v>756</v>
      </c>
      <c r="G1488" s="22">
        <v>731</v>
      </c>
      <c r="H1488" s="22">
        <v>127.27</v>
      </c>
      <c r="I1488" s="22">
        <f t="shared" si="72"/>
        <v>17.410396716826266</v>
      </c>
      <c r="J1488" s="10">
        <f t="shared" si="70"/>
        <v>-603.73</v>
      </c>
      <c r="K1488" s="321">
        <v>-387.83</v>
      </c>
      <c r="L1488" s="227" t="s">
        <v>1310</v>
      </c>
      <c r="M1488" s="350" t="s">
        <v>536</v>
      </c>
    </row>
    <row r="1489" spans="1:13" ht="51">
      <c r="A1489" s="77" t="e">
        <f>VLOOKUP(B1489,#REF!,3,FALSE)</f>
        <v>#REF!</v>
      </c>
      <c r="B1489" s="24">
        <v>1981</v>
      </c>
      <c r="C1489" s="15" t="s">
        <v>262</v>
      </c>
      <c r="D1489" s="12" t="s">
        <v>535</v>
      </c>
      <c r="E1489" s="113" t="s">
        <v>289</v>
      </c>
      <c r="F1489" s="54" t="s">
        <v>756</v>
      </c>
      <c r="G1489" s="10"/>
      <c r="H1489" s="10"/>
      <c r="I1489" s="22" t="str">
        <f t="shared" si="72"/>
        <v/>
      </c>
      <c r="J1489" s="10">
        <f t="shared" si="70"/>
        <v>0</v>
      </c>
      <c r="K1489" s="321">
        <v>-215.9</v>
      </c>
      <c r="L1489" s="227" t="s">
        <v>1305</v>
      </c>
      <c r="M1489" s="350" t="s">
        <v>536</v>
      </c>
    </row>
    <row r="1490" spans="1:13" ht="25.5">
      <c r="A1490" s="77" t="e">
        <f>VLOOKUP(B1490,#REF!,3,FALSE)</f>
        <v>#REF!</v>
      </c>
      <c r="B1490" s="24">
        <v>1981</v>
      </c>
      <c r="C1490" s="15" t="s">
        <v>262</v>
      </c>
      <c r="D1490" s="12" t="s">
        <v>535</v>
      </c>
      <c r="E1490" s="113" t="s">
        <v>289</v>
      </c>
      <c r="F1490" s="54" t="s">
        <v>332</v>
      </c>
      <c r="G1490" s="477">
        <v>6.3</v>
      </c>
      <c r="H1490" s="477">
        <v>3.1</v>
      </c>
      <c r="I1490" s="22">
        <f t="shared" si="72"/>
        <v>49.206349206349209</v>
      </c>
      <c r="J1490" s="22">
        <f t="shared" si="70"/>
        <v>-3.1999999999999997</v>
      </c>
      <c r="K1490" s="321">
        <v>-3.2</v>
      </c>
      <c r="L1490" s="227" t="s">
        <v>1305</v>
      </c>
      <c r="M1490" s="350" t="s">
        <v>537</v>
      </c>
    </row>
    <row r="1491" spans="1:13" ht="25.5">
      <c r="A1491" s="77" t="e">
        <f>VLOOKUP(B1491,#REF!,3,FALSE)</f>
        <v>#REF!</v>
      </c>
      <c r="B1491" s="24">
        <v>1981</v>
      </c>
      <c r="C1491" s="15" t="s">
        <v>262</v>
      </c>
      <c r="D1491" s="12" t="s">
        <v>535</v>
      </c>
      <c r="E1491" s="113" t="s">
        <v>289</v>
      </c>
      <c r="F1491" s="54" t="s">
        <v>72</v>
      </c>
      <c r="G1491" s="477">
        <v>34.799999999999997</v>
      </c>
      <c r="H1491" s="477">
        <v>17.899999999999999</v>
      </c>
      <c r="I1491" s="22">
        <f t="shared" si="72"/>
        <v>51.436781609195407</v>
      </c>
      <c r="J1491" s="22">
        <f t="shared" si="70"/>
        <v>-16.899999999999999</v>
      </c>
      <c r="K1491" s="321">
        <v>-16.899999999999999</v>
      </c>
      <c r="L1491" s="227" t="s">
        <v>1305</v>
      </c>
      <c r="M1491" s="350" t="s">
        <v>537</v>
      </c>
    </row>
    <row r="1492" spans="1:13" ht="25.5">
      <c r="A1492" s="77" t="e">
        <f>VLOOKUP(B1492,#REF!,3,FALSE)</f>
        <v>#REF!</v>
      </c>
      <c r="B1492" s="103">
        <v>1981</v>
      </c>
      <c r="C1492" s="64" t="s">
        <v>262</v>
      </c>
      <c r="D1492" s="86" t="s">
        <v>535</v>
      </c>
      <c r="E1492" s="114" t="s">
        <v>289</v>
      </c>
      <c r="F1492" s="51" t="s">
        <v>12</v>
      </c>
      <c r="G1492" s="28">
        <f>SUM(G1484:G1491)</f>
        <v>907.3</v>
      </c>
      <c r="H1492" s="28">
        <f>SUM(H1484:H1491)</f>
        <v>174.44</v>
      </c>
      <c r="I1492" s="28">
        <f t="shared" si="72"/>
        <v>19.226275763253611</v>
      </c>
      <c r="J1492" s="28">
        <f t="shared" si="70"/>
        <v>-732.8599999999999</v>
      </c>
      <c r="K1492" s="28">
        <f>SUM(K1484:K1491)</f>
        <v>-732.86</v>
      </c>
      <c r="L1492" s="115"/>
      <c r="M1492" s="350"/>
    </row>
    <row r="1493" spans="1:13" ht="25.5">
      <c r="A1493" s="77" t="e">
        <f>VLOOKUP(B1493,#REF!,3,FALSE)</f>
        <v>#REF!</v>
      </c>
      <c r="B1493" s="159">
        <v>1981</v>
      </c>
      <c r="C1493" s="116" t="s">
        <v>262</v>
      </c>
      <c r="D1493" s="90"/>
      <c r="E1493" s="94"/>
      <c r="F1493" s="92" t="s">
        <v>13</v>
      </c>
      <c r="G1493" s="72">
        <f>+G1492+G1483+G1481+G1478+G1470+G1465</f>
        <v>5872.0399999999991</v>
      </c>
      <c r="H1493" s="72">
        <f>+H1492+H1483+H1481+H1478+H1470+H1465</f>
        <v>4255.1400000000003</v>
      </c>
      <c r="I1493" s="72">
        <f t="shared" si="72"/>
        <v>72.464424629260037</v>
      </c>
      <c r="J1493" s="72">
        <f t="shared" si="70"/>
        <v>-1616.8999999999987</v>
      </c>
      <c r="K1493" s="72">
        <f>+K1492+K1483+K1481+K1478+K1470+K1465</f>
        <v>-1616.8996399999996</v>
      </c>
      <c r="L1493" s="437"/>
      <c r="M1493" s="350"/>
    </row>
    <row r="1494" spans="1:13" ht="38.25">
      <c r="A1494" s="77" t="e">
        <f>VLOOKUP(B1494,#REF!,3,FALSE)</f>
        <v>#REF!</v>
      </c>
      <c r="B1494" s="24">
        <v>1568</v>
      </c>
      <c r="C1494" s="26" t="s">
        <v>192</v>
      </c>
      <c r="D1494" s="12" t="s">
        <v>15</v>
      </c>
      <c r="E1494" s="27" t="s">
        <v>193</v>
      </c>
      <c r="F1494" s="13" t="s">
        <v>8</v>
      </c>
      <c r="G1494" s="476">
        <v>2242.8000000000002</v>
      </c>
      <c r="H1494" s="476">
        <v>1911.3</v>
      </c>
      <c r="I1494" s="466">
        <f t="shared" si="72"/>
        <v>85.219368646334928</v>
      </c>
      <c r="J1494" s="466">
        <f t="shared" si="70"/>
        <v>-331.50000000000023</v>
      </c>
      <c r="K1494" s="476">
        <v>-321.8</v>
      </c>
      <c r="L1494" s="413" t="s">
        <v>1308</v>
      </c>
      <c r="M1494" s="350" t="s">
        <v>365</v>
      </c>
    </row>
    <row r="1495" spans="1:13" ht="38.25">
      <c r="A1495" s="77" t="e">
        <f>VLOOKUP(B1495,#REF!,3,FALSE)</f>
        <v>#REF!</v>
      </c>
      <c r="B1495" s="24">
        <v>1568</v>
      </c>
      <c r="C1495" s="26" t="s">
        <v>192</v>
      </c>
      <c r="D1495" s="12" t="s">
        <v>15</v>
      </c>
      <c r="E1495" s="27" t="s">
        <v>193</v>
      </c>
      <c r="F1495" s="13" t="s">
        <v>8</v>
      </c>
      <c r="G1495"/>
      <c r="H1495"/>
      <c r="I1495"/>
      <c r="J1495"/>
      <c r="K1495" s="476">
        <v>-8</v>
      </c>
      <c r="L1495" s="413" t="s">
        <v>1314</v>
      </c>
      <c r="M1495" s="350" t="s">
        <v>366</v>
      </c>
    </row>
    <row r="1496" spans="1:13" ht="38.25">
      <c r="A1496" s="77" t="e">
        <f>VLOOKUP(B1496,#REF!,3,FALSE)</f>
        <v>#REF!</v>
      </c>
      <c r="B1496" s="24">
        <v>1568</v>
      </c>
      <c r="C1496" s="26" t="s">
        <v>192</v>
      </c>
      <c r="D1496" s="12" t="s">
        <v>15</v>
      </c>
      <c r="E1496" s="27" t="s">
        <v>193</v>
      </c>
      <c r="F1496" s="13" t="s">
        <v>8</v>
      </c>
      <c r="G1496"/>
      <c r="H1496"/>
      <c r="I1496"/>
      <c r="J1496"/>
      <c r="K1496" s="476">
        <v>-1.7</v>
      </c>
      <c r="L1496" s="425" t="s">
        <v>1305</v>
      </c>
      <c r="M1496" s="350" t="s">
        <v>367</v>
      </c>
    </row>
    <row r="1497" spans="1:13" ht="38.25">
      <c r="A1497" s="77" t="e">
        <f>VLOOKUP(B1497,#REF!,3,FALSE)</f>
        <v>#REF!</v>
      </c>
      <c r="B1497" s="24">
        <v>1568</v>
      </c>
      <c r="C1497" s="26" t="s">
        <v>192</v>
      </c>
      <c r="D1497" s="12" t="s">
        <v>15</v>
      </c>
      <c r="E1497" s="27" t="s">
        <v>193</v>
      </c>
      <c r="F1497" s="13" t="s">
        <v>11</v>
      </c>
      <c r="G1497" s="22">
        <v>1.1000000000000001</v>
      </c>
      <c r="H1497" s="22">
        <v>0.1</v>
      </c>
      <c r="I1497" s="22">
        <f t="shared" si="72"/>
        <v>9.0909090909090917</v>
      </c>
      <c r="J1497" s="22">
        <f t="shared" si="70"/>
        <v>-1</v>
      </c>
      <c r="K1497" s="476">
        <v>-1</v>
      </c>
      <c r="L1497" s="425" t="s">
        <v>1305</v>
      </c>
      <c r="M1497" s="350" t="s">
        <v>364</v>
      </c>
    </row>
    <row r="1498" spans="1:13" ht="38.25">
      <c r="A1498" s="77" t="e">
        <f>VLOOKUP(B1498,#REF!,3,FALSE)</f>
        <v>#REF!</v>
      </c>
      <c r="B1498" s="103">
        <v>1568</v>
      </c>
      <c r="C1498" s="64" t="s">
        <v>192</v>
      </c>
      <c r="D1498" s="86" t="s">
        <v>15</v>
      </c>
      <c r="E1498" s="81" t="s">
        <v>193</v>
      </c>
      <c r="F1498" s="51" t="s">
        <v>12</v>
      </c>
      <c r="G1498" s="28">
        <f>SUM(G1494:G1497)</f>
        <v>2243.9</v>
      </c>
      <c r="H1498" s="28">
        <f>SUM(H1494:H1497)</f>
        <v>1911.3999999999999</v>
      </c>
      <c r="I1498" s="28">
        <f t="shared" si="72"/>
        <v>85.182049110922947</v>
      </c>
      <c r="J1498" s="28">
        <f t="shared" si="70"/>
        <v>-332.50000000000023</v>
      </c>
      <c r="K1498" s="28">
        <f>SUM(K1494:K1497)</f>
        <v>-332.5</v>
      </c>
      <c r="L1498" s="186"/>
      <c r="M1498" s="350"/>
    </row>
    <row r="1499" spans="1:13" ht="38.25">
      <c r="A1499" s="77" t="e">
        <f>VLOOKUP(B1499,#REF!,3,FALSE)</f>
        <v>#REF!</v>
      </c>
      <c r="B1499" s="159">
        <v>1568</v>
      </c>
      <c r="C1499" s="89" t="s">
        <v>192</v>
      </c>
      <c r="D1499" s="161"/>
      <c r="E1499" s="131"/>
      <c r="F1499" s="92" t="s">
        <v>13</v>
      </c>
      <c r="G1499" s="72">
        <f>+G1498</f>
        <v>2243.9</v>
      </c>
      <c r="H1499" s="72">
        <f t="shared" ref="H1499:K1499" si="73">+H1498</f>
        <v>1911.3999999999999</v>
      </c>
      <c r="I1499" s="72">
        <f t="shared" si="72"/>
        <v>85.182049110922947</v>
      </c>
      <c r="J1499" s="72">
        <f t="shared" si="70"/>
        <v>-332.50000000000023</v>
      </c>
      <c r="K1499" s="72">
        <f t="shared" si="73"/>
        <v>-332.5</v>
      </c>
      <c r="L1499" s="187"/>
      <c r="M1499" s="350"/>
    </row>
    <row r="1500" spans="1:13" ht="38.25">
      <c r="A1500" s="77" t="e">
        <f>VLOOKUP(B1500,#REF!,3,FALSE)</f>
        <v>#REF!</v>
      </c>
      <c r="B1500" s="24">
        <v>2164</v>
      </c>
      <c r="C1500" s="26" t="s">
        <v>202</v>
      </c>
      <c r="D1500" s="12" t="s">
        <v>413</v>
      </c>
      <c r="E1500" s="66" t="s">
        <v>193</v>
      </c>
      <c r="F1500" s="13" t="s">
        <v>8</v>
      </c>
      <c r="G1500" s="22">
        <v>1777.1</v>
      </c>
      <c r="H1500" s="22">
        <v>1609</v>
      </c>
      <c r="I1500" s="22">
        <f t="shared" si="72"/>
        <v>90.54076866805471</v>
      </c>
      <c r="J1500" s="10">
        <f t="shared" si="70"/>
        <v>-168.09999999999991</v>
      </c>
      <c r="K1500" s="22">
        <v>-157.1</v>
      </c>
      <c r="L1500" s="293" t="s">
        <v>1313</v>
      </c>
      <c r="M1500" s="350" t="s">
        <v>455</v>
      </c>
    </row>
    <row r="1501" spans="1:13" ht="38.25">
      <c r="A1501" s="77" t="e">
        <f>VLOOKUP(B1501,#REF!,3,FALSE)</f>
        <v>#REF!</v>
      </c>
      <c r="B1501" s="24">
        <v>2164</v>
      </c>
      <c r="C1501" s="26" t="s">
        <v>202</v>
      </c>
      <c r="D1501" s="12" t="s">
        <v>413</v>
      </c>
      <c r="E1501" s="66" t="s">
        <v>193</v>
      </c>
      <c r="F1501" s="13" t="s">
        <v>11</v>
      </c>
      <c r="G1501" s="22"/>
      <c r="H1501" s="22"/>
      <c r="I1501" s="22" t="str">
        <f t="shared" si="72"/>
        <v/>
      </c>
      <c r="J1501" s="10">
        <f t="shared" si="70"/>
        <v>0</v>
      </c>
      <c r="K1501" s="22">
        <v>-11</v>
      </c>
      <c r="L1501" s="430" t="s">
        <v>1314</v>
      </c>
      <c r="M1501" s="350" t="s">
        <v>454</v>
      </c>
    </row>
    <row r="1502" spans="1:13" ht="38.25">
      <c r="A1502" s="77" t="e">
        <f>VLOOKUP(B1502,#REF!,3,FALSE)</f>
        <v>#REF!</v>
      </c>
      <c r="B1502" s="103">
        <v>2164</v>
      </c>
      <c r="C1502" s="64" t="s">
        <v>202</v>
      </c>
      <c r="D1502" s="86" t="s">
        <v>413</v>
      </c>
      <c r="E1502" s="126" t="s">
        <v>193</v>
      </c>
      <c r="F1502" s="51" t="s">
        <v>12</v>
      </c>
      <c r="G1502" s="28">
        <f>SUM(G1500:G1501)</f>
        <v>1777.1</v>
      </c>
      <c r="H1502" s="28">
        <f>SUM(H1500:H1501)</f>
        <v>1609</v>
      </c>
      <c r="I1502" s="28">
        <f t="shared" si="72"/>
        <v>90.54076866805471</v>
      </c>
      <c r="J1502" s="28">
        <f t="shared" si="70"/>
        <v>-168.09999999999991</v>
      </c>
      <c r="K1502" s="28">
        <f>SUM(K1500:K1501)</f>
        <v>-168.1</v>
      </c>
      <c r="L1502" s="199"/>
      <c r="M1502" s="350"/>
    </row>
    <row r="1503" spans="1:13" ht="38.25">
      <c r="A1503" s="77" t="e">
        <f>VLOOKUP(B1503,#REF!,3,FALSE)</f>
        <v>#REF!</v>
      </c>
      <c r="B1503" s="159">
        <v>2164</v>
      </c>
      <c r="C1503" s="89" t="s">
        <v>202</v>
      </c>
      <c r="D1503" s="167"/>
      <c r="E1503" s="94"/>
      <c r="F1503" s="92" t="s">
        <v>13</v>
      </c>
      <c r="G1503" s="136">
        <f>+G1502</f>
        <v>1777.1</v>
      </c>
      <c r="H1503" s="136">
        <f t="shared" ref="H1503:K1503" si="74">+H1502</f>
        <v>1609</v>
      </c>
      <c r="I1503" s="136">
        <f t="shared" si="74"/>
        <v>90.54076866805471</v>
      </c>
      <c r="J1503" s="136">
        <f t="shared" si="70"/>
        <v>-168.09999999999991</v>
      </c>
      <c r="K1503" s="136">
        <f t="shared" si="74"/>
        <v>-168.1</v>
      </c>
      <c r="L1503" s="187"/>
      <c r="M1503" s="350"/>
    </row>
    <row r="1504" spans="1:13" ht="25.5">
      <c r="A1504" s="77" t="e">
        <f>VLOOKUP(B1504,#REF!,3,FALSE)</f>
        <v>#REF!</v>
      </c>
      <c r="B1504" s="24">
        <v>2104</v>
      </c>
      <c r="C1504" s="15" t="s">
        <v>266</v>
      </c>
      <c r="D1504" s="12" t="s">
        <v>413</v>
      </c>
      <c r="E1504" s="27" t="s">
        <v>193</v>
      </c>
      <c r="F1504" s="13" t="s">
        <v>8</v>
      </c>
      <c r="G1504" s="239">
        <v>2102.5</v>
      </c>
      <c r="H1504" s="239">
        <v>2055.86</v>
      </c>
      <c r="I1504" s="22">
        <f t="shared" si="72"/>
        <v>97.781688466111788</v>
      </c>
      <c r="J1504" s="10">
        <f t="shared" si="70"/>
        <v>-46.639999999999873</v>
      </c>
      <c r="K1504" s="10">
        <v>-46.64</v>
      </c>
      <c r="L1504" s="227" t="s">
        <v>27</v>
      </c>
      <c r="M1504" s="350" t="s">
        <v>381</v>
      </c>
    </row>
    <row r="1505" spans="1:13" ht="25.5">
      <c r="A1505" s="77" t="e">
        <f>VLOOKUP(B1505,#REF!,3,FALSE)</f>
        <v>#REF!</v>
      </c>
      <c r="B1505" s="24">
        <v>2104</v>
      </c>
      <c r="C1505" s="15" t="s">
        <v>266</v>
      </c>
      <c r="D1505" s="12" t="s">
        <v>413</v>
      </c>
      <c r="E1505" s="27" t="s">
        <v>193</v>
      </c>
      <c r="F1505" s="13" t="s">
        <v>11</v>
      </c>
      <c r="G1505" s="239">
        <v>8.24</v>
      </c>
      <c r="H1505" s="240">
        <v>7.31</v>
      </c>
      <c r="I1505" s="22">
        <f t="shared" si="72"/>
        <v>88.713592233009692</v>
      </c>
      <c r="J1505" s="10">
        <f t="shared" si="70"/>
        <v>-0.9300000000000006</v>
      </c>
      <c r="K1505" s="10">
        <v>-0.93</v>
      </c>
      <c r="L1505" s="227" t="s">
        <v>9</v>
      </c>
      <c r="M1505" s="350" t="s">
        <v>382</v>
      </c>
    </row>
    <row r="1506" spans="1:13" ht="25.5">
      <c r="A1506" s="77" t="e">
        <f>VLOOKUP(B1506,#REF!,3,FALSE)</f>
        <v>#REF!</v>
      </c>
      <c r="B1506" s="24">
        <v>2104</v>
      </c>
      <c r="C1506" s="15" t="s">
        <v>266</v>
      </c>
      <c r="D1506" s="12" t="s">
        <v>413</v>
      </c>
      <c r="E1506" s="27" t="s">
        <v>193</v>
      </c>
      <c r="F1506" s="41" t="s">
        <v>379</v>
      </c>
      <c r="G1506" s="239">
        <v>14.62</v>
      </c>
      <c r="H1506" s="239">
        <v>11.62</v>
      </c>
      <c r="I1506" s="22">
        <f t="shared" si="72"/>
        <v>79.480164158686733</v>
      </c>
      <c r="J1506" s="10">
        <f t="shared" si="70"/>
        <v>-3</v>
      </c>
      <c r="K1506" s="10">
        <v>-3</v>
      </c>
      <c r="L1506" s="227" t="s">
        <v>9</v>
      </c>
      <c r="M1506" s="350" t="s">
        <v>383</v>
      </c>
    </row>
    <row r="1507" spans="1:13" ht="25.5">
      <c r="A1507" s="77" t="e">
        <f>VLOOKUP(B1507,#REF!,3,FALSE)</f>
        <v>#REF!</v>
      </c>
      <c r="B1507" s="103">
        <v>2104</v>
      </c>
      <c r="C1507" s="53" t="s">
        <v>266</v>
      </c>
      <c r="D1507" s="86" t="s">
        <v>413</v>
      </c>
      <c r="E1507" s="81" t="s">
        <v>193</v>
      </c>
      <c r="F1507" s="51" t="s">
        <v>12</v>
      </c>
      <c r="G1507" s="28">
        <f>SUM(,G1504:G1505:G1506)</f>
        <v>2125.3599999999997</v>
      </c>
      <c r="H1507" s="28">
        <f>SUM(,H1504:H1505:H1506)</f>
        <v>2074.79</v>
      </c>
      <c r="I1507" s="28">
        <f t="shared" si="72"/>
        <v>97.620638385967567</v>
      </c>
      <c r="J1507" s="28">
        <f t="shared" si="70"/>
        <v>-50.569999999999709</v>
      </c>
      <c r="K1507" s="28">
        <f>SUM(K1504:K1506)</f>
        <v>-50.57</v>
      </c>
      <c r="L1507" s="115"/>
      <c r="M1507" s="350"/>
    </row>
    <row r="1508" spans="1:13" ht="25.5">
      <c r="A1508" s="77" t="e">
        <f>VLOOKUP(B1508,#REF!,3,FALSE)</f>
        <v>#REF!</v>
      </c>
      <c r="B1508" s="159">
        <v>2104</v>
      </c>
      <c r="C1508" s="102" t="s">
        <v>266</v>
      </c>
      <c r="D1508" s="90"/>
      <c r="E1508" s="94"/>
      <c r="F1508" s="92" t="s">
        <v>13</v>
      </c>
      <c r="G1508" s="136">
        <f>+G1507</f>
        <v>2125.3599999999997</v>
      </c>
      <c r="H1508" s="136">
        <f t="shared" ref="H1508:K1508" si="75">+H1507</f>
        <v>2074.79</v>
      </c>
      <c r="I1508" s="136">
        <f t="shared" si="72"/>
        <v>97.620638385967567</v>
      </c>
      <c r="J1508" s="136">
        <f t="shared" ref="J1508:J1582" si="76">+H1508-G1508</f>
        <v>-50.569999999999709</v>
      </c>
      <c r="K1508" s="136">
        <f t="shared" si="75"/>
        <v>-50.57</v>
      </c>
      <c r="L1508" s="187"/>
      <c r="M1508" s="350"/>
    </row>
    <row r="1509" spans="1:13" ht="25.5">
      <c r="A1509" s="77" t="e">
        <f>VLOOKUP(B1509,#REF!,3,FALSE)</f>
        <v>#REF!</v>
      </c>
      <c r="B1509" s="24">
        <v>2105</v>
      </c>
      <c r="C1509" s="26" t="s">
        <v>267</v>
      </c>
      <c r="D1509" s="12" t="s">
        <v>413</v>
      </c>
      <c r="E1509" s="66" t="s">
        <v>193</v>
      </c>
      <c r="F1509" s="13" t="s">
        <v>8</v>
      </c>
      <c r="G1509" s="10">
        <v>2723.4</v>
      </c>
      <c r="H1509" s="10">
        <v>2605.4</v>
      </c>
      <c r="I1509" s="22">
        <f t="shared" si="72"/>
        <v>95.667180729969886</v>
      </c>
      <c r="J1509" s="10">
        <f t="shared" si="76"/>
        <v>-118</v>
      </c>
      <c r="K1509" s="294">
        <v>-45.5</v>
      </c>
      <c r="L1509" s="229" t="s">
        <v>27</v>
      </c>
      <c r="M1509" s="350" t="s">
        <v>538</v>
      </c>
    </row>
    <row r="1510" spans="1:13" ht="25.5">
      <c r="A1510" s="77" t="e">
        <f>VLOOKUP(B1510,#REF!,3,FALSE)</f>
        <v>#REF!</v>
      </c>
      <c r="B1510" s="24">
        <v>2105</v>
      </c>
      <c r="C1510" s="26" t="s">
        <v>267</v>
      </c>
      <c r="D1510" s="12" t="s">
        <v>413</v>
      </c>
      <c r="E1510" s="66" t="s">
        <v>193</v>
      </c>
      <c r="F1510" s="13" t="s">
        <v>8</v>
      </c>
      <c r="G1510" s="10"/>
      <c r="H1510" s="10"/>
      <c r="I1510" s="22"/>
      <c r="J1510" s="10"/>
      <c r="K1510" s="294">
        <v>-72.5</v>
      </c>
      <c r="L1510" s="229" t="s">
        <v>56</v>
      </c>
      <c r="M1510" s="350" t="s">
        <v>539</v>
      </c>
    </row>
    <row r="1511" spans="1:13" ht="25.5">
      <c r="A1511" s="77" t="e">
        <f>VLOOKUP(B1511,#REF!,3,FALSE)</f>
        <v>#REF!</v>
      </c>
      <c r="B1511" s="24">
        <v>2105</v>
      </c>
      <c r="C1511" s="26" t="s">
        <v>267</v>
      </c>
      <c r="D1511" s="12" t="s">
        <v>413</v>
      </c>
      <c r="E1511" s="66" t="s">
        <v>193</v>
      </c>
      <c r="F1511" s="13" t="s">
        <v>11</v>
      </c>
      <c r="G1511" s="10">
        <v>1.7</v>
      </c>
      <c r="H1511" s="10">
        <v>1.4</v>
      </c>
      <c r="I1511" s="22">
        <f t="shared" si="72"/>
        <v>82.35294117647058</v>
      </c>
      <c r="J1511" s="10">
        <f t="shared" si="76"/>
        <v>-0.30000000000000004</v>
      </c>
      <c r="K1511" s="294">
        <v>-0.3</v>
      </c>
      <c r="L1511" s="227" t="s">
        <v>18</v>
      </c>
      <c r="M1511" s="350" t="s">
        <v>540</v>
      </c>
    </row>
    <row r="1512" spans="1:13" ht="25.5">
      <c r="A1512" s="77" t="e">
        <f>VLOOKUP(B1512,#REF!,3,FALSE)</f>
        <v>#REF!</v>
      </c>
      <c r="B1512" s="24">
        <v>2105</v>
      </c>
      <c r="C1512" s="26" t="s">
        <v>267</v>
      </c>
      <c r="D1512" s="12" t="s">
        <v>413</v>
      </c>
      <c r="E1512" s="66" t="s">
        <v>193</v>
      </c>
      <c r="F1512" s="41" t="s">
        <v>379</v>
      </c>
      <c r="G1512" s="10">
        <v>12.2</v>
      </c>
      <c r="H1512" s="10">
        <v>10.8</v>
      </c>
      <c r="I1512" s="22">
        <f t="shared" si="72"/>
        <v>88.524590163934434</v>
      </c>
      <c r="J1512" s="10">
        <f t="shared" si="76"/>
        <v>-1.3999999999999986</v>
      </c>
      <c r="K1512" s="294">
        <v>-1.4</v>
      </c>
      <c r="L1512" s="229" t="s">
        <v>155</v>
      </c>
      <c r="M1512" s="350" t="s">
        <v>541</v>
      </c>
    </row>
    <row r="1513" spans="1:13" ht="25.5">
      <c r="A1513" s="77" t="e">
        <f>VLOOKUP(B1513,#REF!,3,FALSE)</f>
        <v>#REF!</v>
      </c>
      <c r="B1513" s="103">
        <v>2105</v>
      </c>
      <c r="C1513" s="64" t="s">
        <v>267</v>
      </c>
      <c r="D1513" s="86" t="s">
        <v>413</v>
      </c>
      <c r="E1513" s="126" t="s">
        <v>193</v>
      </c>
      <c r="F1513" s="51" t="s">
        <v>12</v>
      </c>
      <c r="G1513" s="28">
        <f>SUM(G1509:G1512)</f>
        <v>2737.2999999999997</v>
      </c>
      <c r="H1513" s="28">
        <f>SUM(H1509:H1512)</f>
        <v>2617.6000000000004</v>
      </c>
      <c r="I1513" s="28">
        <f t="shared" si="72"/>
        <v>95.627077777371881</v>
      </c>
      <c r="J1513" s="28">
        <f t="shared" si="76"/>
        <v>-119.69999999999936</v>
      </c>
      <c r="K1513" s="28">
        <f>SUM(K1509:K1512)</f>
        <v>-119.7</v>
      </c>
      <c r="L1513" s="186"/>
      <c r="M1513" s="350"/>
    </row>
    <row r="1514" spans="1:13" ht="25.5">
      <c r="A1514" s="77" t="e">
        <f>VLOOKUP(B1514,#REF!,3,FALSE)</f>
        <v>#REF!</v>
      </c>
      <c r="B1514" s="159">
        <v>2105</v>
      </c>
      <c r="C1514" s="89" t="s">
        <v>267</v>
      </c>
      <c r="D1514" s="90"/>
      <c r="E1514" s="94"/>
      <c r="F1514" s="92" t="s">
        <v>13</v>
      </c>
      <c r="G1514" s="72">
        <f>+G1513</f>
        <v>2737.2999999999997</v>
      </c>
      <c r="H1514" s="72">
        <f t="shared" ref="H1514:K1514" si="77">+H1513</f>
        <v>2617.6000000000004</v>
      </c>
      <c r="I1514" s="72">
        <f t="shared" si="72"/>
        <v>95.627077777371881</v>
      </c>
      <c r="J1514" s="72">
        <f t="shared" si="76"/>
        <v>-119.69999999999936</v>
      </c>
      <c r="K1514" s="72">
        <f t="shared" si="77"/>
        <v>-119.7</v>
      </c>
      <c r="L1514" s="187"/>
      <c r="M1514" s="350"/>
    </row>
    <row r="1515" spans="1:13" ht="25.5">
      <c r="A1515" s="77" t="e">
        <f>VLOOKUP(B1515,#REF!,3,FALSE)</f>
        <v>#REF!</v>
      </c>
      <c r="B1515" s="24">
        <v>2106</v>
      </c>
      <c r="C1515" s="26" t="s">
        <v>194</v>
      </c>
      <c r="D1515" s="12" t="s">
        <v>413</v>
      </c>
      <c r="E1515" s="66" t="s">
        <v>193</v>
      </c>
      <c r="F1515" s="13" t="s">
        <v>8</v>
      </c>
      <c r="G1515" s="315">
        <v>2292.6</v>
      </c>
      <c r="H1515" s="312">
        <v>2272.6999999999998</v>
      </c>
      <c r="I1515" s="312">
        <f t="shared" si="72"/>
        <v>99.131989880485037</v>
      </c>
      <c r="J1515" s="315">
        <f t="shared" si="76"/>
        <v>-19.900000000000091</v>
      </c>
      <c r="K1515" s="367">
        <v>-4.8</v>
      </c>
      <c r="L1515" s="227" t="s">
        <v>27</v>
      </c>
      <c r="M1515" s="350" t="s">
        <v>501</v>
      </c>
    </row>
    <row r="1516" spans="1:13" ht="25.5">
      <c r="A1516" s="77" t="e">
        <f>VLOOKUP(B1516,#REF!,3,FALSE)</f>
        <v>#REF!</v>
      </c>
      <c r="B1516" s="24">
        <v>2106</v>
      </c>
      <c r="C1516" s="26" t="s">
        <v>194</v>
      </c>
      <c r="D1516" s="12" t="s">
        <v>413</v>
      </c>
      <c r="E1516" s="66" t="s">
        <v>193</v>
      </c>
      <c r="F1516" s="13" t="s">
        <v>8</v>
      </c>
      <c r="G1516" s="315"/>
      <c r="H1516" s="312"/>
      <c r="I1516" s="312"/>
      <c r="J1516" s="315"/>
      <c r="K1516" s="367">
        <v>-13.1</v>
      </c>
      <c r="L1516" s="227" t="s">
        <v>155</v>
      </c>
      <c r="M1516" s="350" t="s">
        <v>502</v>
      </c>
    </row>
    <row r="1517" spans="1:13" ht="25.5">
      <c r="A1517" s="77" t="e">
        <f>VLOOKUP(B1517,#REF!,3,FALSE)</f>
        <v>#REF!</v>
      </c>
      <c r="B1517" s="24">
        <v>2106</v>
      </c>
      <c r="C1517" s="26" t="s">
        <v>194</v>
      </c>
      <c r="D1517" s="12" t="s">
        <v>413</v>
      </c>
      <c r="E1517" s="66" t="s">
        <v>193</v>
      </c>
      <c r="F1517" s="13" t="s">
        <v>8</v>
      </c>
      <c r="G1517" s="315"/>
      <c r="H1517" s="312"/>
      <c r="I1517" s="312"/>
      <c r="J1517" s="315"/>
      <c r="K1517" s="367">
        <v>-2</v>
      </c>
      <c r="L1517" s="227" t="s">
        <v>50</v>
      </c>
      <c r="M1517" s="350" t="s">
        <v>369</v>
      </c>
    </row>
    <row r="1518" spans="1:13" ht="25.5">
      <c r="A1518" s="77" t="e">
        <f>VLOOKUP(B1518,#REF!,3,FALSE)</f>
        <v>#REF!</v>
      </c>
      <c r="B1518" s="24">
        <v>2106</v>
      </c>
      <c r="C1518" s="26" t="s">
        <v>194</v>
      </c>
      <c r="D1518" s="12" t="s">
        <v>413</v>
      </c>
      <c r="E1518" s="66" t="s">
        <v>193</v>
      </c>
      <c r="F1518" s="13" t="s">
        <v>11</v>
      </c>
      <c r="G1518" s="352">
        <v>0.2</v>
      </c>
      <c r="H1518" s="316">
        <v>0</v>
      </c>
      <c r="I1518" s="312"/>
      <c r="J1518" s="315">
        <f t="shared" si="76"/>
        <v>-0.2</v>
      </c>
      <c r="K1518" s="367">
        <v>-0.2</v>
      </c>
      <c r="L1518" s="227" t="s">
        <v>155</v>
      </c>
      <c r="M1518" s="350" t="s">
        <v>502</v>
      </c>
    </row>
    <row r="1519" spans="1:13" ht="25.5">
      <c r="A1519" s="77" t="e">
        <f>VLOOKUP(B1519,#REF!,3,FALSE)</f>
        <v>#REF!</v>
      </c>
      <c r="B1519" s="24">
        <v>2106</v>
      </c>
      <c r="C1519" s="26" t="s">
        <v>194</v>
      </c>
      <c r="D1519" s="12" t="s">
        <v>413</v>
      </c>
      <c r="E1519" s="66" t="s">
        <v>193</v>
      </c>
      <c r="F1519" s="13" t="s">
        <v>379</v>
      </c>
      <c r="G1519" s="352">
        <v>0.7</v>
      </c>
      <c r="H1519" s="352">
        <v>0.7</v>
      </c>
      <c r="I1519" s="315">
        <f t="shared" si="72"/>
        <v>100</v>
      </c>
      <c r="J1519" s="315">
        <f t="shared" si="76"/>
        <v>0</v>
      </c>
      <c r="K1519" s="10">
        <v>0</v>
      </c>
      <c r="L1519" s="23"/>
      <c r="M1519" s="350"/>
    </row>
    <row r="1520" spans="1:13" ht="25.5">
      <c r="A1520" s="77" t="e">
        <f>VLOOKUP(B1520,#REF!,3,FALSE)</f>
        <v>#REF!</v>
      </c>
      <c r="B1520" s="103">
        <v>2106</v>
      </c>
      <c r="C1520" s="64" t="s">
        <v>194</v>
      </c>
      <c r="D1520" s="86" t="s">
        <v>413</v>
      </c>
      <c r="E1520" s="126" t="s">
        <v>193</v>
      </c>
      <c r="F1520" s="51" t="s">
        <v>12</v>
      </c>
      <c r="G1520" s="28">
        <f>SUM(G1515:G1519)</f>
        <v>2293.4999999999995</v>
      </c>
      <c r="H1520" s="28">
        <f>SUM(H1515:H1519)</f>
        <v>2273.3999999999996</v>
      </c>
      <c r="I1520" s="28">
        <f t="shared" si="72"/>
        <v>99.123610202746889</v>
      </c>
      <c r="J1520" s="28">
        <f t="shared" si="76"/>
        <v>-20.099999999999909</v>
      </c>
      <c r="K1520" s="28">
        <f>SUM(K1515:K1519)</f>
        <v>-20.099999999999998</v>
      </c>
      <c r="L1520" s="188"/>
      <c r="M1520" s="350"/>
    </row>
    <row r="1521" spans="1:13" ht="25.5">
      <c r="A1521" s="77" t="e">
        <f>VLOOKUP(B1521,#REF!,3,FALSE)</f>
        <v>#REF!</v>
      </c>
      <c r="B1521" s="159">
        <v>2106</v>
      </c>
      <c r="C1521" s="89" t="s">
        <v>194</v>
      </c>
      <c r="D1521" s="90"/>
      <c r="E1521" s="94"/>
      <c r="F1521" s="92" t="s">
        <v>13</v>
      </c>
      <c r="G1521" s="72">
        <f>+G1520</f>
        <v>2293.4999999999995</v>
      </c>
      <c r="H1521" s="72">
        <f t="shared" ref="H1521:K1521" si="78">+H1520</f>
        <v>2273.3999999999996</v>
      </c>
      <c r="I1521" s="72">
        <f t="shared" si="72"/>
        <v>99.123610202746889</v>
      </c>
      <c r="J1521" s="72">
        <f t="shared" si="76"/>
        <v>-20.099999999999909</v>
      </c>
      <c r="K1521" s="72">
        <f t="shared" si="78"/>
        <v>-20.099999999999998</v>
      </c>
      <c r="L1521" s="187"/>
      <c r="M1521" s="350"/>
    </row>
    <row r="1522" spans="1:13">
      <c r="A1522" s="77" t="e">
        <f>VLOOKUP(B1522,#REF!,3,FALSE)</f>
        <v>#REF!</v>
      </c>
      <c r="B1522" s="168">
        <v>2107</v>
      </c>
      <c r="C1522" s="69" t="s">
        <v>268</v>
      </c>
      <c r="D1522" s="40" t="s">
        <v>413</v>
      </c>
      <c r="E1522" s="46" t="s">
        <v>193</v>
      </c>
      <c r="F1522" s="468" t="s">
        <v>8</v>
      </c>
      <c r="G1522" s="477">
        <v>1596.1</v>
      </c>
      <c r="H1522" s="477">
        <v>1550.6</v>
      </c>
      <c r="I1522" s="465">
        <f t="shared" si="72"/>
        <v>97.149301422216652</v>
      </c>
      <c r="J1522" s="466">
        <f t="shared" si="76"/>
        <v>-45.5</v>
      </c>
      <c r="K1522" s="30">
        <v>-34.700000000000003</v>
      </c>
      <c r="L1522" s="12" t="s">
        <v>1313</v>
      </c>
      <c r="M1522" s="350" t="s">
        <v>343</v>
      </c>
    </row>
    <row r="1523" spans="1:13">
      <c r="B1523" s="168"/>
      <c r="C1523" s="69"/>
      <c r="D1523" s="40"/>
      <c r="E1523" s="46"/>
      <c r="F1523"/>
      <c r="G1523"/>
      <c r="H1523"/>
      <c r="I1523"/>
      <c r="J1523"/>
      <c r="K1523" s="30">
        <v>-7</v>
      </c>
      <c r="L1523" s="12" t="s">
        <v>50</v>
      </c>
      <c r="M1523" s="350" t="s">
        <v>370</v>
      </c>
    </row>
    <row r="1524" spans="1:13">
      <c r="A1524" s="77" t="e">
        <f>VLOOKUP(B1524,#REF!,3,FALSE)</f>
        <v>#REF!</v>
      </c>
      <c r="B1524" s="168">
        <v>2107</v>
      </c>
      <c r="C1524" s="69" t="s">
        <v>268</v>
      </c>
      <c r="D1524" s="40" t="s">
        <v>413</v>
      </c>
      <c r="E1524" s="46" t="s">
        <v>193</v>
      </c>
      <c r="F1524"/>
      <c r="G1524"/>
      <c r="H1524"/>
      <c r="I1524"/>
      <c r="J1524"/>
      <c r="K1524" s="30">
        <v>-3.8</v>
      </c>
      <c r="L1524" s="12" t="s">
        <v>155</v>
      </c>
      <c r="M1524" s="350" t="s">
        <v>355</v>
      </c>
    </row>
    <row r="1525" spans="1:13">
      <c r="A1525" s="77" t="e">
        <f>VLOOKUP(B1525,#REF!,3,FALSE)</f>
        <v>#REF!</v>
      </c>
      <c r="B1525" s="168">
        <v>2107</v>
      </c>
      <c r="C1525" s="69" t="s">
        <v>268</v>
      </c>
      <c r="D1525" s="40" t="s">
        <v>413</v>
      </c>
      <c r="E1525" s="488" t="s">
        <v>193</v>
      </c>
      <c r="F1525" s="468" t="s">
        <v>11</v>
      </c>
      <c r="G1525" s="464">
        <v>5</v>
      </c>
      <c r="H1525" s="464">
        <v>3.8</v>
      </c>
      <c r="I1525" s="465">
        <f t="shared" si="72"/>
        <v>76</v>
      </c>
      <c r="J1525" s="466">
        <f t="shared" si="76"/>
        <v>-1.2000000000000002</v>
      </c>
      <c r="K1525" s="30">
        <v>-1.1000000000000001</v>
      </c>
      <c r="L1525" s="12" t="s">
        <v>50</v>
      </c>
      <c r="M1525" s="350" t="s">
        <v>370</v>
      </c>
    </row>
    <row r="1526" spans="1:13">
      <c r="B1526" s="168"/>
      <c r="C1526" s="69"/>
      <c r="D1526" s="40"/>
      <c r="E1526"/>
      <c r="F1526"/>
      <c r="G1526"/>
      <c r="H1526"/>
      <c r="I1526"/>
      <c r="J1526"/>
      <c r="K1526" s="30">
        <v>-0.1</v>
      </c>
      <c r="L1526" s="12" t="s">
        <v>155</v>
      </c>
      <c r="M1526" s="350" t="s">
        <v>355</v>
      </c>
    </row>
    <row r="1527" spans="1:13" ht="25.5">
      <c r="A1527" s="77" t="e">
        <f>VLOOKUP(B1527,#REF!,3,FALSE)</f>
        <v>#REF!</v>
      </c>
      <c r="B1527" s="169">
        <v>2107</v>
      </c>
      <c r="C1527" s="129" t="s">
        <v>268</v>
      </c>
      <c r="D1527" s="86" t="s">
        <v>413</v>
      </c>
      <c r="E1527" s="56" t="s">
        <v>193</v>
      </c>
      <c r="F1527" s="51" t="s">
        <v>12</v>
      </c>
      <c r="G1527" s="28">
        <f>SUM(G1522:G1525)</f>
        <v>1601.1</v>
      </c>
      <c r="H1527" s="28">
        <f>SUM(H1522:H1525)</f>
        <v>1554.3999999999999</v>
      </c>
      <c r="I1527" s="28">
        <f t="shared" si="72"/>
        <v>97.083255262007356</v>
      </c>
      <c r="J1527" s="28">
        <f t="shared" si="76"/>
        <v>-46.700000000000045</v>
      </c>
      <c r="K1527" s="28">
        <f>SUM(K1522:K1526)</f>
        <v>-46.7</v>
      </c>
      <c r="L1527" s="190"/>
      <c r="M1527" s="350"/>
    </row>
    <row r="1528" spans="1:13" ht="25.5">
      <c r="A1528" s="77" t="e">
        <f>VLOOKUP(B1528,#REF!,3,FALSE)</f>
        <v>#REF!</v>
      </c>
      <c r="B1528" s="170">
        <v>2107</v>
      </c>
      <c r="C1528" s="89" t="s">
        <v>268</v>
      </c>
      <c r="D1528" s="90"/>
      <c r="E1528" s="94"/>
      <c r="F1528" s="92" t="s">
        <v>13</v>
      </c>
      <c r="G1528" s="72">
        <f>+G1527</f>
        <v>1601.1</v>
      </c>
      <c r="H1528" s="72">
        <f t="shared" ref="H1528:K1528" si="79">+H1527</f>
        <v>1554.3999999999999</v>
      </c>
      <c r="I1528" s="72">
        <f t="shared" si="72"/>
        <v>97.083255262007356</v>
      </c>
      <c r="J1528" s="72">
        <f t="shared" si="76"/>
        <v>-46.700000000000045</v>
      </c>
      <c r="K1528" s="72">
        <f t="shared" si="79"/>
        <v>-46.7</v>
      </c>
      <c r="L1528" s="187"/>
      <c r="M1528" s="350"/>
    </row>
    <row r="1529" spans="1:13">
      <c r="A1529" s="77" t="e">
        <f>VLOOKUP(B1529,#REF!,3,FALSE)</f>
        <v>#REF!</v>
      </c>
      <c r="B1529" s="168">
        <v>2108</v>
      </c>
      <c r="C1529" s="485" t="s">
        <v>269</v>
      </c>
      <c r="D1529" s="486" t="s">
        <v>413</v>
      </c>
      <c r="E1529" s="487" t="s">
        <v>193</v>
      </c>
      <c r="F1529" s="468" t="s">
        <v>8</v>
      </c>
      <c r="G1529" s="474">
        <v>1115.0999999999999</v>
      </c>
      <c r="H1529" s="474">
        <v>1065.4000000000001</v>
      </c>
      <c r="I1529" s="466">
        <f t="shared" si="72"/>
        <v>95.543000627746409</v>
      </c>
      <c r="J1529" s="466">
        <f t="shared" si="76"/>
        <v>-49.699999999999818</v>
      </c>
      <c r="K1529" s="368">
        <v>-48.6</v>
      </c>
      <c r="L1529" s="431" t="s">
        <v>27</v>
      </c>
      <c r="M1529" s="350" t="s">
        <v>353</v>
      </c>
    </row>
    <row r="1530" spans="1:13">
      <c r="A1530" s="77" t="e">
        <f>VLOOKUP(B1530,#REF!,3,FALSE)</f>
        <v>#REF!</v>
      </c>
      <c r="B1530" s="168">
        <v>2108</v>
      </c>
      <c r="C1530"/>
      <c r="D1530"/>
      <c r="E1530"/>
      <c r="F1530"/>
      <c r="G1530"/>
      <c r="H1530"/>
      <c r="I1530"/>
      <c r="J1530"/>
      <c r="K1530" s="368">
        <v>-0.4</v>
      </c>
      <c r="L1530" s="431" t="s">
        <v>1312</v>
      </c>
      <c r="M1530" s="350" t="s">
        <v>354</v>
      </c>
    </row>
    <row r="1531" spans="1:13">
      <c r="A1531" s="77" t="e">
        <f>VLOOKUP(B1531,#REF!,3,FALSE)</f>
        <v>#REF!</v>
      </c>
      <c r="B1531" s="168">
        <v>2108</v>
      </c>
      <c r="C1531"/>
      <c r="D1531"/>
      <c r="E1531"/>
      <c r="F1531"/>
      <c r="G1531"/>
      <c r="H1531"/>
      <c r="I1531"/>
      <c r="J1531"/>
      <c r="K1531" s="368">
        <v>-0.7</v>
      </c>
      <c r="L1531" s="431" t="s">
        <v>1314</v>
      </c>
      <c r="M1531" s="350" t="s">
        <v>355</v>
      </c>
    </row>
    <row r="1532" spans="1:13">
      <c r="A1532" s="77" t="e">
        <f>VLOOKUP(B1532,#REF!,3,FALSE)</f>
        <v>#REF!</v>
      </c>
      <c r="B1532" s="168">
        <v>2108</v>
      </c>
      <c r="C1532" s="69" t="s">
        <v>269</v>
      </c>
      <c r="D1532" s="40" t="s">
        <v>413</v>
      </c>
      <c r="E1532" s="171" t="s">
        <v>193</v>
      </c>
      <c r="F1532" s="13" t="s">
        <v>11</v>
      </c>
      <c r="G1532" s="237">
        <v>0.6</v>
      </c>
      <c r="H1532" s="237">
        <v>0.2</v>
      </c>
      <c r="I1532" s="10">
        <f t="shared" si="72"/>
        <v>33.333333333333336</v>
      </c>
      <c r="J1532" s="10">
        <f t="shared" si="76"/>
        <v>-0.39999999999999997</v>
      </c>
      <c r="K1532" s="237">
        <v>-0.4</v>
      </c>
      <c r="L1532" s="379" t="s">
        <v>1305</v>
      </c>
      <c r="M1532" s="350" t="s">
        <v>356</v>
      </c>
    </row>
    <row r="1533" spans="1:13" ht="25.5">
      <c r="A1533" s="77" t="e">
        <f>VLOOKUP(B1533,#REF!,3,FALSE)</f>
        <v>#REF!</v>
      </c>
      <c r="B1533" s="169">
        <v>2108</v>
      </c>
      <c r="C1533" s="129" t="s">
        <v>269</v>
      </c>
      <c r="D1533" s="150" t="s">
        <v>413</v>
      </c>
      <c r="E1533" s="172" t="s">
        <v>193</v>
      </c>
      <c r="F1533" s="51" t="s">
        <v>12</v>
      </c>
      <c r="G1533" s="28">
        <f>SUM(G1529:G1532)</f>
        <v>1115.6999999999998</v>
      </c>
      <c r="H1533" s="28">
        <f>SUM(H1529:H1532)</f>
        <v>1065.6000000000001</v>
      </c>
      <c r="I1533" s="28">
        <f t="shared" si="72"/>
        <v>95.509545576767977</v>
      </c>
      <c r="J1533" s="28">
        <f t="shared" si="76"/>
        <v>-50.099999999999682</v>
      </c>
      <c r="K1533" s="28">
        <f>SUM(K1529:K1532)</f>
        <v>-50.1</v>
      </c>
      <c r="L1533" s="190"/>
      <c r="M1533" s="350"/>
    </row>
    <row r="1534" spans="1:13" ht="25.5">
      <c r="A1534" s="77" t="e">
        <f>VLOOKUP(B1534,#REF!,3,FALSE)</f>
        <v>#REF!</v>
      </c>
      <c r="B1534" s="170">
        <v>2108</v>
      </c>
      <c r="C1534" s="89" t="s">
        <v>269</v>
      </c>
      <c r="D1534" s="90"/>
      <c r="E1534" s="94"/>
      <c r="F1534" s="92" t="s">
        <v>13</v>
      </c>
      <c r="G1534" s="72">
        <f>+G1533</f>
        <v>1115.6999999999998</v>
      </c>
      <c r="H1534" s="72">
        <f t="shared" ref="H1534:K1534" si="80">+H1533</f>
        <v>1065.6000000000001</v>
      </c>
      <c r="I1534" s="72">
        <f t="shared" si="72"/>
        <v>95.509545576767977</v>
      </c>
      <c r="J1534" s="72">
        <f t="shared" si="76"/>
        <v>-50.099999999999682</v>
      </c>
      <c r="K1534" s="72">
        <f t="shared" si="80"/>
        <v>-50.1</v>
      </c>
      <c r="L1534" s="187"/>
      <c r="M1534" s="350"/>
    </row>
    <row r="1535" spans="1:13" ht="25.5">
      <c r="A1535" s="77" t="e">
        <f>VLOOKUP(B1535,#REF!,3,FALSE)</f>
        <v>#REF!</v>
      </c>
      <c r="B1535" s="168">
        <v>2109</v>
      </c>
      <c r="C1535" s="46" t="s">
        <v>271</v>
      </c>
      <c r="D1535" s="40" t="s">
        <v>413</v>
      </c>
      <c r="E1535" s="173" t="s">
        <v>193</v>
      </c>
      <c r="F1535" s="214" t="s">
        <v>8</v>
      </c>
      <c r="G1535" s="464">
        <v>1022</v>
      </c>
      <c r="H1535" s="464">
        <v>1022</v>
      </c>
      <c r="I1535" s="22">
        <f t="shared" si="72"/>
        <v>100</v>
      </c>
      <c r="J1535" s="10">
        <f t="shared" si="76"/>
        <v>0</v>
      </c>
      <c r="K1535" s="57"/>
      <c r="L1535" s="191"/>
      <c r="M1535" s="350"/>
    </row>
    <row r="1536" spans="1:13" ht="25.5">
      <c r="A1536" s="77" t="e">
        <f>VLOOKUP(B1536,#REF!,3,FALSE)</f>
        <v>#REF!</v>
      </c>
      <c r="B1536" s="169">
        <v>2109</v>
      </c>
      <c r="C1536" s="56" t="s">
        <v>271</v>
      </c>
      <c r="D1536" s="86" t="s">
        <v>413</v>
      </c>
      <c r="E1536" s="176" t="s">
        <v>193</v>
      </c>
      <c r="F1536" s="51" t="s">
        <v>12</v>
      </c>
      <c r="G1536" s="28">
        <f>SUM(G1535:G1535)</f>
        <v>1022</v>
      </c>
      <c r="H1536" s="28">
        <f>SUM(H1535:H1535)</f>
        <v>1022</v>
      </c>
      <c r="I1536" s="28">
        <f t="shared" si="72"/>
        <v>100</v>
      </c>
      <c r="J1536" s="28">
        <f t="shared" si="76"/>
        <v>0</v>
      </c>
      <c r="K1536" s="28">
        <f>SUM(K1535:K1535)</f>
        <v>0</v>
      </c>
      <c r="L1536" s="190"/>
      <c r="M1536" s="350"/>
    </row>
    <row r="1537" spans="1:13" ht="25.5">
      <c r="A1537" s="77" t="e">
        <f>VLOOKUP(B1537,#REF!,3,FALSE)</f>
        <v>#REF!</v>
      </c>
      <c r="B1537" s="170">
        <v>2109</v>
      </c>
      <c r="C1537" s="106" t="s">
        <v>271</v>
      </c>
      <c r="D1537" s="175"/>
      <c r="E1537" s="353"/>
      <c r="F1537" s="104" t="s">
        <v>13</v>
      </c>
      <c r="G1537" s="72">
        <f>+G1536</f>
        <v>1022</v>
      </c>
      <c r="H1537" s="72">
        <f t="shared" ref="H1537:K1537" si="81">+H1536</f>
        <v>1022</v>
      </c>
      <c r="I1537" s="72">
        <f t="shared" si="72"/>
        <v>100</v>
      </c>
      <c r="J1537" s="72">
        <f t="shared" si="76"/>
        <v>0</v>
      </c>
      <c r="K1537" s="72">
        <f t="shared" si="81"/>
        <v>0</v>
      </c>
      <c r="L1537" s="187"/>
      <c r="M1537" s="350"/>
    </row>
    <row r="1538" spans="1:13" ht="25.5">
      <c r="A1538" s="77" t="e">
        <f>VLOOKUP(B1538,#REF!,3,FALSE)</f>
        <v>#REF!</v>
      </c>
      <c r="B1538" s="24">
        <v>2972</v>
      </c>
      <c r="C1538" s="472" t="s">
        <v>204</v>
      </c>
      <c r="D1538" s="470" t="s">
        <v>413</v>
      </c>
      <c r="E1538" s="467" t="s">
        <v>193</v>
      </c>
      <c r="F1538" s="470" t="s">
        <v>8</v>
      </c>
      <c r="G1538" s="464">
        <v>4955.3</v>
      </c>
      <c r="H1538" s="464">
        <v>4943.8</v>
      </c>
      <c r="I1538" s="465">
        <f t="shared" si="72"/>
        <v>99.767925251750654</v>
      </c>
      <c r="J1538" s="466">
        <f t="shared" si="76"/>
        <v>-11.5</v>
      </c>
      <c r="K1538" s="237">
        <v>-6.4</v>
      </c>
      <c r="L1538" s="379" t="s">
        <v>27</v>
      </c>
      <c r="M1538" s="350" t="s">
        <v>343</v>
      </c>
    </row>
    <row r="1539" spans="1:13" ht="25.5">
      <c r="A1539" s="77" t="e">
        <f>VLOOKUP(B1539,#REF!,3,FALSE)</f>
        <v>#REF!</v>
      </c>
      <c r="B1539" s="24">
        <v>2972</v>
      </c>
      <c r="C1539"/>
      <c r="D1539"/>
      <c r="E1539"/>
      <c r="F1539"/>
      <c r="G1539"/>
      <c r="H1539"/>
      <c r="I1539"/>
      <c r="J1539"/>
      <c r="K1539" s="237">
        <v>-5.0999999999999996</v>
      </c>
      <c r="L1539" s="354" t="s">
        <v>155</v>
      </c>
      <c r="M1539" s="350" t="s">
        <v>376</v>
      </c>
    </row>
    <row r="1540" spans="1:13" ht="25.5">
      <c r="A1540" s="77" t="e">
        <f>VLOOKUP(B1540,#REF!,3,FALSE)</f>
        <v>#REF!</v>
      </c>
      <c r="B1540" s="24">
        <v>2972</v>
      </c>
      <c r="C1540" s="472" t="s">
        <v>204</v>
      </c>
      <c r="D1540" s="470" t="s">
        <v>413</v>
      </c>
      <c r="E1540" s="467" t="s">
        <v>193</v>
      </c>
      <c r="F1540" s="13" t="s">
        <v>11</v>
      </c>
      <c r="G1540" s="464">
        <v>5</v>
      </c>
      <c r="H1540" s="464">
        <v>0.4</v>
      </c>
      <c r="I1540" s="22">
        <f t="shared" si="72"/>
        <v>8</v>
      </c>
      <c r="J1540" s="10">
        <f t="shared" si="76"/>
        <v>-4.5999999999999996</v>
      </c>
      <c r="K1540" s="237">
        <v>-4.5999999999999996</v>
      </c>
      <c r="L1540" s="354" t="s">
        <v>9</v>
      </c>
      <c r="M1540" s="350" t="s">
        <v>380</v>
      </c>
    </row>
    <row r="1541" spans="1:13">
      <c r="A1541" s="77" t="e">
        <f>VLOOKUP(B1541,#REF!,3,FALSE)</f>
        <v>#REF!</v>
      </c>
      <c r="B1541" s="24">
        <v>2972</v>
      </c>
      <c r="C1541"/>
      <c r="D1541" s="471"/>
      <c r="E1541"/>
      <c r="F1541" s="41" t="s">
        <v>379</v>
      </c>
      <c r="G1541" s="464">
        <v>1.5</v>
      </c>
      <c r="H1541" s="464">
        <v>0</v>
      </c>
      <c r="I1541" s="22">
        <f t="shared" si="72"/>
        <v>0</v>
      </c>
      <c r="J1541" s="10">
        <f t="shared" si="76"/>
        <v>-1.5</v>
      </c>
      <c r="K1541" s="464">
        <v>-1.5</v>
      </c>
      <c r="L1541" s="435" t="s">
        <v>9</v>
      </c>
      <c r="M1541" s="350" t="s">
        <v>377</v>
      </c>
    </row>
    <row r="1542" spans="1:13" ht="25.5">
      <c r="A1542" s="77" t="e">
        <f>VLOOKUP(B1542,#REF!,3,FALSE)</f>
        <v>#REF!</v>
      </c>
      <c r="B1542" s="103">
        <v>2972</v>
      </c>
      <c r="C1542" s="64" t="s">
        <v>204</v>
      </c>
      <c r="D1542" s="86" t="s">
        <v>413</v>
      </c>
      <c r="E1542" s="126" t="s">
        <v>193</v>
      </c>
      <c r="F1542" s="51" t="s">
        <v>12</v>
      </c>
      <c r="G1542" s="28">
        <f>SUM(G1538:G1541)</f>
        <v>4961.8</v>
      </c>
      <c r="H1542" s="28">
        <f>SUM(H1538:H1541)</f>
        <v>4944.2</v>
      </c>
      <c r="I1542" s="28">
        <f t="shared" si="72"/>
        <v>99.645290015720093</v>
      </c>
      <c r="J1542" s="28">
        <f>SUM(J1538:J1541)</f>
        <v>-17.600000000000001</v>
      </c>
      <c r="K1542" s="28">
        <f>SUM(K1538:K1541)</f>
        <v>-17.600000000000001</v>
      </c>
      <c r="L1542" s="186"/>
      <c r="M1542" s="350"/>
    </row>
    <row r="1543" spans="1:13" ht="25.5">
      <c r="A1543" s="77" t="e">
        <f>VLOOKUP(B1543,#REF!,3,FALSE)</f>
        <v>#REF!</v>
      </c>
      <c r="B1543" s="159">
        <v>2972</v>
      </c>
      <c r="C1543" s="89" t="s">
        <v>204</v>
      </c>
      <c r="D1543" s="167"/>
      <c r="E1543" s="139"/>
      <c r="F1543" s="92" t="s">
        <v>13</v>
      </c>
      <c r="G1543" s="72">
        <f>+G1542</f>
        <v>4961.8</v>
      </c>
      <c r="H1543" s="72">
        <f t="shared" ref="H1543:K1543" si="82">+H1542</f>
        <v>4944.2</v>
      </c>
      <c r="I1543" s="72">
        <f t="shared" si="72"/>
        <v>99.645290015720093</v>
      </c>
      <c r="J1543" s="72">
        <f>+J1542</f>
        <v>-17.600000000000001</v>
      </c>
      <c r="K1543" s="72">
        <f t="shared" si="82"/>
        <v>-17.600000000000001</v>
      </c>
      <c r="L1543" s="187"/>
      <c r="M1543" s="350"/>
    </row>
    <row r="1544" spans="1:13" ht="25.5">
      <c r="A1544" s="77" t="e">
        <f>VLOOKUP(B1544,#REF!,3,FALSE)</f>
        <v>#REF!</v>
      </c>
      <c r="B1544" s="24">
        <v>2973</v>
      </c>
      <c r="C1544" s="15" t="s">
        <v>205</v>
      </c>
      <c r="D1544" s="12" t="s">
        <v>413</v>
      </c>
      <c r="E1544" s="27" t="s">
        <v>193</v>
      </c>
      <c r="F1544" s="13" t="s">
        <v>8</v>
      </c>
      <c r="G1544" s="22">
        <v>4215.6000000000004</v>
      </c>
      <c r="H1544" s="22">
        <v>3685.8</v>
      </c>
      <c r="I1544" s="22">
        <f t="shared" si="72"/>
        <v>87.432393965271842</v>
      </c>
      <c r="J1544" s="10">
        <f t="shared" si="76"/>
        <v>-529.80000000000018</v>
      </c>
      <c r="K1544" s="22">
        <v>-529.79999999999995</v>
      </c>
      <c r="L1544" s="17" t="s">
        <v>293</v>
      </c>
      <c r="M1544" s="350" t="s">
        <v>378</v>
      </c>
    </row>
    <row r="1545" spans="1:13" ht="25.5">
      <c r="A1545" s="77" t="e">
        <f>VLOOKUP(B1545,#REF!,3,FALSE)</f>
        <v>#REF!</v>
      </c>
      <c r="B1545" s="24">
        <v>2973</v>
      </c>
      <c r="C1545" s="26" t="s">
        <v>205</v>
      </c>
      <c r="D1545" s="12" t="s">
        <v>413</v>
      </c>
      <c r="E1545" s="66" t="s">
        <v>193</v>
      </c>
      <c r="F1545" s="13" t="s">
        <v>11</v>
      </c>
      <c r="G1545" s="10">
        <v>3</v>
      </c>
      <c r="H1545" s="10">
        <v>3</v>
      </c>
      <c r="I1545" s="22">
        <f t="shared" si="72"/>
        <v>100</v>
      </c>
      <c r="J1545" s="10">
        <f t="shared" si="76"/>
        <v>0</v>
      </c>
      <c r="K1545" s="10"/>
      <c r="L1545" s="54"/>
      <c r="M1545" s="350"/>
    </row>
    <row r="1546" spans="1:13" ht="25.5">
      <c r="A1546" s="77" t="e">
        <f>VLOOKUP(B1546,#REF!,3,FALSE)</f>
        <v>#REF!</v>
      </c>
      <c r="B1546" s="24">
        <v>2973</v>
      </c>
      <c r="C1546" s="26" t="s">
        <v>205</v>
      </c>
      <c r="D1546" s="12" t="s">
        <v>413</v>
      </c>
      <c r="E1546" s="66" t="s">
        <v>193</v>
      </c>
      <c r="F1546" s="13" t="s">
        <v>379</v>
      </c>
      <c r="G1546" s="10">
        <v>2.2000000000000002</v>
      </c>
      <c r="H1546" s="10">
        <v>2.2000000000000002</v>
      </c>
      <c r="I1546" s="22">
        <f t="shared" ref="I1546:I1609" si="83">IF(ISBLANK(H1546),"",+H1546/G1546*100)</f>
        <v>100</v>
      </c>
      <c r="J1546" s="10">
        <f t="shared" si="76"/>
        <v>0</v>
      </c>
      <c r="K1546" s="10"/>
      <c r="L1546" s="54"/>
      <c r="M1546" s="350"/>
    </row>
    <row r="1547" spans="1:13" ht="25.5">
      <c r="A1547" s="77" t="e">
        <f>VLOOKUP(B1547,#REF!,3,FALSE)</f>
        <v>#REF!</v>
      </c>
      <c r="B1547" s="103">
        <v>2973</v>
      </c>
      <c r="C1547" s="64" t="s">
        <v>205</v>
      </c>
      <c r="D1547" s="86" t="s">
        <v>413</v>
      </c>
      <c r="E1547" s="126" t="s">
        <v>193</v>
      </c>
      <c r="F1547" s="51" t="s">
        <v>12</v>
      </c>
      <c r="G1547" s="28">
        <f>SUM(G1544:G1546)</f>
        <v>4220.8</v>
      </c>
      <c r="H1547" s="28">
        <f>SUM(H1544:H1546)</f>
        <v>3691</v>
      </c>
      <c r="I1547" s="28">
        <f t="shared" si="83"/>
        <v>87.447877179681583</v>
      </c>
      <c r="J1547" s="28">
        <f t="shared" si="76"/>
        <v>-529.80000000000018</v>
      </c>
      <c r="K1547" s="28">
        <f>SUM(K1544:K1545)</f>
        <v>-529.79999999999995</v>
      </c>
      <c r="L1547" s="115"/>
      <c r="M1547" s="350"/>
    </row>
    <row r="1548" spans="1:13" ht="25.5">
      <c r="A1548" s="77" t="e">
        <f>VLOOKUP(B1548,#REF!,3,FALSE)</f>
        <v>#REF!</v>
      </c>
      <c r="B1548" s="159">
        <v>2973</v>
      </c>
      <c r="C1548" s="89" t="s">
        <v>205</v>
      </c>
      <c r="D1548" s="167"/>
      <c r="E1548" s="94"/>
      <c r="F1548" s="92" t="s">
        <v>13</v>
      </c>
      <c r="G1548" s="72">
        <f>+G1547</f>
        <v>4220.8</v>
      </c>
      <c r="H1548" s="72">
        <f t="shared" ref="H1548:K1548" si="84">+H1547</f>
        <v>3691</v>
      </c>
      <c r="I1548" s="72">
        <f t="shared" si="83"/>
        <v>87.447877179681583</v>
      </c>
      <c r="J1548" s="72">
        <f t="shared" si="76"/>
        <v>-529.80000000000018</v>
      </c>
      <c r="K1548" s="72">
        <f t="shared" si="84"/>
        <v>-529.79999999999995</v>
      </c>
      <c r="L1548" s="187"/>
      <c r="M1548" s="350"/>
    </row>
    <row r="1549" spans="1:13" ht="25.5">
      <c r="A1549" s="77" t="e">
        <f>VLOOKUP(B1549,#REF!,3,FALSE)</f>
        <v>#REF!</v>
      </c>
      <c r="B1549" s="168">
        <v>2115</v>
      </c>
      <c r="C1549" s="46" t="s">
        <v>270</v>
      </c>
      <c r="D1549" s="430" t="s">
        <v>445</v>
      </c>
      <c r="E1549" s="336" t="s">
        <v>193</v>
      </c>
      <c r="F1549" s="468" t="s">
        <v>8</v>
      </c>
      <c r="G1549" s="464">
        <v>2139</v>
      </c>
      <c r="H1549" s="464">
        <v>2132.1</v>
      </c>
      <c r="I1549" s="465">
        <f t="shared" si="83"/>
        <v>99.677419354838705</v>
      </c>
      <c r="J1549" s="466">
        <f t="shared" si="76"/>
        <v>-6.9000000000000909</v>
      </c>
      <c r="K1549" s="294">
        <v>-4.9000000000000004</v>
      </c>
      <c r="L1549" s="227" t="s">
        <v>1307</v>
      </c>
      <c r="M1549" s="350" t="s">
        <v>362</v>
      </c>
    </row>
    <row r="1550" spans="1:13" ht="25.5">
      <c r="A1550" s="77" t="e">
        <f>VLOOKUP(B1550,#REF!,3,FALSE)</f>
        <v>#REF!</v>
      </c>
      <c r="B1550" s="169">
        <v>2115</v>
      </c>
      <c r="C1550" s="432" t="s">
        <v>270</v>
      </c>
      <c r="D1550" s="430" t="s">
        <v>445</v>
      </c>
      <c r="E1550"/>
      <c r="F1550"/>
      <c r="G1550"/>
      <c r="H1550"/>
      <c r="I1550"/>
      <c r="J1550"/>
      <c r="K1550" s="294">
        <v>-2</v>
      </c>
      <c r="L1550" s="227" t="s">
        <v>1311</v>
      </c>
      <c r="M1550" s="350" t="s">
        <v>361</v>
      </c>
    </row>
    <row r="1551" spans="1:13" ht="25.5">
      <c r="A1551" s="77" t="e">
        <f>VLOOKUP(B1551,#REF!,3,FALSE)</f>
        <v>#REF!</v>
      </c>
      <c r="B1551" s="168">
        <v>2115</v>
      </c>
      <c r="C1551" s="46" t="s">
        <v>270</v>
      </c>
      <c r="D1551" s="293" t="s">
        <v>445</v>
      </c>
      <c r="E1551" s="45" t="s">
        <v>193</v>
      </c>
      <c r="F1551" s="13" t="s">
        <v>11</v>
      </c>
      <c r="G1551" s="464">
        <v>3.3</v>
      </c>
      <c r="H1551" s="464">
        <v>0</v>
      </c>
      <c r="I1551" s="22">
        <f t="shared" si="83"/>
        <v>0</v>
      </c>
      <c r="J1551" s="10">
        <f t="shared" si="76"/>
        <v>-3.3</v>
      </c>
      <c r="K1551" s="294">
        <v>-3.3</v>
      </c>
      <c r="L1551" s="227" t="s">
        <v>9</v>
      </c>
      <c r="M1551" s="350" t="s">
        <v>363</v>
      </c>
    </row>
    <row r="1552" spans="1:13" ht="25.5">
      <c r="A1552" s="77" t="e">
        <f>VLOOKUP(B1552,#REF!,3,FALSE)</f>
        <v>#REF!</v>
      </c>
      <c r="B1552" s="169">
        <v>2115</v>
      </c>
      <c r="C1552" s="56" t="s">
        <v>270</v>
      </c>
      <c r="D1552" s="86" t="s">
        <v>445</v>
      </c>
      <c r="E1552" s="176" t="s">
        <v>193</v>
      </c>
      <c r="F1552" s="51" t="s">
        <v>12</v>
      </c>
      <c r="G1552" s="28">
        <f>SUM(G1549:G1551)</f>
        <v>2142.3000000000002</v>
      </c>
      <c r="H1552" s="28">
        <f>SUM(H1549:H1551)</f>
        <v>2132.1</v>
      </c>
      <c r="I1552" s="28">
        <f t="shared" si="83"/>
        <v>99.523876207814027</v>
      </c>
      <c r="J1552" s="28">
        <f t="shared" si="76"/>
        <v>-10.200000000000273</v>
      </c>
      <c r="K1552" s="28">
        <f>SUM(K1549:K1551)</f>
        <v>-10.199999999999999</v>
      </c>
      <c r="L1552" s="190"/>
      <c r="M1552" s="350"/>
    </row>
    <row r="1553" spans="1:13" ht="25.5">
      <c r="A1553" s="77" t="e">
        <f>VLOOKUP(B1553,#REF!,3,FALSE)</f>
        <v>#REF!</v>
      </c>
      <c r="B1553" s="170">
        <v>2115</v>
      </c>
      <c r="C1553" s="89" t="s">
        <v>270</v>
      </c>
      <c r="D1553" s="90"/>
      <c r="E1553" s="132"/>
      <c r="F1553" s="92" t="s">
        <v>13</v>
      </c>
      <c r="G1553" s="72">
        <f>+G1552</f>
        <v>2142.3000000000002</v>
      </c>
      <c r="H1553" s="72">
        <f t="shared" ref="H1553:K1553" si="85">+H1552</f>
        <v>2132.1</v>
      </c>
      <c r="I1553" s="72">
        <f t="shared" si="83"/>
        <v>99.523876207814027</v>
      </c>
      <c r="J1553" s="72">
        <f t="shared" si="76"/>
        <v>-10.200000000000273</v>
      </c>
      <c r="K1553" s="72">
        <f t="shared" si="85"/>
        <v>-10.199999999999999</v>
      </c>
      <c r="L1553" s="187"/>
      <c r="M1553" s="350"/>
    </row>
    <row r="1554" spans="1:13" ht="25.5">
      <c r="A1554" s="77" t="e">
        <f>VLOOKUP(B1554,#REF!,3,FALSE)</f>
        <v>#REF!</v>
      </c>
      <c r="B1554" s="24">
        <v>2974</v>
      </c>
      <c r="C1554" s="26" t="s">
        <v>206</v>
      </c>
      <c r="D1554" s="482" t="s">
        <v>413</v>
      </c>
      <c r="E1554" s="481" t="s">
        <v>193</v>
      </c>
      <c r="F1554" s="470" t="s">
        <v>8</v>
      </c>
      <c r="G1554" s="464">
        <v>3313.3</v>
      </c>
      <c r="H1554" s="464">
        <v>2904.6</v>
      </c>
      <c r="I1554" s="465">
        <f t="shared" si="83"/>
        <v>87.664865843720747</v>
      </c>
      <c r="J1554" s="466">
        <f t="shared" si="76"/>
        <v>-408.70000000000027</v>
      </c>
      <c r="K1554" s="237">
        <v>-406.5</v>
      </c>
      <c r="L1554" s="436" t="s">
        <v>27</v>
      </c>
      <c r="M1554" s="350" t="s">
        <v>371</v>
      </c>
    </row>
    <row r="1555" spans="1:13" ht="25.5">
      <c r="A1555" s="77" t="e">
        <f>VLOOKUP(B1555,#REF!,3,FALSE)</f>
        <v>#REF!</v>
      </c>
      <c r="B1555" s="24">
        <v>2974</v>
      </c>
      <c r="C1555" s="26" t="s">
        <v>206</v>
      </c>
      <c r="D1555"/>
      <c r="E1555"/>
      <c r="F1555"/>
      <c r="G1555"/>
      <c r="H1555"/>
      <c r="I1555"/>
      <c r="J1555"/>
      <c r="K1555" s="237">
        <v>-0.2</v>
      </c>
      <c r="L1555" s="436" t="s">
        <v>1305</v>
      </c>
      <c r="M1555" s="350" t="s">
        <v>374</v>
      </c>
    </row>
    <row r="1556" spans="1:13" ht="51">
      <c r="A1556" s="77" t="e">
        <f>VLOOKUP(B1556,#REF!,3,FALSE)</f>
        <v>#REF!</v>
      </c>
      <c r="B1556" s="24">
        <v>2974</v>
      </c>
      <c r="C1556" s="26" t="s">
        <v>206</v>
      </c>
      <c r="D1556"/>
      <c r="E1556"/>
      <c r="F1556"/>
      <c r="G1556"/>
      <c r="H1556"/>
      <c r="I1556"/>
      <c r="J1556"/>
      <c r="K1556" s="237">
        <v>-2</v>
      </c>
      <c r="L1556" s="436" t="s">
        <v>1307</v>
      </c>
      <c r="M1556" s="350" t="s">
        <v>372</v>
      </c>
    </row>
    <row r="1557" spans="1:13" ht="25.5">
      <c r="A1557" s="77" t="e">
        <f>VLOOKUP(B1557,#REF!,3,FALSE)</f>
        <v>#REF!</v>
      </c>
      <c r="B1557" s="24">
        <v>2974</v>
      </c>
      <c r="C1557" s="26" t="s">
        <v>206</v>
      </c>
      <c r="D1557" s="12" t="s">
        <v>413</v>
      </c>
      <c r="E1557" s="66" t="s">
        <v>193</v>
      </c>
      <c r="F1557" s="13" t="s">
        <v>11</v>
      </c>
      <c r="G1557" s="464">
        <v>0.5</v>
      </c>
      <c r="H1557" s="464">
        <v>0.4</v>
      </c>
      <c r="I1557" s="22">
        <f t="shared" si="83"/>
        <v>80</v>
      </c>
      <c r="J1557" s="10">
        <f t="shared" si="76"/>
        <v>-9.9999999999999978E-2</v>
      </c>
      <c r="K1557" s="464">
        <v>-0.1</v>
      </c>
      <c r="L1557" s="436" t="s">
        <v>1305</v>
      </c>
      <c r="M1557" s="350" t="s">
        <v>373</v>
      </c>
    </row>
    <row r="1558" spans="1:13" ht="25.5">
      <c r="A1558" s="77" t="e">
        <f>VLOOKUP(B1558,#REF!,3,FALSE)</f>
        <v>#REF!</v>
      </c>
      <c r="B1558" s="103">
        <v>2974</v>
      </c>
      <c r="C1558" s="64" t="s">
        <v>206</v>
      </c>
      <c r="D1558" s="65" t="s">
        <v>413</v>
      </c>
      <c r="E1558" s="126" t="s">
        <v>193</v>
      </c>
      <c r="F1558" s="51" t="s">
        <v>12</v>
      </c>
      <c r="G1558" s="28">
        <f>SUM(G1554:G1557)</f>
        <v>3313.8</v>
      </c>
      <c r="H1558" s="28">
        <f>SUM(H1554:H1557)</f>
        <v>2905</v>
      </c>
      <c r="I1558" s="28">
        <f t="shared" si="83"/>
        <v>87.66370933671314</v>
      </c>
      <c r="J1558" s="28">
        <f t="shared" si="76"/>
        <v>-408.80000000000018</v>
      </c>
      <c r="K1558" s="28">
        <f>SUM(K1554:K1557)</f>
        <v>-408.8</v>
      </c>
      <c r="L1558" s="115"/>
      <c r="M1558" s="350"/>
    </row>
    <row r="1559" spans="1:13" ht="25.5">
      <c r="A1559" s="77" t="e">
        <f>VLOOKUP(B1559,#REF!,3,FALSE)</f>
        <v>#REF!</v>
      </c>
      <c r="B1559" s="159">
        <v>2974</v>
      </c>
      <c r="C1559" s="89" t="s">
        <v>206</v>
      </c>
      <c r="D1559" s="167"/>
      <c r="E1559" s="94"/>
      <c r="F1559" s="92" t="s">
        <v>13</v>
      </c>
      <c r="G1559" s="72">
        <f>+G1558</f>
        <v>3313.8</v>
      </c>
      <c r="H1559" s="72">
        <f t="shared" ref="H1559:K1559" si="86">+H1558</f>
        <v>2905</v>
      </c>
      <c r="I1559" s="72">
        <f t="shared" si="83"/>
        <v>87.66370933671314</v>
      </c>
      <c r="J1559" s="72">
        <f t="shared" si="76"/>
        <v>-408.80000000000018</v>
      </c>
      <c r="K1559" s="72">
        <f t="shared" si="86"/>
        <v>-408.8</v>
      </c>
      <c r="L1559" s="187"/>
      <c r="M1559" s="350"/>
    </row>
    <row r="1560" spans="1:13" ht="38.25">
      <c r="A1560" s="77" t="e">
        <f>VLOOKUP(B1560,#REF!,3,FALSE)</f>
        <v>#REF!</v>
      </c>
      <c r="B1560" s="24">
        <v>2117</v>
      </c>
      <c r="C1560" s="26" t="s">
        <v>195</v>
      </c>
      <c r="D1560" s="12" t="s">
        <v>413</v>
      </c>
      <c r="E1560" s="27" t="s">
        <v>193</v>
      </c>
      <c r="F1560" s="13" t="s">
        <v>8</v>
      </c>
      <c r="G1560" s="473">
        <v>2244.6</v>
      </c>
      <c r="H1560" s="473">
        <v>1720.2</v>
      </c>
      <c r="I1560" s="10">
        <f t="shared" si="83"/>
        <v>76.637262763966859</v>
      </c>
      <c r="J1560" s="10">
        <f t="shared" si="76"/>
        <v>-524.39999999999986</v>
      </c>
      <c r="K1560" s="237">
        <f>J1560</f>
        <v>-524.39999999999986</v>
      </c>
      <c r="L1560" s="241" t="s">
        <v>27</v>
      </c>
      <c r="M1560" s="350" t="s">
        <v>384</v>
      </c>
    </row>
    <row r="1561" spans="1:13" ht="25.5">
      <c r="A1561" s="77" t="e">
        <f>VLOOKUP(B1561,#REF!,3,FALSE)</f>
        <v>#REF!</v>
      </c>
      <c r="B1561" s="103">
        <v>2117</v>
      </c>
      <c r="C1561" s="64" t="s">
        <v>195</v>
      </c>
      <c r="D1561" s="86" t="s">
        <v>413</v>
      </c>
      <c r="E1561" s="81" t="s">
        <v>193</v>
      </c>
      <c r="F1561" s="51" t="s">
        <v>12</v>
      </c>
      <c r="G1561" s="28">
        <f>SUM(G1560:G1560)</f>
        <v>2244.6</v>
      </c>
      <c r="H1561" s="28">
        <f>SUM(H1560:H1560)</f>
        <v>1720.2</v>
      </c>
      <c r="I1561" s="28">
        <f t="shared" si="83"/>
        <v>76.637262763966859</v>
      </c>
      <c r="J1561" s="28">
        <f t="shared" si="76"/>
        <v>-524.39999999999986</v>
      </c>
      <c r="K1561" s="28">
        <f>SUM(K1560:K1560)</f>
        <v>-524.39999999999986</v>
      </c>
      <c r="L1561" s="186"/>
      <c r="M1561" s="350"/>
    </row>
    <row r="1562" spans="1:13" ht="25.5">
      <c r="A1562" s="77" t="e">
        <f>VLOOKUP(B1562,#REF!,3,FALSE)</f>
        <v>#REF!</v>
      </c>
      <c r="B1562" s="159">
        <v>2117</v>
      </c>
      <c r="C1562" s="89" t="s">
        <v>195</v>
      </c>
      <c r="D1562" s="167"/>
      <c r="E1562" s="167"/>
      <c r="F1562" s="92" t="s">
        <v>13</v>
      </c>
      <c r="G1562" s="72">
        <f>+G1561</f>
        <v>2244.6</v>
      </c>
      <c r="H1562" s="72">
        <f t="shared" ref="H1562:K1562" si="87">+H1561</f>
        <v>1720.2</v>
      </c>
      <c r="I1562" s="72">
        <f t="shared" si="83"/>
        <v>76.637262763966859</v>
      </c>
      <c r="J1562" s="72">
        <f t="shared" si="76"/>
        <v>-524.39999999999986</v>
      </c>
      <c r="K1562" s="72">
        <f t="shared" si="87"/>
        <v>-524.39999999999986</v>
      </c>
      <c r="L1562" s="187"/>
      <c r="M1562" s="350"/>
    </row>
    <row r="1563" spans="1:13" ht="25.5">
      <c r="A1563" s="77" t="e">
        <f>VLOOKUP(B1563,#REF!,3,FALSE)</f>
        <v>#REF!</v>
      </c>
      <c r="B1563" s="24">
        <v>2121</v>
      </c>
      <c r="C1563" s="26" t="s">
        <v>196</v>
      </c>
      <c r="D1563" s="309">
        <v>13001</v>
      </c>
      <c r="E1563" s="66" t="s">
        <v>193</v>
      </c>
      <c r="F1563" s="13" t="s">
        <v>8</v>
      </c>
      <c r="G1563" s="374">
        <v>1610</v>
      </c>
      <c r="H1563" s="374">
        <v>1527.9</v>
      </c>
      <c r="I1563" s="22">
        <f t="shared" si="83"/>
        <v>94.900621118012424</v>
      </c>
      <c r="J1563" s="10">
        <f t="shared" si="76"/>
        <v>-82.099999999999909</v>
      </c>
      <c r="K1563" s="237">
        <v>-61.9</v>
      </c>
      <c r="L1563" s="354" t="s">
        <v>27</v>
      </c>
      <c r="M1563" s="350" t="s">
        <v>496</v>
      </c>
    </row>
    <row r="1564" spans="1:13" ht="25.5">
      <c r="A1564" s="77" t="e">
        <f>VLOOKUP(B1564,#REF!,3,FALSE)</f>
        <v>#REF!</v>
      </c>
      <c r="B1564" s="24">
        <v>2121</v>
      </c>
      <c r="C1564" s="26" t="s">
        <v>196</v>
      </c>
      <c r="D1564" s="309">
        <v>13001</v>
      </c>
      <c r="E1564" s="66" t="s">
        <v>193</v>
      </c>
      <c r="F1564" s="13"/>
      <c r="G1564" s="10"/>
      <c r="H1564" s="10"/>
      <c r="I1564" s="22"/>
      <c r="J1564" s="10"/>
      <c r="K1564" s="237">
        <v>-19.100000000000001</v>
      </c>
      <c r="L1564" s="354" t="s">
        <v>9</v>
      </c>
      <c r="M1564" s="350" t="s">
        <v>497</v>
      </c>
    </row>
    <row r="1565" spans="1:13" ht="25.5">
      <c r="A1565" s="77" t="e">
        <f>VLOOKUP(B1565,#REF!,3,FALSE)</f>
        <v>#REF!</v>
      </c>
      <c r="B1565" s="24">
        <v>2121</v>
      </c>
      <c r="C1565" s="26" t="s">
        <v>196</v>
      </c>
      <c r="D1565" s="309">
        <v>13001</v>
      </c>
      <c r="E1565" s="66" t="s">
        <v>193</v>
      </c>
      <c r="F1565" s="13"/>
      <c r="G1565" s="10"/>
      <c r="H1565" s="10"/>
      <c r="I1565" s="22"/>
      <c r="J1565" s="10"/>
      <c r="K1565" s="237">
        <v>-1.1000000000000001</v>
      </c>
      <c r="L1565" s="354" t="s">
        <v>27</v>
      </c>
      <c r="M1565" s="350" t="s">
        <v>500</v>
      </c>
    </row>
    <row r="1566" spans="1:13" ht="25.5">
      <c r="A1566" s="77" t="e">
        <f>VLOOKUP(B1566,#REF!,3,FALSE)</f>
        <v>#REF!</v>
      </c>
      <c r="B1566" s="24">
        <v>2121</v>
      </c>
      <c r="C1566" s="26" t="s">
        <v>196</v>
      </c>
      <c r="D1566" s="309">
        <v>13001</v>
      </c>
      <c r="E1566" s="66" t="s">
        <v>193</v>
      </c>
      <c r="F1566" s="13" t="s">
        <v>11</v>
      </c>
      <c r="G1566" s="374">
        <v>1</v>
      </c>
      <c r="H1566" s="374">
        <v>0.6</v>
      </c>
      <c r="I1566" s="22">
        <f t="shared" si="83"/>
        <v>60</v>
      </c>
      <c r="J1566" s="10">
        <f t="shared" si="76"/>
        <v>-0.4</v>
      </c>
      <c r="K1566" s="237">
        <v>-0.4</v>
      </c>
      <c r="L1566" s="354" t="s">
        <v>155</v>
      </c>
      <c r="M1566" s="350" t="s">
        <v>498</v>
      </c>
    </row>
    <row r="1567" spans="1:13" ht="25.5">
      <c r="A1567" s="77" t="e">
        <f>VLOOKUP(B1567,#REF!,3,FALSE)</f>
        <v>#REF!</v>
      </c>
      <c r="B1567" s="24">
        <v>2121</v>
      </c>
      <c r="C1567" s="26" t="s">
        <v>196</v>
      </c>
      <c r="D1567" s="309">
        <v>13001</v>
      </c>
      <c r="E1567" s="66" t="s">
        <v>193</v>
      </c>
      <c r="F1567" s="354" t="s">
        <v>379</v>
      </c>
      <c r="G1567" s="374">
        <v>2.2000000000000002</v>
      </c>
      <c r="H1567" s="374">
        <v>1.4</v>
      </c>
      <c r="I1567" s="22"/>
      <c r="J1567" s="10"/>
      <c r="K1567" s="237">
        <v>-0.8</v>
      </c>
      <c r="L1567" s="354" t="s">
        <v>1313</v>
      </c>
      <c r="M1567" s="350" t="s">
        <v>499</v>
      </c>
    </row>
    <row r="1568" spans="1:13" ht="25.5">
      <c r="A1568" s="77" t="e">
        <f>VLOOKUP(B1568,#REF!,3,FALSE)</f>
        <v>#REF!</v>
      </c>
      <c r="B1568" s="103">
        <v>2121</v>
      </c>
      <c r="C1568" s="64" t="s">
        <v>196</v>
      </c>
      <c r="D1568" s="86">
        <v>13001</v>
      </c>
      <c r="E1568" s="126" t="s">
        <v>193</v>
      </c>
      <c r="F1568" s="51" t="s">
        <v>12</v>
      </c>
      <c r="G1568" s="28">
        <f>SUM(G1563:G1567)</f>
        <v>1613.2</v>
      </c>
      <c r="H1568" s="28">
        <f>SUM(H1563:H1567)</f>
        <v>1529.9</v>
      </c>
      <c r="I1568" s="28">
        <f t="shared" si="83"/>
        <v>94.836350111579463</v>
      </c>
      <c r="J1568" s="28">
        <f t="shared" si="76"/>
        <v>-83.299999999999955</v>
      </c>
      <c r="K1568" s="28">
        <f>SUM(K1563:K1566)</f>
        <v>-82.5</v>
      </c>
      <c r="L1568" s="186"/>
      <c r="M1568" s="350"/>
    </row>
    <row r="1569" spans="1:13" ht="25.5">
      <c r="A1569" s="77" t="e">
        <f>VLOOKUP(B1569,#REF!,3,FALSE)</f>
        <v>#REF!</v>
      </c>
      <c r="B1569" s="159">
        <v>2121</v>
      </c>
      <c r="C1569" s="89" t="s">
        <v>196</v>
      </c>
      <c r="D1569" s="90"/>
      <c r="E1569" s="94"/>
      <c r="F1569" s="92" t="s">
        <v>13</v>
      </c>
      <c r="G1569" s="72">
        <f>+G1568</f>
        <v>1613.2</v>
      </c>
      <c r="H1569" s="72">
        <f t="shared" ref="H1569:K1569" si="88">+H1568</f>
        <v>1529.9</v>
      </c>
      <c r="I1569" s="72">
        <f t="shared" si="83"/>
        <v>94.836350111579463</v>
      </c>
      <c r="J1569" s="72">
        <f t="shared" si="76"/>
        <v>-83.299999999999955</v>
      </c>
      <c r="K1569" s="72">
        <f t="shared" si="88"/>
        <v>-82.5</v>
      </c>
      <c r="L1569" s="187"/>
      <c r="M1569" s="350"/>
    </row>
    <row r="1570" spans="1:13" ht="51">
      <c r="A1570" s="77" t="e">
        <f>VLOOKUP(B1570,#REF!,3,FALSE)</f>
        <v>#REF!</v>
      </c>
      <c r="B1570" s="24">
        <v>2136</v>
      </c>
      <c r="C1570" s="26" t="s">
        <v>197</v>
      </c>
      <c r="D1570" s="309">
        <v>13001</v>
      </c>
      <c r="E1570" s="66" t="s">
        <v>193</v>
      </c>
      <c r="F1570" s="13" t="s">
        <v>8</v>
      </c>
      <c r="G1570" s="477">
        <v>1719.7</v>
      </c>
      <c r="H1570" s="477">
        <v>1645</v>
      </c>
      <c r="I1570" s="22">
        <f t="shared" si="83"/>
        <v>95.656219107983958</v>
      </c>
      <c r="J1570" s="10">
        <f t="shared" si="76"/>
        <v>-74.700000000000045</v>
      </c>
      <c r="K1570" s="10">
        <v>-74.7</v>
      </c>
      <c r="L1570" s="227" t="s">
        <v>293</v>
      </c>
      <c r="M1570" s="350" t="s">
        <v>450</v>
      </c>
    </row>
    <row r="1571" spans="1:13" ht="25.5">
      <c r="A1571" s="77" t="e">
        <f>VLOOKUP(B1571,#REF!,3,FALSE)</f>
        <v>#REF!</v>
      </c>
      <c r="B1571" s="24">
        <v>2136</v>
      </c>
      <c r="C1571" s="26" t="s">
        <v>197</v>
      </c>
      <c r="D1571" s="309">
        <v>13001</v>
      </c>
      <c r="E1571" s="66" t="s">
        <v>193</v>
      </c>
      <c r="F1571" s="13" t="s">
        <v>379</v>
      </c>
      <c r="G1571" s="477">
        <v>0.7</v>
      </c>
      <c r="H1571" s="464">
        <v>0.7</v>
      </c>
      <c r="I1571" s="22">
        <f t="shared" si="83"/>
        <v>100</v>
      </c>
      <c r="J1571" s="10">
        <f t="shared" si="76"/>
        <v>0</v>
      </c>
      <c r="K1571" s="10"/>
      <c r="L1571" s="12"/>
      <c r="M1571" s="350"/>
    </row>
    <row r="1572" spans="1:13" ht="25.5">
      <c r="A1572" s="77" t="e">
        <f>VLOOKUP(B1572,#REF!,3,FALSE)</f>
        <v>#REF!</v>
      </c>
      <c r="B1572" s="103">
        <v>2136</v>
      </c>
      <c r="C1572" s="64" t="s">
        <v>197</v>
      </c>
      <c r="D1572" s="86">
        <v>13001</v>
      </c>
      <c r="E1572" s="126" t="s">
        <v>193</v>
      </c>
      <c r="F1572" s="51" t="s">
        <v>12</v>
      </c>
      <c r="G1572" s="28">
        <f>SUM(G1570:G1571)</f>
        <v>1720.4</v>
      </c>
      <c r="H1572" s="28">
        <f>SUM(H1570:H1571)</f>
        <v>1645.7</v>
      </c>
      <c r="I1572" s="28">
        <f t="shared" si="83"/>
        <v>95.657986514764005</v>
      </c>
      <c r="J1572" s="28">
        <f t="shared" si="76"/>
        <v>-74.700000000000045</v>
      </c>
      <c r="K1572" s="28">
        <f>SUM(K1570:K1571)</f>
        <v>-74.7</v>
      </c>
      <c r="L1572" s="186"/>
      <c r="M1572" s="350"/>
    </row>
    <row r="1573" spans="1:13" ht="25.5">
      <c r="A1573" s="77" t="e">
        <f>VLOOKUP(B1573,#REF!,3,FALSE)</f>
        <v>#REF!</v>
      </c>
      <c r="B1573" s="159">
        <v>2136</v>
      </c>
      <c r="C1573" s="89" t="s">
        <v>197</v>
      </c>
      <c r="D1573" s="90"/>
      <c r="E1573" s="94"/>
      <c r="F1573" s="92" t="s">
        <v>13</v>
      </c>
      <c r="G1573" s="72">
        <f>+G1572</f>
        <v>1720.4</v>
      </c>
      <c r="H1573" s="72">
        <f t="shared" ref="H1573:K1573" si="89">+H1572</f>
        <v>1645.7</v>
      </c>
      <c r="I1573" s="72">
        <f t="shared" si="83"/>
        <v>95.657986514764005</v>
      </c>
      <c r="J1573" s="72">
        <f t="shared" si="76"/>
        <v>-74.700000000000045</v>
      </c>
      <c r="K1573" s="72">
        <f t="shared" si="89"/>
        <v>-74.7</v>
      </c>
      <c r="L1573" s="187"/>
      <c r="M1573" s="350"/>
    </row>
    <row r="1574" spans="1:13" ht="25.5">
      <c r="A1574" s="77" t="e">
        <f>VLOOKUP(B1574,#REF!,3,FALSE)</f>
        <v>#REF!</v>
      </c>
      <c r="B1574" s="24">
        <v>2141</v>
      </c>
      <c r="C1574" s="26" t="s">
        <v>198</v>
      </c>
      <c r="D1574" s="309">
        <v>13001</v>
      </c>
      <c r="E1574" s="66" t="s">
        <v>193</v>
      </c>
      <c r="F1574" s="470" t="s">
        <v>8</v>
      </c>
      <c r="G1574" s="479">
        <v>977.4</v>
      </c>
      <c r="H1574" s="479">
        <v>869.5</v>
      </c>
      <c r="I1574" s="465">
        <f t="shared" si="83"/>
        <v>88.960507468794759</v>
      </c>
      <c r="J1574" s="466">
        <f t="shared" si="76"/>
        <v>-107.89999999999998</v>
      </c>
      <c r="K1574" s="369">
        <v>106.9</v>
      </c>
      <c r="L1574" s="354" t="s">
        <v>27</v>
      </c>
      <c r="M1574" s="350" t="s">
        <v>344</v>
      </c>
    </row>
    <row r="1575" spans="1:13" ht="25.5">
      <c r="A1575" s="77" t="s">
        <v>339</v>
      </c>
      <c r="B1575" s="24">
        <v>2141</v>
      </c>
      <c r="C1575" s="26" t="s">
        <v>198</v>
      </c>
      <c r="D1575" s="309">
        <v>13001</v>
      </c>
      <c r="E1575" s="66" t="s">
        <v>193</v>
      </c>
      <c r="F1575"/>
      <c r="G1575"/>
      <c r="H1575"/>
      <c r="I1575"/>
      <c r="J1575"/>
      <c r="K1575" s="369">
        <v>1</v>
      </c>
      <c r="L1575" s="354" t="s">
        <v>1307</v>
      </c>
      <c r="M1575" s="350" t="s">
        <v>352</v>
      </c>
    </row>
    <row r="1576" spans="1:13" ht="25.5">
      <c r="A1576" s="77" t="e">
        <f>VLOOKUP(B1576,#REF!,3,FALSE)</f>
        <v>#REF!</v>
      </c>
      <c r="B1576" s="103">
        <v>2141</v>
      </c>
      <c r="C1576" s="64" t="s">
        <v>198</v>
      </c>
      <c r="D1576" s="310">
        <v>13001</v>
      </c>
      <c r="E1576" s="126" t="s">
        <v>193</v>
      </c>
      <c r="F1576" s="51" t="s">
        <v>12</v>
      </c>
      <c r="G1576" s="28">
        <f>SUM(G1574:G1574)</f>
        <v>977.4</v>
      </c>
      <c r="H1576" s="28">
        <f>SUM(H1574:H1574)</f>
        <v>869.5</v>
      </c>
      <c r="I1576" s="28">
        <f t="shared" si="83"/>
        <v>88.960507468794759</v>
      </c>
      <c r="J1576" s="28">
        <f t="shared" si="76"/>
        <v>-107.89999999999998</v>
      </c>
      <c r="K1576" s="28">
        <f>SUM(K1574:K1575)</f>
        <v>107.9</v>
      </c>
      <c r="L1576" s="186"/>
      <c r="M1576" s="350"/>
    </row>
    <row r="1577" spans="1:13" ht="25.5">
      <c r="A1577" s="77" t="e">
        <f>VLOOKUP(B1577,#REF!,3,FALSE)</f>
        <v>#REF!</v>
      </c>
      <c r="B1577" s="159">
        <v>2141</v>
      </c>
      <c r="C1577" s="89" t="s">
        <v>198</v>
      </c>
      <c r="D1577" s="311"/>
      <c r="E1577" s="94"/>
      <c r="F1577" s="92" t="s">
        <v>13</v>
      </c>
      <c r="G1577" s="72">
        <f>+G1576</f>
        <v>977.4</v>
      </c>
      <c r="H1577" s="72">
        <f t="shared" ref="H1577:K1577" si="90">+H1576</f>
        <v>869.5</v>
      </c>
      <c r="I1577" s="72">
        <f t="shared" si="83"/>
        <v>88.960507468794759</v>
      </c>
      <c r="J1577" s="72">
        <f t="shared" si="76"/>
        <v>-107.89999999999998</v>
      </c>
      <c r="K1577" s="72">
        <f t="shared" si="90"/>
        <v>107.9</v>
      </c>
      <c r="L1577" s="187"/>
      <c r="M1577" s="350"/>
    </row>
    <row r="1578" spans="1:13" ht="25.5">
      <c r="A1578" s="77" t="e">
        <f>VLOOKUP(B1578,#REF!,3,FALSE)</f>
        <v>#REF!</v>
      </c>
      <c r="B1578" s="24">
        <v>2154</v>
      </c>
      <c r="C1578" s="26" t="s">
        <v>199</v>
      </c>
      <c r="D1578" s="13" t="s">
        <v>413</v>
      </c>
      <c r="E1578" s="25" t="s">
        <v>193</v>
      </c>
      <c r="F1578" s="13" t="s">
        <v>8</v>
      </c>
      <c r="G1578" s="284">
        <v>1084.8</v>
      </c>
      <c r="H1578" s="284">
        <v>1017</v>
      </c>
      <c r="I1578" s="22">
        <f t="shared" si="83"/>
        <v>93.75</v>
      </c>
      <c r="J1578" s="10">
        <f t="shared" si="76"/>
        <v>-67.799999999999955</v>
      </c>
      <c r="K1578" s="145">
        <v>-67.8</v>
      </c>
      <c r="L1578" s="227" t="s">
        <v>27</v>
      </c>
      <c r="M1578" s="350" t="s">
        <v>343</v>
      </c>
    </row>
    <row r="1579" spans="1:13" ht="25.5">
      <c r="A1579" s="77" t="e">
        <f>VLOOKUP(B1579,#REF!,3,FALSE)</f>
        <v>#REF!</v>
      </c>
      <c r="B1579" s="24">
        <v>2154</v>
      </c>
      <c r="C1579" s="26" t="s">
        <v>199</v>
      </c>
      <c r="D1579" s="13" t="s">
        <v>413</v>
      </c>
      <c r="E1579" s="25" t="s">
        <v>193</v>
      </c>
      <c r="F1579" s="41" t="s">
        <v>379</v>
      </c>
      <c r="G1579" s="284">
        <v>0.7</v>
      </c>
      <c r="H1579" s="228">
        <v>0.7</v>
      </c>
      <c r="I1579" s="22">
        <f t="shared" si="83"/>
        <v>100</v>
      </c>
      <c r="J1579" s="10">
        <f t="shared" si="76"/>
        <v>0</v>
      </c>
      <c r="K1579" s="145">
        <v>0</v>
      </c>
      <c r="L1579" s="12"/>
      <c r="M1579" s="350"/>
    </row>
    <row r="1580" spans="1:13" ht="25.5">
      <c r="A1580" s="77" t="e">
        <f>VLOOKUP(B1580,#REF!,3,FALSE)</f>
        <v>#REF!</v>
      </c>
      <c r="B1580" s="103">
        <v>2154</v>
      </c>
      <c r="C1580" s="64" t="s">
        <v>199</v>
      </c>
      <c r="D1580" s="86" t="s">
        <v>413</v>
      </c>
      <c r="E1580" s="126" t="s">
        <v>193</v>
      </c>
      <c r="F1580" s="51" t="s">
        <v>12</v>
      </c>
      <c r="G1580" s="28">
        <f>SUM(G1578:G1579)</f>
        <v>1085.5</v>
      </c>
      <c r="H1580" s="28">
        <f>SUM(H1578:H1579)</f>
        <v>1017.7</v>
      </c>
      <c r="I1580" s="28">
        <f t="shared" si="83"/>
        <v>93.754030400736994</v>
      </c>
      <c r="J1580" s="28">
        <f t="shared" si="76"/>
        <v>-67.799999999999955</v>
      </c>
      <c r="K1580" s="28">
        <f>SUM(K1578:K1578)</f>
        <v>-67.8</v>
      </c>
      <c r="L1580" s="186"/>
      <c r="M1580" s="350"/>
    </row>
    <row r="1581" spans="1:13" ht="25.5">
      <c r="A1581" s="77" t="e">
        <f>VLOOKUP(B1581,#REF!,3,FALSE)</f>
        <v>#REF!</v>
      </c>
      <c r="B1581" s="159">
        <v>2154</v>
      </c>
      <c r="C1581" s="89" t="s">
        <v>199</v>
      </c>
      <c r="D1581" s="167"/>
      <c r="E1581" s="94"/>
      <c r="F1581" s="92" t="s">
        <v>13</v>
      </c>
      <c r="G1581" s="72">
        <f>+G1580</f>
        <v>1085.5</v>
      </c>
      <c r="H1581" s="72">
        <f t="shared" ref="H1581:K1581" si="91">+H1580</f>
        <v>1017.7</v>
      </c>
      <c r="I1581" s="72">
        <f t="shared" si="83"/>
        <v>93.754030400736994</v>
      </c>
      <c r="J1581" s="72">
        <f t="shared" si="76"/>
        <v>-67.799999999999955</v>
      </c>
      <c r="K1581" s="72">
        <f t="shared" si="91"/>
        <v>-67.8</v>
      </c>
      <c r="L1581" s="187"/>
      <c r="M1581" s="350"/>
    </row>
    <row r="1582" spans="1:13" ht="25.5">
      <c r="A1582" s="77" t="e">
        <f>VLOOKUP(B1582,#REF!,3,FALSE)</f>
        <v>#REF!</v>
      </c>
      <c r="B1582" s="24">
        <v>2155</v>
      </c>
      <c r="C1582" s="26" t="s">
        <v>272</v>
      </c>
      <c r="D1582" s="12" t="s">
        <v>413</v>
      </c>
      <c r="E1582" s="66" t="s">
        <v>193</v>
      </c>
      <c r="F1582" s="13" t="s">
        <v>8</v>
      </c>
      <c r="G1582" s="312">
        <v>977.6</v>
      </c>
      <c r="H1582" s="312">
        <v>962.2</v>
      </c>
      <c r="I1582" s="22">
        <f t="shared" si="83"/>
        <v>98.424713584288057</v>
      </c>
      <c r="J1582" s="10">
        <f t="shared" si="76"/>
        <v>-15.399999999999977</v>
      </c>
      <c r="K1582" s="473">
        <v>-14.4</v>
      </c>
      <c r="L1582" s="433" t="s">
        <v>1313</v>
      </c>
      <c r="M1582" s="350" t="s">
        <v>451</v>
      </c>
    </row>
    <row r="1583" spans="1:13" ht="25.5">
      <c r="A1583" s="77" t="e">
        <f>VLOOKUP(B1583,#REF!,3,FALSE)</f>
        <v>#REF!</v>
      </c>
      <c r="B1583" s="24">
        <v>2155</v>
      </c>
      <c r="C1583" s="26" t="s">
        <v>272</v>
      </c>
      <c r="D1583" s="12" t="s">
        <v>413</v>
      </c>
      <c r="E1583" s="66" t="s">
        <v>193</v>
      </c>
      <c r="F1583" s="471"/>
      <c r="G1583" s="480"/>
      <c r="H1583" s="480"/>
      <c r="I1583" s="335"/>
      <c r="J1583" s="334"/>
      <c r="K1583" s="237">
        <v>-1</v>
      </c>
      <c r="L1583" s="433" t="s">
        <v>50</v>
      </c>
      <c r="M1583" s="350" t="s">
        <v>352</v>
      </c>
    </row>
    <row r="1584" spans="1:13" ht="25.5">
      <c r="A1584" s="77" t="e">
        <f>VLOOKUP(B1584,#REF!,3,FALSE)</f>
        <v>#REF!</v>
      </c>
      <c r="B1584" s="24">
        <v>2155</v>
      </c>
      <c r="C1584" s="26" t="s">
        <v>272</v>
      </c>
      <c r="D1584" s="12" t="s">
        <v>413</v>
      </c>
      <c r="E1584" s="66" t="s">
        <v>193</v>
      </c>
      <c r="F1584" s="13" t="s">
        <v>11</v>
      </c>
      <c r="G1584" s="313">
        <v>0.5</v>
      </c>
      <c r="H1584" s="313">
        <v>0.1</v>
      </c>
      <c r="I1584" s="22">
        <f t="shared" si="83"/>
        <v>20</v>
      </c>
      <c r="J1584" s="10">
        <f t="shared" ref="J1584:J1647" si="92">+H1584-G1584</f>
        <v>-0.4</v>
      </c>
      <c r="K1584" s="473">
        <v>-0.4</v>
      </c>
      <c r="L1584" s="229" t="s">
        <v>9</v>
      </c>
      <c r="M1584" s="350" t="s">
        <v>356</v>
      </c>
    </row>
    <row r="1585" spans="1:13" ht="25.5">
      <c r="A1585" s="77" t="e">
        <f>VLOOKUP(B1585,#REF!,3,FALSE)</f>
        <v>#REF!</v>
      </c>
      <c r="B1585" s="103">
        <v>2155</v>
      </c>
      <c r="C1585" s="64" t="s">
        <v>272</v>
      </c>
      <c r="D1585" s="86" t="s">
        <v>413</v>
      </c>
      <c r="E1585" s="126" t="s">
        <v>193</v>
      </c>
      <c r="F1585" s="51" t="s">
        <v>12</v>
      </c>
      <c r="G1585" s="28">
        <f>SUM(G1582:G1584)</f>
        <v>978.1</v>
      </c>
      <c r="H1585" s="28">
        <f>SUM(H1582:H1584)</f>
        <v>962.30000000000007</v>
      </c>
      <c r="I1585" s="28">
        <f t="shared" si="83"/>
        <v>98.384623249156533</v>
      </c>
      <c r="J1585" s="28">
        <f t="shared" si="92"/>
        <v>-15.799999999999955</v>
      </c>
      <c r="K1585" s="28">
        <f>SUM(K1582:K1584)</f>
        <v>-15.8</v>
      </c>
      <c r="L1585" s="186"/>
      <c r="M1585" s="350"/>
    </row>
    <row r="1586" spans="1:13" ht="25.5">
      <c r="A1586" s="77" t="e">
        <f>VLOOKUP(B1586,#REF!,3,FALSE)</f>
        <v>#REF!</v>
      </c>
      <c r="B1586" s="159">
        <v>2155</v>
      </c>
      <c r="C1586" s="89" t="s">
        <v>272</v>
      </c>
      <c r="D1586" s="285"/>
      <c r="E1586" s="94"/>
      <c r="F1586" s="92" t="s">
        <v>13</v>
      </c>
      <c r="G1586" s="72">
        <f>+G1585</f>
        <v>978.1</v>
      </c>
      <c r="H1586" s="72">
        <f t="shared" ref="H1586:K1586" si="93">+H1585</f>
        <v>962.30000000000007</v>
      </c>
      <c r="I1586" s="72">
        <f t="shared" si="83"/>
        <v>98.384623249156533</v>
      </c>
      <c r="J1586" s="72">
        <f t="shared" si="92"/>
        <v>-15.799999999999955</v>
      </c>
      <c r="K1586" s="72">
        <f t="shared" si="93"/>
        <v>-15.8</v>
      </c>
      <c r="L1586" s="187"/>
      <c r="M1586" s="350"/>
    </row>
    <row r="1587" spans="1:13" ht="25.5">
      <c r="A1587" s="77" t="e">
        <f>VLOOKUP(B1587,#REF!,3,FALSE)</f>
        <v>#REF!</v>
      </c>
      <c r="B1587" s="24">
        <v>2158</v>
      </c>
      <c r="C1587" s="26" t="s">
        <v>200</v>
      </c>
      <c r="D1587" s="12" t="s">
        <v>413</v>
      </c>
      <c r="E1587" s="26" t="s">
        <v>193</v>
      </c>
      <c r="F1587" s="13" t="s">
        <v>8</v>
      </c>
      <c r="G1587" s="464">
        <v>1460.9</v>
      </c>
      <c r="H1587" s="464">
        <v>1289.8</v>
      </c>
      <c r="I1587" s="22">
        <f t="shared" si="83"/>
        <v>88.288041618180571</v>
      </c>
      <c r="J1587" s="10">
        <f t="shared" si="92"/>
        <v>-171.10000000000014</v>
      </c>
      <c r="K1587" s="10">
        <v>-171.1</v>
      </c>
      <c r="L1587" s="354" t="s">
        <v>1312</v>
      </c>
      <c r="M1587" s="350" t="s">
        <v>345</v>
      </c>
    </row>
    <row r="1588" spans="1:13" ht="25.5">
      <c r="A1588" s="77" t="e">
        <f>VLOOKUP(B1588,#REF!,3,FALSE)</f>
        <v>#REF!</v>
      </c>
      <c r="B1588" s="24">
        <v>2158</v>
      </c>
      <c r="C1588" s="26" t="s">
        <v>200</v>
      </c>
      <c r="D1588" s="12" t="s">
        <v>413</v>
      </c>
      <c r="E1588" s="26" t="s">
        <v>193</v>
      </c>
      <c r="F1588" s="13" t="s">
        <v>11</v>
      </c>
      <c r="G1588" s="237">
        <v>1</v>
      </c>
      <c r="H1588" s="237">
        <v>0.1</v>
      </c>
      <c r="I1588" s="22">
        <f t="shared" si="83"/>
        <v>10</v>
      </c>
      <c r="J1588" s="10">
        <f t="shared" si="92"/>
        <v>-0.9</v>
      </c>
      <c r="K1588" s="10">
        <v>-0.9</v>
      </c>
      <c r="L1588" s="354" t="s">
        <v>1305</v>
      </c>
      <c r="M1588" s="350" t="s">
        <v>346</v>
      </c>
    </row>
    <row r="1589" spans="1:13" ht="25.5">
      <c r="A1589" s="77" t="e">
        <f>VLOOKUP(B1589,#REF!,3,FALSE)</f>
        <v>#REF!</v>
      </c>
      <c r="B1589" s="103">
        <v>2158</v>
      </c>
      <c r="C1589" s="64" t="s">
        <v>200</v>
      </c>
      <c r="D1589" s="86" t="s">
        <v>413</v>
      </c>
      <c r="E1589" s="64" t="s">
        <v>193</v>
      </c>
      <c r="F1589" s="51" t="s">
        <v>12</v>
      </c>
      <c r="G1589" s="28">
        <f>SUM(G1587:G1588)</f>
        <v>1461.9</v>
      </c>
      <c r="H1589" s="28">
        <f>SUM(H1587:H1588)</f>
        <v>1289.8999999999999</v>
      </c>
      <c r="I1589" s="28">
        <f t="shared" si="83"/>
        <v>88.234489363157522</v>
      </c>
      <c r="J1589" s="28">
        <f t="shared" si="92"/>
        <v>-172.00000000000023</v>
      </c>
      <c r="K1589" s="28">
        <f>SUM(K1587:K1588)</f>
        <v>-172</v>
      </c>
      <c r="L1589" s="186"/>
      <c r="M1589" s="350"/>
    </row>
    <row r="1590" spans="1:13" ht="25.5">
      <c r="A1590" s="77" t="e">
        <f>VLOOKUP(B1590,#REF!,3,FALSE)</f>
        <v>#REF!</v>
      </c>
      <c r="B1590" s="159">
        <v>2158</v>
      </c>
      <c r="C1590" s="89" t="s">
        <v>200</v>
      </c>
      <c r="D1590" s="285"/>
      <c r="E1590" s="94"/>
      <c r="F1590" s="92" t="s">
        <v>13</v>
      </c>
      <c r="G1590" s="72">
        <f>+G1589</f>
        <v>1461.9</v>
      </c>
      <c r="H1590" s="72">
        <f t="shared" ref="H1590:K1590" si="94">+H1589</f>
        <v>1289.8999999999999</v>
      </c>
      <c r="I1590" s="72">
        <f t="shared" si="83"/>
        <v>88.234489363157522</v>
      </c>
      <c r="J1590" s="72">
        <f t="shared" si="92"/>
        <v>-172.00000000000023</v>
      </c>
      <c r="K1590" s="72">
        <f t="shared" si="94"/>
        <v>-172</v>
      </c>
      <c r="L1590" s="187"/>
      <c r="M1590" s="350"/>
    </row>
    <row r="1591" spans="1:13" ht="25.5">
      <c r="A1591" s="77" t="e">
        <f>VLOOKUP(B1591,#REF!,3,FALSE)</f>
        <v>#REF!</v>
      </c>
      <c r="B1591" s="24">
        <v>2161</v>
      </c>
      <c r="C1591" s="26" t="s">
        <v>201</v>
      </c>
      <c r="D1591" s="12" t="s">
        <v>413</v>
      </c>
      <c r="E1591" s="66" t="s">
        <v>193</v>
      </c>
      <c r="F1591" s="13" t="s">
        <v>8</v>
      </c>
      <c r="G1591" s="22">
        <v>2246.5</v>
      </c>
      <c r="H1591" s="22">
        <v>2246.35</v>
      </c>
      <c r="I1591" s="22">
        <f t="shared" si="83"/>
        <v>99.993322946806146</v>
      </c>
      <c r="J1591" s="10">
        <f t="shared" si="92"/>
        <v>-0.15000000000009095</v>
      </c>
      <c r="K1591" s="314">
        <v>-0.06</v>
      </c>
      <c r="L1591" s="430" t="s">
        <v>9</v>
      </c>
      <c r="M1591" s="350" t="s">
        <v>452</v>
      </c>
    </row>
    <row r="1592" spans="1:13" ht="25.5">
      <c r="A1592" s="77" t="e">
        <f>VLOOKUP(B1592,#REF!,3,FALSE)</f>
        <v>#REF!</v>
      </c>
      <c r="B1592" s="24">
        <v>2161</v>
      </c>
      <c r="C1592" s="26" t="s">
        <v>201</v>
      </c>
      <c r="D1592" s="12" t="s">
        <v>413</v>
      </c>
      <c r="E1592" s="66" t="s">
        <v>193</v>
      </c>
      <c r="F1592" s="13" t="s">
        <v>8</v>
      </c>
      <c r="G1592" s="22"/>
      <c r="H1592" s="22"/>
      <c r="I1592" s="22"/>
      <c r="J1592" s="10"/>
      <c r="K1592" s="294">
        <v>-8.6999999999999994E-2</v>
      </c>
      <c r="L1592" s="379" t="s">
        <v>50</v>
      </c>
      <c r="M1592" s="350" t="s">
        <v>369</v>
      </c>
    </row>
    <row r="1593" spans="1:13" ht="25.5">
      <c r="A1593" s="77" t="e">
        <f>VLOOKUP(B1593,#REF!,3,FALSE)</f>
        <v>#REF!</v>
      </c>
      <c r="B1593" s="24">
        <v>2161</v>
      </c>
      <c r="C1593" s="26" t="s">
        <v>201</v>
      </c>
      <c r="D1593" s="12" t="s">
        <v>413</v>
      </c>
      <c r="E1593" s="66" t="s">
        <v>193</v>
      </c>
      <c r="F1593" s="13" t="s">
        <v>11</v>
      </c>
      <c r="G1593" s="22">
        <v>0.2</v>
      </c>
      <c r="H1593" s="22">
        <v>0.15</v>
      </c>
      <c r="I1593" s="22">
        <f t="shared" si="83"/>
        <v>74.999999999999986</v>
      </c>
      <c r="J1593" s="10">
        <f t="shared" si="92"/>
        <v>-5.0000000000000017E-2</v>
      </c>
      <c r="K1593" s="237">
        <v>-4.8000000000000001E-2</v>
      </c>
      <c r="L1593" s="430" t="s">
        <v>9</v>
      </c>
      <c r="M1593" s="350" t="s">
        <v>453</v>
      </c>
    </row>
    <row r="1594" spans="1:13" ht="25.5">
      <c r="A1594" s="77" t="e">
        <f>VLOOKUP(B1594,#REF!,3,FALSE)</f>
        <v>#REF!</v>
      </c>
      <c r="B1594" s="24">
        <v>2161</v>
      </c>
      <c r="C1594" s="26" t="s">
        <v>201</v>
      </c>
      <c r="D1594" s="12" t="s">
        <v>413</v>
      </c>
      <c r="E1594" s="66" t="s">
        <v>193</v>
      </c>
      <c r="F1594" s="13" t="s">
        <v>379</v>
      </c>
      <c r="G1594" s="22">
        <v>0.7</v>
      </c>
      <c r="H1594" s="22">
        <v>0.7</v>
      </c>
      <c r="I1594" s="22">
        <f t="shared" si="83"/>
        <v>100</v>
      </c>
      <c r="J1594" s="10">
        <f t="shared" si="92"/>
        <v>0</v>
      </c>
      <c r="K1594" s="10"/>
      <c r="L1594" s="13"/>
      <c r="M1594" s="350"/>
    </row>
    <row r="1595" spans="1:13" ht="25.5">
      <c r="A1595" s="77" t="e">
        <f>VLOOKUP(B1595,#REF!,3,FALSE)</f>
        <v>#REF!</v>
      </c>
      <c r="B1595" s="103">
        <v>2161</v>
      </c>
      <c r="C1595" s="64" t="s">
        <v>201</v>
      </c>
      <c r="D1595" s="86" t="s">
        <v>413</v>
      </c>
      <c r="E1595" s="126" t="s">
        <v>193</v>
      </c>
      <c r="F1595" s="51" t="s">
        <v>12</v>
      </c>
      <c r="G1595" s="28">
        <f>SUM(G1591:G1594)</f>
        <v>2247.3999999999996</v>
      </c>
      <c r="H1595" s="28">
        <f>SUM(H1591:H1594)</f>
        <v>2247.1999999999998</v>
      </c>
      <c r="I1595" s="28">
        <f t="shared" si="83"/>
        <v>99.991100827623029</v>
      </c>
      <c r="J1595" s="28">
        <f t="shared" si="92"/>
        <v>-0.1999999999998181</v>
      </c>
      <c r="K1595" s="28">
        <f>SUM(K1591:K1594)</f>
        <v>-0.19500000000000001</v>
      </c>
      <c r="L1595" s="186"/>
      <c r="M1595" s="350"/>
    </row>
    <row r="1596" spans="1:13" ht="25.5">
      <c r="A1596" s="77" t="e">
        <f>VLOOKUP(B1596,#REF!,3,FALSE)</f>
        <v>#REF!</v>
      </c>
      <c r="B1596" s="159">
        <v>2161</v>
      </c>
      <c r="C1596" s="89" t="s">
        <v>201</v>
      </c>
      <c r="D1596" s="167"/>
      <c r="E1596" s="94"/>
      <c r="F1596" s="92" t="s">
        <v>13</v>
      </c>
      <c r="G1596" s="72">
        <f>+G1595</f>
        <v>2247.3999999999996</v>
      </c>
      <c r="H1596" s="72">
        <f t="shared" ref="H1596:K1596" si="95">+H1595</f>
        <v>2247.1999999999998</v>
      </c>
      <c r="I1596" s="72">
        <f t="shared" si="83"/>
        <v>99.991100827623029</v>
      </c>
      <c r="J1596" s="72">
        <f t="shared" si="92"/>
        <v>-0.1999999999998181</v>
      </c>
      <c r="K1596" s="72">
        <f t="shared" si="95"/>
        <v>-0.19500000000000001</v>
      </c>
      <c r="L1596" s="187"/>
      <c r="M1596" s="350"/>
    </row>
    <row r="1597" spans="1:13" ht="38.25">
      <c r="A1597" s="77" t="e">
        <f>VLOOKUP(B1597,#REF!,3,FALSE)</f>
        <v>#REF!</v>
      </c>
      <c r="B1597" s="24">
        <v>2165</v>
      </c>
      <c r="C1597" s="26" t="s">
        <v>203</v>
      </c>
      <c r="D1597" s="12" t="s">
        <v>413</v>
      </c>
      <c r="E1597" s="66" t="s">
        <v>193</v>
      </c>
      <c r="F1597" s="13" t="s">
        <v>8</v>
      </c>
      <c r="G1597" s="477">
        <v>1908.4</v>
      </c>
      <c r="H1597" s="477">
        <v>1722.3</v>
      </c>
      <c r="I1597" s="22">
        <f t="shared" si="83"/>
        <v>90.248375602599026</v>
      </c>
      <c r="J1597" s="22">
        <f t="shared" si="92"/>
        <v>-186.10000000000014</v>
      </c>
      <c r="K1597" s="476">
        <v>-186.1</v>
      </c>
      <c r="L1597" s="227" t="s">
        <v>1312</v>
      </c>
      <c r="M1597" s="350" t="s">
        <v>457</v>
      </c>
    </row>
    <row r="1598" spans="1:13" ht="38.25">
      <c r="A1598" s="77" t="e">
        <f>VLOOKUP(B1598,#REF!,3,FALSE)</f>
        <v>#REF!</v>
      </c>
      <c r="B1598" s="24">
        <v>2165</v>
      </c>
      <c r="C1598" s="26" t="s">
        <v>203</v>
      </c>
      <c r="D1598" s="12" t="s">
        <v>413</v>
      </c>
      <c r="E1598" s="66" t="s">
        <v>193</v>
      </c>
      <c r="F1598" s="13" t="s">
        <v>11</v>
      </c>
      <c r="G1598" s="477">
        <v>6.6</v>
      </c>
      <c r="H1598" s="477">
        <v>4.5</v>
      </c>
      <c r="I1598" s="22">
        <f t="shared" si="83"/>
        <v>68.181818181818187</v>
      </c>
      <c r="J1598" s="22">
        <f t="shared" si="92"/>
        <v>-2.0999999999999996</v>
      </c>
      <c r="K1598" s="476">
        <v>-2.1</v>
      </c>
      <c r="L1598" s="227" t="s">
        <v>1388</v>
      </c>
      <c r="M1598" s="350" t="s">
        <v>456</v>
      </c>
    </row>
    <row r="1599" spans="1:13" ht="38.25">
      <c r="A1599" s="77" t="e">
        <f>VLOOKUP(B1599,#REF!,3,FALSE)</f>
        <v>#REF!</v>
      </c>
      <c r="B1599" s="103">
        <v>2165</v>
      </c>
      <c r="C1599" s="64" t="s">
        <v>203</v>
      </c>
      <c r="D1599" s="86" t="s">
        <v>413</v>
      </c>
      <c r="E1599" s="126" t="s">
        <v>193</v>
      </c>
      <c r="F1599" s="51" t="s">
        <v>12</v>
      </c>
      <c r="G1599" s="28">
        <f>SUM(G1597:G1598)</f>
        <v>1915</v>
      </c>
      <c r="H1599" s="28">
        <f>SUM(H1597:H1598)</f>
        <v>1726.8</v>
      </c>
      <c r="I1599" s="28">
        <f t="shared" si="83"/>
        <v>90.172323759791112</v>
      </c>
      <c r="J1599" s="28">
        <f t="shared" si="92"/>
        <v>-188.20000000000005</v>
      </c>
      <c r="K1599" s="28">
        <f>SUM(K1597:K1598)</f>
        <v>-188.2</v>
      </c>
      <c r="L1599" s="186"/>
      <c r="M1599" s="350"/>
    </row>
    <row r="1600" spans="1:13" ht="38.25">
      <c r="A1600" s="77" t="e">
        <f>VLOOKUP(B1600,#REF!,3,FALSE)</f>
        <v>#REF!</v>
      </c>
      <c r="B1600" s="159">
        <v>2165</v>
      </c>
      <c r="C1600" s="89" t="s">
        <v>203</v>
      </c>
      <c r="D1600" s="167"/>
      <c r="E1600" s="94"/>
      <c r="F1600" s="92" t="s">
        <v>13</v>
      </c>
      <c r="G1600" s="72">
        <f>+G1599</f>
        <v>1915</v>
      </c>
      <c r="H1600" s="72">
        <f t="shared" ref="H1600:K1600" si="96">+H1599</f>
        <v>1726.8</v>
      </c>
      <c r="I1600" s="72">
        <f t="shared" si="83"/>
        <v>90.172323759791112</v>
      </c>
      <c r="J1600" s="72">
        <f t="shared" si="92"/>
        <v>-188.20000000000005</v>
      </c>
      <c r="K1600" s="72">
        <f t="shared" si="96"/>
        <v>-188.2</v>
      </c>
      <c r="L1600" s="187"/>
      <c r="M1600" s="350"/>
    </row>
    <row r="1601" spans="1:13" ht="38.25">
      <c r="A1601" s="77" t="e">
        <f>VLOOKUP(B1601,#REF!,3,FALSE)</f>
        <v>#REF!</v>
      </c>
      <c r="B1601" s="168">
        <v>2166</v>
      </c>
      <c r="C1601" s="46" t="s">
        <v>250</v>
      </c>
      <c r="D1601" s="143" t="s">
        <v>413</v>
      </c>
      <c r="E1601" s="173" t="s">
        <v>193</v>
      </c>
      <c r="F1601" s="214" t="s">
        <v>8</v>
      </c>
      <c r="G1601" s="10">
        <v>1516.6</v>
      </c>
      <c r="H1601" s="10">
        <v>1492</v>
      </c>
      <c r="I1601" s="22">
        <f t="shared" si="83"/>
        <v>98.377950679150743</v>
      </c>
      <c r="J1601" s="10">
        <f t="shared" si="92"/>
        <v>-24.599999999999909</v>
      </c>
      <c r="K1601" s="477">
        <v>-12.4</v>
      </c>
      <c r="L1601" s="434" t="s">
        <v>56</v>
      </c>
      <c r="M1601" s="350" t="s">
        <v>552</v>
      </c>
    </row>
    <row r="1602" spans="1:13" ht="38.25">
      <c r="A1602" s="77" t="e">
        <f>VLOOKUP(B1602,#REF!,3,FALSE)</f>
        <v>#REF!</v>
      </c>
      <c r="B1602" s="168">
        <v>2166</v>
      </c>
      <c r="C1602" s="46" t="s">
        <v>250</v>
      </c>
      <c r="D1602" s="143" t="s">
        <v>413</v>
      </c>
      <c r="E1602" s="173" t="s">
        <v>193</v>
      </c>
      <c r="F1602" s="214" t="s">
        <v>8</v>
      </c>
      <c r="G1602" s="10"/>
      <c r="H1602" s="10"/>
      <c r="I1602" s="22" t="str">
        <f t="shared" si="83"/>
        <v/>
      </c>
      <c r="J1602" s="10">
        <f t="shared" si="92"/>
        <v>0</v>
      </c>
      <c r="K1602" s="477">
        <v>-12.2</v>
      </c>
      <c r="L1602" s="434" t="s">
        <v>155</v>
      </c>
      <c r="M1602" s="350" t="s">
        <v>590</v>
      </c>
    </row>
    <row r="1603" spans="1:13" ht="38.25">
      <c r="A1603" s="77" t="e">
        <f>VLOOKUP(B1603,#REF!,3,FALSE)</f>
        <v>#REF!</v>
      </c>
      <c r="B1603" s="169">
        <v>2166</v>
      </c>
      <c r="C1603" s="56" t="s">
        <v>250</v>
      </c>
      <c r="D1603" s="178" t="s">
        <v>413</v>
      </c>
      <c r="E1603" s="129" t="s">
        <v>193</v>
      </c>
      <c r="F1603" s="51" t="s">
        <v>12</v>
      </c>
      <c r="G1603" s="28">
        <f>SUM(G1601:G1602)</f>
        <v>1516.6</v>
      </c>
      <c r="H1603" s="28">
        <f>SUM(H1601:H1602)</f>
        <v>1492</v>
      </c>
      <c r="I1603" s="28">
        <f t="shared" si="83"/>
        <v>98.377950679150743</v>
      </c>
      <c r="J1603" s="28">
        <f t="shared" si="92"/>
        <v>-24.599999999999909</v>
      </c>
      <c r="K1603" s="28">
        <f>SUM(K1601:K1602)</f>
        <v>-24.6</v>
      </c>
      <c r="L1603" s="189"/>
      <c r="M1603" s="350"/>
    </row>
    <row r="1604" spans="1:13" ht="38.25">
      <c r="A1604" s="77" t="e">
        <f>VLOOKUP(B1604,#REF!,3,FALSE)</f>
        <v>#REF!</v>
      </c>
      <c r="B1604" s="170">
        <v>2166</v>
      </c>
      <c r="C1604" s="179" t="s">
        <v>250</v>
      </c>
      <c r="D1604" s="165"/>
      <c r="E1604" s="132"/>
      <c r="F1604" s="133" t="s">
        <v>13</v>
      </c>
      <c r="G1604" s="71">
        <f>+G1603</f>
        <v>1516.6</v>
      </c>
      <c r="H1604" s="71">
        <f t="shared" ref="H1604:K1604" si="97">+H1603</f>
        <v>1492</v>
      </c>
      <c r="I1604" s="71">
        <f t="shared" si="83"/>
        <v>98.377950679150743</v>
      </c>
      <c r="J1604" s="71">
        <f t="shared" si="92"/>
        <v>-24.599999999999909</v>
      </c>
      <c r="K1604" s="71">
        <f t="shared" si="97"/>
        <v>-24.6</v>
      </c>
      <c r="L1604" s="187"/>
      <c r="M1604" s="350"/>
    </row>
    <row r="1605" spans="1:13" ht="51">
      <c r="A1605" s="77" t="e">
        <f>VLOOKUP(B1605,#REF!,3,FALSE)</f>
        <v>#REF!</v>
      </c>
      <c r="B1605" s="24">
        <v>2774</v>
      </c>
      <c r="C1605" s="15" t="s">
        <v>180</v>
      </c>
      <c r="D1605" s="13" t="s">
        <v>396</v>
      </c>
      <c r="E1605" s="25" t="s">
        <v>181</v>
      </c>
      <c r="F1605" s="13" t="s">
        <v>8</v>
      </c>
      <c r="G1605" s="10">
        <v>1762</v>
      </c>
      <c r="H1605" s="10">
        <v>1491.8</v>
      </c>
      <c r="I1605" s="10">
        <f t="shared" si="83"/>
        <v>84.665153234960272</v>
      </c>
      <c r="J1605" s="10">
        <f t="shared" si="92"/>
        <v>-270.20000000000005</v>
      </c>
      <c r="K1605" s="10">
        <v>-133.1</v>
      </c>
      <c r="L1605" s="12" t="s">
        <v>56</v>
      </c>
      <c r="M1605" s="350" t="s">
        <v>767</v>
      </c>
    </row>
    <row r="1606" spans="1:13" ht="51">
      <c r="A1606" s="77" t="e">
        <f>VLOOKUP(B1606,#REF!,3,FALSE)</f>
        <v>#REF!</v>
      </c>
      <c r="B1606" s="24">
        <v>2774</v>
      </c>
      <c r="C1606" s="15" t="s">
        <v>180</v>
      </c>
      <c r="D1606" s="13" t="s">
        <v>396</v>
      </c>
      <c r="E1606" s="25" t="s">
        <v>181</v>
      </c>
      <c r="F1606" s="13" t="s">
        <v>8</v>
      </c>
      <c r="G1606" s="10"/>
      <c r="H1606" s="10"/>
      <c r="I1606" s="10"/>
      <c r="J1606" s="10"/>
      <c r="K1606" s="10">
        <v>-60.7</v>
      </c>
      <c r="L1606" s="12" t="s">
        <v>155</v>
      </c>
      <c r="M1606" s="350" t="s">
        <v>768</v>
      </c>
    </row>
    <row r="1607" spans="1:13" ht="51">
      <c r="A1607" s="77" t="e">
        <f>VLOOKUP(B1607,#REF!,3,FALSE)</f>
        <v>#REF!</v>
      </c>
      <c r="B1607" s="24">
        <v>2774</v>
      </c>
      <c r="C1607" s="15" t="s">
        <v>180</v>
      </c>
      <c r="D1607" s="13" t="s">
        <v>396</v>
      </c>
      <c r="E1607" s="25" t="s">
        <v>181</v>
      </c>
      <c r="F1607" s="13" t="s">
        <v>8</v>
      </c>
      <c r="G1607" s="10"/>
      <c r="H1607" s="10"/>
      <c r="I1607" s="10"/>
      <c r="J1607" s="10"/>
      <c r="K1607" s="10">
        <v>-40</v>
      </c>
      <c r="L1607" s="12" t="s">
        <v>10</v>
      </c>
      <c r="M1607" s="350" t="s">
        <v>769</v>
      </c>
    </row>
    <row r="1608" spans="1:13" ht="51">
      <c r="A1608" s="77" t="e">
        <f>VLOOKUP(B1608,#REF!,3,FALSE)</f>
        <v>#REF!</v>
      </c>
      <c r="B1608" s="24">
        <v>2774</v>
      </c>
      <c r="C1608" s="15" t="s">
        <v>180</v>
      </c>
      <c r="D1608" s="13" t="s">
        <v>396</v>
      </c>
      <c r="E1608" s="25" t="s">
        <v>181</v>
      </c>
      <c r="F1608" s="13" t="s">
        <v>8</v>
      </c>
      <c r="G1608" s="10"/>
      <c r="H1608" s="10"/>
      <c r="I1608" s="10"/>
      <c r="J1608" s="10"/>
      <c r="K1608" s="10">
        <v>-36.4</v>
      </c>
      <c r="L1608" s="12" t="s">
        <v>122</v>
      </c>
      <c r="M1608" s="350" t="s">
        <v>770</v>
      </c>
    </row>
    <row r="1609" spans="1:13" ht="51">
      <c r="A1609" s="77" t="e">
        <f>VLOOKUP(B1609,#REF!,3,FALSE)</f>
        <v>#REF!</v>
      </c>
      <c r="B1609" s="24">
        <v>2774</v>
      </c>
      <c r="C1609" s="15" t="s">
        <v>180</v>
      </c>
      <c r="D1609" s="13" t="s">
        <v>396</v>
      </c>
      <c r="E1609" s="25" t="s">
        <v>181</v>
      </c>
      <c r="F1609" s="13" t="s">
        <v>11</v>
      </c>
      <c r="G1609" s="10">
        <v>13.7</v>
      </c>
      <c r="H1609" s="10">
        <v>6.1</v>
      </c>
      <c r="I1609" s="10">
        <f t="shared" si="83"/>
        <v>44.525547445255476</v>
      </c>
      <c r="J1609" s="10">
        <f t="shared" si="92"/>
        <v>-7.6</v>
      </c>
      <c r="K1609" s="10">
        <v>-5.2</v>
      </c>
      <c r="L1609" s="12" t="s">
        <v>50</v>
      </c>
      <c r="M1609" s="350" t="s">
        <v>357</v>
      </c>
    </row>
    <row r="1610" spans="1:13" ht="51">
      <c r="A1610" s="77" t="e">
        <f>VLOOKUP(B1610,#REF!,3,FALSE)</f>
        <v>#REF!</v>
      </c>
      <c r="B1610" s="24">
        <v>2774</v>
      </c>
      <c r="C1610" s="15" t="s">
        <v>180</v>
      </c>
      <c r="D1610" s="13" t="s">
        <v>396</v>
      </c>
      <c r="E1610" s="25" t="s">
        <v>181</v>
      </c>
      <c r="F1610" s="13" t="s">
        <v>11</v>
      </c>
      <c r="G1610" s="10"/>
      <c r="H1610" s="10"/>
      <c r="I1610" s="10"/>
      <c r="J1610" s="10"/>
      <c r="K1610" s="10">
        <v>-2.4</v>
      </c>
      <c r="L1610" s="12" t="s">
        <v>122</v>
      </c>
      <c r="M1610" s="350" t="s">
        <v>771</v>
      </c>
    </row>
    <row r="1611" spans="1:13" ht="51">
      <c r="A1611" s="77" t="e">
        <f>VLOOKUP(B1611,#REF!,3,FALSE)</f>
        <v>#REF!</v>
      </c>
      <c r="B1611" s="24">
        <v>2774</v>
      </c>
      <c r="C1611" s="15" t="s">
        <v>180</v>
      </c>
      <c r="D1611" s="13" t="s">
        <v>396</v>
      </c>
      <c r="E1611" s="25" t="s">
        <v>181</v>
      </c>
      <c r="F1611" s="13" t="s">
        <v>19</v>
      </c>
      <c r="G1611" s="19">
        <v>2.5</v>
      </c>
      <c r="H1611" s="19">
        <v>2.5</v>
      </c>
      <c r="I1611" s="10">
        <f t="shared" ref="I1611:I1674" si="98">IF(ISBLANK(H1611),"",+H1611/G1611*100)</f>
        <v>100</v>
      </c>
      <c r="J1611" s="10">
        <f t="shared" ref="J1611" si="99">+H1611-G1611</f>
        <v>0</v>
      </c>
      <c r="K1611" s="10"/>
      <c r="L1611" s="12"/>
      <c r="M1611" s="350"/>
    </row>
    <row r="1612" spans="1:13" ht="51">
      <c r="A1612" s="77" t="e">
        <f>VLOOKUP(B1612,#REF!,3,FALSE)</f>
        <v>#REF!</v>
      </c>
      <c r="B1612" s="103">
        <v>2774</v>
      </c>
      <c r="C1612" s="53" t="s">
        <v>180</v>
      </c>
      <c r="D1612" s="65" t="s">
        <v>396</v>
      </c>
      <c r="E1612" s="96" t="s">
        <v>181</v>
      </c>
      <c r="F1612" s="51" t="s">
        <v>12</v>
      </c>
      <c r="G1612" s="28">
        <f>SUM(G1605:G1611)</f>
        <v>1778.2</v>
      </c>
      <c r="H1612" s="28">
        <f>SUM(H1605:H1611)</f>
        <v>1500.3999999999999</v>
      </c>
      <c r="I1612" s="28">
        <f t="shared" si="98"/>
        <v>84.377460353166114</v>
      </c>
      <c r="J1612" s="28">
        <f t="shared" si="92"/>
        <v>-277.80000000000018</v>
      </c>
      <c r="K1612" s="28">
        <f>SUM(K1605:K1610)</f>
        <v>-277.79999999999995</v>
      </c>
      <c r="L1612" s="186"/>
      <c r="M1612" s="186"/>
    </row>
    <row r="1613" spans="1:13" ht="51">
      <c r="A1613" s="77" t="e">
        <f>VLOOKUP(B1613,#REF!,3,FALSE)</f>
        <v>#REF!</v>
      </c>
      <c r="B1613" s="24">
        <v>2774</v>
      </c>
      <c r="C1613" s="26" t="s">
        <v>180</v>
      </c>
      <c r="D1613" s="13" t="s">
        <v>397</v>
      </c>
      <c r="E1613" s="25" t="s">
        <v>182</v>
      </c>
      <c r="F1613" s="13" t="s">
        <v>8</v>
      </c>
      <c r="G1613" s="10">
        <v>98</v>
      </c>
      <c r="H1613" s="10">
        <v>92.7</v>
      </c>
      <c r="I1613" s="10">
        <f t="shared" si="98"/>
        <v>94.591836734693885</v>
      </c>
      <c r="J1613" s="10">
        <f t="shared" si="92"/>
        <v>-5.2999999999999972</v>
      </c>
      <c r="K1613" s="10">
        <v>-0.3</v>
      </c>
      <c r="L1613" s="12" t="s">
        <v>56</v>
      </c>
      <c r="M1613" s="350" t="s">
        <v>772</v>
      </c>
    </row>
    <row r="1614" spans="1:13" ht="51">
      <c r="A1614" s="77" t="e">
        <f>VLOOKUP(B1614,#REF!,3,FALSE)</f>
        <v>#REF!</v>
      </c>
      <c r="B1614" s="24">
        <v>2774</v>
      </c>
      <c r="C1614" s="26" t="s">
        <v>180</v>
      </c>
      <c r="D1614" s="13" t="s">
        <v>397</v>
      </c>
      <c r="E1614" s="25" t="s">
        <v>182</v>
      </c>
      <c r="F1614" s="13" t="s">
        <v>8</v>
      </c>
      <c r="G1614" s="10"/>
      <c r="H1614" s="10"/>
      <c r="I1614" s="10" t="str">
        <f t="shared" si="98"/>
        <v/>
      </c>
      <c r="J1614" s="10">
        <f t="shared" si="92"/>
        <v>0</v>
      </c>
      <c r="K1614" s="10">
        <v>-0.3</v>
      </c>
      <c r="L1614" s="12" t="s">
        <v>50</v>
      </c>
      <c r="M1614" s="350" t="s">
        <v>773</v>
      </c>
    </row>
    <row r="1615" spans="1:13" ht="51">
      <c r="A1615" s="77" t="e">
        <f>VLOOKUP(B1615,#REF!,3,FALSE)</f>
        <v>#REF!</v>
      </c>
      <c r="B1615" s="24">
        <v>2774</v>
      </c>
      <c r="C1615" s="26" t="s">
        <v>180</v>
      </c>
      <c r="D1615" s="13" t="s">
        <v>397</v>
      </c>
      <c r="E1615" s="25" t="s">
        <v>182</v>
      </c>
      <c r="F1615" s="13" t="s">
        <v>8</v>
      </c>
      <c r="G1615" s="10"/>
      <c r="H1615" s="10"/>
      <c r="I1615" s="10" t="str">
        <f t="shared" si="98"/>
        <v/>
      </c>
      <c r="J1615" s="10">
        <f t="shared" si="92"/>
        <v>0</v>
      </c>
      <c r="K1615" s="10">
        <v>-4.7</v>
      </c>
      <c r="L1615" s="12" t="s">
        <v>9</v>
      </c>
      <c r="M1615" s="350" t="s">
        <v>774</v>
      </c>
    </row>
    <row r="1616" spans="1:13" ht="51">
      <c r="A1616" s="77" t="e">
        <f>VLOOKUP(B1616,#REF!,3,FALSE)</f>
        <v>#REF!</v>
      </c>
      <c r="B1616" s="103">
        <v>2774</v>
      </c>
      <c r="C1616" s="64" t="s">
        <v>180</v>
      </c>
      <c r="D1616" s="65" t="s">
        <v>397</v>
      </c>
      <c r="E1616" s="87" t="s">
        <v>182</v>
      </c>
      <c r="F1616" s="51" t="s">
        <v>12</v>
      </c>
      <c r="G1616" s="28">
        <f>SUM(G1613:G1613)</f>
        <v>98</v>
      </c>
      <c r="H1616" s="28">
        <f>SUM(H1613:H1613)</f>
        <v>92.7</v>
      </c>
      <c r="I1616" s="28">
        <f t="shared" si="98"/>
        <v>94.591836734693885</v>
      </c>
      <c r="J1616" s="28">
        <f t="shared" si="92"/>
        <v>-5.2999999999999972</v>
      </c>
      <c r="K1616" s="28">
        <f>SUM(,K1613:K1615)</f>
        <v>-5.3</v>
      </c>
      <c r="L1616" s="186"/>
      <c r="M1616" s="134"/>
    </row>
    <row r="1617" spans="1:13" ht="51">
      <c r="A1617" s="77" t="e">
        <f>VLOOKUP(B1617,#REF!,3,FALSE)</f>
        <v>#REF!</v>
      </c>
      <c r="B1617" s="159">
        <v>2774</v>
      </c>
      <c r="C1617" s="89" t="s">
        <v>180</v>
      </c>
      <c r="D1617" s="90"/>
      <c r="E1617" s="94"/>
      <c r="F1617" s="92" t="s">
        <v>13</v>
      </c>
      <c r="G1617" s="72">
        <f>+G1616+G1612</f>
        <v>1876.2</v>
      </c>
      <c r="H1617" s="72">
        <f>+H1616+H1612</f>
        <v>1593.1</v>
      </c>
      <c r="I1617" s="72">
        <f t="shared" si="98"/>
        <v>84.910990299541623</v>
      </c>
      <c r="J1617" s="72">
        <f t="shared" si="92"/>
        <v>-283.10000000000014</v>
      </c>
      <c r="K1617" s="72">
        <f>+K1616+K1612</f>
        <v>-283.09999999999997</v>
      </c>
      <c r="L1617" s="187"/>
      <c r="M1617" s="154"/>
    </row>
    <row r="1618" spans="1:13" ht="76.5">
      <c r="A1618" s="77" t="e">
        <f>VLOOKUP(B1618,#REF!,3,FALSE)</f>
        <v>#REF!</v>
      </c>
      <c r="B1618" s="24">
        <v>2071</v>
      </c>
      <c r="C1618" s="26" t="s">
        <v>183</v>
      </c>
      <c r="D1618" s="13" t="s">
        <v>6</v>
      </c>
      <c r="E1618" s="25" t="s">
        <v>184</v>
      </c>
      <c r="F1618" s="13" t="s">
        <v>8</v>
      </c>
      <c r="G1618" s="10">
        <v>79.400000000000006</v>
      </c>
      <c r="H1618" s="10">
        <v>76.8</v>
      </c>
      <c r="I1618" s="10">
        <f t="shared" si="98"/>
        <v>96.725440806045327</v>
      </c>
      <c r="J1618" s="10">
        <f t="shared" si="92"/>
        <v>-2.6000000000000085</v>
      </c>
      <c r="K1618" s="10">
        <v>-1.7</v>
      </c>
      <c r="L1618" s="12" t="s">
        <v>27</v>
      </c>
      <c r="M1618" s="15" t="s">
        <v>368</v>
      </c>
    </row>
    <row r="1619" spans="1:13" ht="76.5">
      <c r="A1619" s="77" t="e">
        <f>VLOOKUP(B1619,#REF!,3,FALSE)</f>
        <v>#REF!</v>
      </c>
      <c r="B1619" s="24">
        <v>2071</v>
      </c>
      <c r="C1619" s="26" t="s">
        <v>183</v>
      </c>
      <c r="D1619" s="13" t="s">
        <v>6</v>
      </c>
      <c r="E1619" s="25" t="s">
        <v>184</v>
      </c>
      <c r="F1619" s="13" t="s">
        <v>8</v>
      </c>
      <c r="G1619" s="10"/>
      <c r="H1619" s="10"/>
      <c r="I1619" s="10"/>
      <c r="J1619" s="10"/>
      <c r="K1619" s="10">
        <v>-0.9</v>
      </c>
      <c r="L1619" s="12" t="s">
        <v>18</v>
      </c>
      <c r="M1619" s="15" t="s">
        <v>369</v>
      </c>
    </row>
    <row r="1620" spans="1:13" ht="89.25">
      <c r="A1620" s="77" t="e">
        <f>VLOOKUP(B1620,#REF!,3,FALSE)</f>
        <v>#REF!</v>
      </c>
      <c r="B1620" s="103">
        <v>2071</v>
      </c>
      <c r="C1620" s="64" t="s">
        <v>183</v>
      </c>
      <c r="D1620" s="65" t="s">
        <v>6</v>
      </c>
      <c r="E1620" s="87" t="s">
        <v>184</v>
      </c>
      <c r="F1620" s="51" t="s">
        <v>12</v>
      </c>
      <c r="G1620" s="28">
        <f>SUM(G1618:G1619)</f>
        <v>79.400000000000006</v>
      </c>
      <c r="H1620" s="28">
        <f>SUM(H1618:H1619)</f>
        <v>76.8</v>
      </c>
      <c r="I1620" s="28">
        <f>IF(ISBLANK(H1620),"",+H1620/G1620*100)</f>
        <v>96.725440806045327</v>
      </c>
      <c r="J1620" s="28">
        <f t="shared" si="92"/>
        <v>-2.6000000000000085</v>
      </c>
      <c r="K1620" s="28">
        <f>SUM(,K1618:K1619)</f>
        <v>-2.6</v>
      </c>
      <c r="L1620" s="186"/>
      <c r="M1620" s="134"/>
    </row>
    <row r="1621" spans="1:13" ht="89.25">
      <c r="A1621" s="77" t="e">
        <f>VLOOKUP(B1621,#REF!,3,FALSE)</f>
        <v>#REF!</v>
      </c>
      <c r="B1621" s="159">
        <v>2071</v>
      </c>
      <c r="C1621" s="256" t="s">
        <v>183</v>
      </c>
      <c r="D1621" s="247"/>
      <c r="E1621" s="254"/>
      <c r="F1621" s="247" t="s">
        <v>13</v>
      </c>
      <c r="G1621" s="245">
        <f>+G1620</f>
        <v>79.400000000000006</v>
      </c>
      <c r="H1621" s="245">
        <f>+H1620</f>
        <v>76.8</v>
      </c>
      <c r="I1621" s="245">
        <f t="shared" si="98"/>
        <v>96.725440806045327</v>
      </c>
      <c r="J1621" s="245">
        <f t="shared" si="92"/>
        <v>-2.6000000000000085</v>
      </c>
      <c r="K1621" s="245">
        <f t="shared" ref="K1621" si="100">+K1620</f>
        <v>-2.6</v>
      </c>
      <c r="L1621" s="257"/>
      <c r="M1621" s="102"/>
    </row>
    <row r="1622" spans="1:13" ht="25.5">
      <c r="A1622" s="77" t="e">
        <f>VLOOKUP(B1622,#REF!,3,FALSE)</f>
        <v>#REF!</v>
      </c>
      <c r="B1622" s="263">
        <v>2941</v>
      </c>
      <c r="C1622" s="264"/>
      <c r="D1622" s="470"/>
      <c r="E1622" s="267"/>
      <c r="F1622" s="251"/>
      <c r="G1622" s="261"/>
      <c r="H1622" s="466"/>
      <c r="I1622" s="466" t="str">
        <f t="shared" si="98"/>
        <v/>
      </c>
      <c r="J1622" s="466"/>
      <c r="K1622" s="244">
        <v>-165.5</v>
      </c>
      <c r="L1622" s="12" t="s">
        <v>27</v>
      </c>
      <c r="M1622" s="270" t="s">
        <v>581</v>
      </c>
    </row>
    <row r="1623" spans="1:13" ht="38.25">
      <c r="A1623" s="77" t="e">
        <f>VLOOKUP(B1623,#REF!,3,FALSE)</f>
        <v>#REF!</v>
      </c>
      <c r="B1623" s="263">
        <v>2941</v>
      </c>
      <c r="C1623" s="265" t="s">
        <v>185</v>
      </c>
      <c r="D1623" s="484" t="s">
        <v>98</v>
      </c>
      <c r="E1623" s="268" t="s">
        <v>186</v>
      </c>
      <c r="F1623" s="252" t="s">
        <v>8</v>
      </c>
      <c r="G1623" s="249">
        <v>975.4</v>
      </c>
      <c r="H1623" s="475">
        <v>773.3</v>
      </c>
      <c r="I1623" s="475">
        <f t="shared" si="98"/>
        <v>79.280295263481648</v>
      </c>
      <c r="J1623" s="475">
        <f t="shared" si="92"/>
        <v>-202.10000000000002</v>
      </c>
      <c r="K1623" s="244">
        <v>-8.5</v>
      </c>
      <c r="L1623" s="12" t="s">
        <v>18</v>
      </c>
      <c r="M1623" s="270" t="s">
        <v>540</v>
      </c>
    </row>
    <row r="1624" spans="1:13" ht="38.25">
      <c r="A1624" s="77" t="e">
        <f>VLOOKUP(B1624,#REF!,3,FALSE)</f>
        <v>#REF!</v>
      </c>
      <c r="B1624" s="263">
        <v>2941</v>
      </c>
      <c r="C1624" s="266"/>
      <c r="D1624" s="471"/>
      <c r="E1624" s="269"/>
      <c r="F1624" s="253"/>
      <c r="G1624" s="262"/>
      <c r="H1624" s="250"/>
      <c r="I1624" s="250" t="str">
        <f t="shared" si="98"/>
        <v/>
      </c>
      <c r="J1624" s="334"/>
      <c r="K1624" s="244">
        <v>-28.1</v>
      </c>
      <c r="L1624" s="12" t="s">
        <v>10</v>
      </c>
      <c r="M1624" s="270" t="s">
        <v>580</v>
      </c>
    </row>
    <row r="1625" spans="1:13" ht="38.25">
      <c r="A1625" s="77" t="e">
        <f>VLOOKUP(B1625,#REF!,3,FALSE)</f>
        <v>#REF!</v>
      </c>
      <c r="B1625" s="103">
        <v>2941</v>
      </c>
      <c r="C1625" s="258" t="s">
        <v>185</v>
      </c>
      <c r="D1625" s="259" t="s">
        <v>98</v>
      </c>
      <c r="E1625" s="255" t="s">
        <v>186</v>
      </c>
      <c r="F1625" s="248" t="s">
        <v>12</v>
      </c>
      <c r="G1625" s="246">
        <f>SUM(G1622:G1624)</f>
        <v>975.4</v>
      </c>
      <c r="H1625" s="246">
        <f>SUM(H1622:H1624)</f>
        <v>773.3</v>
      </c>
      <c r="I1625" s="246">
        <f t="shared" si="98"/>
        <v>79.280295263481648</v>
      </c>
      <c r="J1625" s="246">
        <f t="shared" si="92"/>
        <v>-202.10000000000002</v>
      </c>
      <c r="K1625" s="246">
        <f>SUM(K1622:K1624)</f>
        <v>-202.1</v>
      </c>
      <c r="L1625" s="260"/>
      <c r="M1625" s="306"/>
    </row>
    <row r="1626" spans="1:13" ht="38.25">
      <c r="A1626" s="77" t="e">
        <f>VLOOKUP(B1626,#REF!,3,FALSE)</f>
        <v>#REF!</v>
      </c>
      <c r="B1626" s="159">
        <v>2941</v>
      </c>
      <c r="C1626" s="89" t="s">
        <v>185</v>
      </c>
      <c r="D1626" s="92"/>
      <c r="E1626" s="91"/>
      <c r="F1626" s="92" t="s">
        <v>13</v>
      </c>
      <c r="G1626" s="72">
        <f>+G1625</f>
        <v>975.4</v>
      </c>
      <c r="H1626" s="72">
        <f t="shared" ref="H1626" si="101">+H1625</f>
        <v>773.3</v>
      </c>
      <c r="I1626" s="72">
        <f t="shared" si="98"/>
        <v>79.280295263481648</v>
      </c>
      <c r="J1626" s="72">
        <f t="shared" si="92"/>
        <v>-202.10000000000002</v>
      </c>
      <c r="K1626" s="72">
        <f>+K1625</f>
        <v>-202.1</v>
      </c>
      <c r="L1626" s="187"/>
      <c r="M1626" s="154"/>
    </row>
    <row r="1627" spans="1:13" ht="51">
      <c r="A1627" s="77" t="e">
        <f>VLOOKUP(B1627,#REF!,3,FALSE)</f>
        <v>#REF!</v>
      </c>
      <c r="B1627" s="24">
        <v>2046</v>
      </c>
      <c r="C1627" s="11" t="s">
        <v>187</v>
      </c>
      <c r="D1627" s="12" t="s">
        <v>413</v>
      </c>
      <c r="E1627" s="66" t="s">
        <v>188</v>
      </c>
      <c r="F1627" s="13" t="s">
        <v>8</v>
      </c>
      <c r="G1627" s="10">
        <v>356</v>
      </c>
      <c r="H1627" s="10">
        <v>303.89999999999998</v>
      </c>
      <c r="I1627" s="21">
        <f t="shared" si="98"/>
        <v>85.365168539325836</v>
      </c>
      <c r="J1627" s="21">
        <f t="shared" si="92"/>
        <v>-52.100000000000023</v>
      </c>
      <c r="K1627" s="370">
        <v>-7.5</v>
      </c>
      <c r="L1627" s="12" t="s">
        <v>27</v>
      </c>
      <c r="M1627" s="371" t="s">
        <v>724</v>
      </c>
    </row>
    <row r="1628" spans="1:13" ht="51">
      <c r="A1628" s="77" t="e">
        <f>VLOOKUP(B1628,#REF!,3,FALSE)</f>
        <v>#REF!</v>
      </c>
      <c r="B1628" s="24">
        <v>2046</v>
      </c>
      <c r="C1628" s="11" t="s">
        <v>187</v>
      </c>
      <c r="D1628" s="12" t="s">
        <v>413</v>
      </c>
      <c r="E1628" s="66" t="s">
        <v>188</v>
      </c>
      <c r="F1628" s="13"/>
      <c r="G1628" s="10"/>
      <c r="H1628" s="10"/>
      <c r="I1628" s="21"/>
      <c r="J1628" s="21"/>
      <c r="K1628" s="370">
        <v>-15.6</v>
      </c>
      <c r="L1628" s="12" t="s">
        <v>56</v>
      </c>
      <c r="M1628" s="371" t="s">
        <v>726</v>
      </c>
    </row>
    <row r="1629" spans="1:13" ht="51">
      <c r="A1629" s="77" t="e">
        <f>VLOOKUP(B1629,#REF!,3,FALSE)</f>
        <v>#REF!</v>
      </c>
      <c r="B1629" s="24">
        <v>2046</v>
      </c>
      <c r="C1629" s="11" t="s">
        <v>187</v>
      </c>
      <c r="D1629" s="12" t="s">
        <v>413</v>
      </c>
      <c r="E1629" s="66" t="s">
        <v>188</v>
      </c>
      <c r="F1629" s="13"/>
      <c r="G1629" s="10"/>
      <c r="H1629" s="10"/>
      <c r="I1629" s="21"/>
      <c r="J1629" s="21"/>
      <c r="K1629" s="372">
        <v>-28.1</v>
      </c>
      <c r="L1629" s="13" t="s">
        <v>10</v>
      </c>
      <c r="M1629" s="371" t="s">
        <v>725</v>
      </c>
    </row>
    <row r="1630" spans="1:13" ht="51">
      <c r="A1630" s="77" t="e">
        <f>VLOOKUP(B1630,#REF!,3,FALSE)</f>
        <v>#REF!</v>
      </c>
      <c r="B1630" s="24">
        <v>2046</v>
      </c>
      <c r="C1630" s="11" t="s">
        <v>187</v>
      </c>
      <c r="D1630" s="12" t="s">
        <v>413</v>
      </c>
      <c r="E1630" s="66" t="s">
        <v>188</v>
      </c>
      <c r="F1630" s="13"/>
      <c r="G1630" s="10"/>
      <c r="H1630" s="10"/>
      <c r="I1630" s="21"/>
      <c r="J1630" s="21"/>
      <c r="K1630" s="373">
        <v>-0.9</v>
      </c>
      <c r="L1630" s="229" t="s">
        <v>155</v>
      </c>
      <c r="M1630" s="238" t="s">
        <v>727</v>
      </c>
    </row>
    <row r="1631" spans="1:13" ht="51">
      <c r="A1631" s="77" t="e">
        <f>VLOOKUP(B1631,#REF!,3,FALSE)</f>
        <v>#REF!</v>
      </c>
      <c r="B1631" s="103">
        <v>2046</v>
      </c>
      <c r="C1631" s="64" t="s">
        <v>187</v>
      </c>
      <c r="D1631" s="86" t="s">
        <v>413</v>
      </c>
      <c r="E1631" s="126" t="s">
        <v>188</v>
      </c>
      <c r="F1631" s="51" t="s">
        <v>12</v>
      </c>
      <c r="G1631" s="28">
        <f>SUM(G1627:G1627)</f>
        <v>356</v>
      </c>
      <c r="H1631" s="28">
        <f>SUM(H1627:H1627)</f>
        <v>303.89999999999998</v>
      </c>
      <c r="I1631" s="28">
        <f t="shared" si="98"/>
        <v>85.365168539325836</v>
      </c>
      <c r="J1631" s="28">
        <f t="shared" si="92"/>
        <v>-52.100000000000023</v>
      </c>
      <c r="K1631" s="28">
        <f>SUM(K1627:K1630)</f>
        <v>-52.1</v>
      </c>
      <c r="L1631" s="190"/>
      <c r="M1631" s="53"/>
    </row>
    <row r="1632" spans="1:13" ht="51">
      <c r="A1632" s="77" t="e">
        <f>VLOOKUP(B1632,#REF!,3,FALSE)</f>
        <v>#REF!</v>
      </c>
      <c r="B1632" s="159">
        <v>2046</v>
      </c>
      <c r="C1632" s="89" t="s">
        <v>187</v>
      </c>
      <c r="D1632" s="90"/>
      <c r="E1632" s="94"/>
      <c r="F1632" s="92" t="s">
        <v>13</v>
      </c>
      <c r="G1632" s="72">
        <f>+G1631</f>
        <v>356</v>
      </c>
      <c r="H1632" s="72">
        <f t="shared" ref="H1632:K1632" si="102">+H1631</f>
        <v>303.89999999999998</v>
      </c>
      <c r="I1632" s="72">
        <f t="shared" si="98"/>
        <v>85.365168539325836</v>
      </c>
      <c r="J1632" s="72">
        <f t="shared" si="92"/>
        <v>-52.100000000000023</v>
      </c>
      <c r="K1632" s="72">
        <f t="shared" si="102"/>
        <v>-52.1</v>
      </c>
      <c r="L1632" s="187"/>
      <c r="M1632" s="102"/>
    </row>
    <row r="1633" spans="1:13" ht="114.75">
      <c r="A1633" s="77" t="e">
        <f>VLOOKUP(B1633,#REF!,3,FALSE)</f>
        <v>#REF!</v>
      </c>
      <c r="B1633" s="24">
        <v>2214</v>
      </c>
      <c r="C1633" s="26" t="s">
        <v>190</v>
      </c>
      <c r="D1633" s="12" t="s">
        <v>458</v>
      </c>
      <c r="E1633" s="26" t="s">
        <v>459</v>
      </c>
      <c r="F1633" s="13" t="s">
        <v>8</v>
      </c>
      <c r="G1633" s="10">
        <v>502</v>
      </c>
      <c r="H1633" s="10">
        <v>27.8</v>
      </c>
      <c r="I1633" s="10">
        <f t="shared" si="98"/>
        <v>5.5378486055776897</v>
      </c>
      <c r="J1633" s="10">
        <f t="shared" si="92"/>
        <v>-474.2</v>
      </c>
      <c r="K1633" s="10">
        <v>-474.2</v>
      </c>
      <c r="L1633" s="12" t="s">
        <v>1388</v>
      </c>
      <c r="M1633" s="25" t="s">
        <v>492</v>
      </c>
    </row>
    <row r="1634" spans="1:13" ht="38.25">
      <c r="A1634" s="77" t="e">
        <f>VLOOKUP(B1634,#REF!,3,FALSE)</f>
        <v>#REF!</v>
      </c>
      <c r="B1634" s="103">
        <v>2214</v>
      </c>
      <c r="C1634" s="64" t="s">
        <v>190</v>
      </c>
      <c r="D1634" s="86" t="s">
        <v>458</v>
      </c>
      <c r="E1634" s="126" t="s">
        <v>459</v>
      </c>
      <c r="F1634" s="51" t="s">
        <v>12</v>
      </c>
      <c r="G1634" s="28">
        <f>SUM(G1633:G1633)</f>
        <v>502</v>
      </c>
      <c r="H1634" s="28">
        <f>SUM(H1633:H1633)</f>
        <v>27.8</v>
      </c>
      <c r="I1634" s="28">
        <f t="shared" si="98"/>
        <v>5.5378486055776897</v>
      </c>
      <c r="J1634" s="28">
        <f t="shared" si="92"/>
        <v>-474.2</v>
      </c>
      <c r="K1634" s="28">
        <f>SUM(K1633:K1633)</f>
        <v>-474.2</v>
      </c>
      <c r="L1634" s="186"/>
      <c r="M1634" s="96"/>
    </row>
    <row r="1635" spans="1:13" ht="38.25">
      <c r="A1635" s="77" t="e">
        <f>VLOOKUP(B1635,#REF!,3,FALSE)</f>
        <v>#REF!</v>
      </c>
      <c r="B1635" s="24">
        <v>2214</v>
      </c>
      <c r="C1635" s="26" t="s">
        <v>190</v>
      </c>
      <c r="D1635" s="12" t="s">
        <v>460</v>
      </c>
      <c r="E1635" s="25" t="s">
        <v>461</v>
      </c>
      <c r="F1635" s="13" t="s">
        <v>8</v>
      </c>
      <c r="G1635" s="22">
        <v>105</v>
      </c>
      <c r="H1635" s="22">
        <v>46.8</v>
      </c>
      <c r="I1635" s="10">
        <f t="shared" si="98"/>
        <v>44.571428571428569</v>
      </c>
      <c r="J1635" s="10">
        <f t="shared" si="92"/>
        <v>-58.2</v>
      </c>
      <c r="K1635" s="10">
        <v>-37.6</v>
      </c>
      <c r="L1635" s="12" t="s">
        <v>1313</v>
      </c>
      <c r="M1635" s="25" t="s">
        <v>489</v>
      </c>
    </row>
    <row r="1636" spans="1:13" ht="38.25">
      <c r="A1636" s="77" t="s">
        <v>340</v>
      </c>
      <c r="B1636" s="24">
        <v>2214</v>
      </c>
      <c r="C1636" s="26" t="s">
        <v>190</v>
      </c>
      <c r="D1636" s="12" t="s">
        <v>460</v>
      </c>
      <c r="E1636" s="25" t="s">
        <v>461</v>
      </c>
      <c r="F1636" s="13" t="s">
        <v>8</v>
      </c>
      <c r="G1636" s="22"/>
      <c r="H1636" s="22"/>
      <c r="I1636" s="10"/>
      <c r="J1636" s="10">
        <f t="shared" si="92"/>
        <v>0</v>
      </c>
      <c r="K1636" s="10">
        <v>-15.6</v>
      </c>
      <c r="L1636" s="12" t="s">
        <v>1305</v>
      </c>
      <c r="M1636" s="25" t="s">
        <v>482</v>
      </c>
    </row>
    <row r="1637" spans="1:13" ht="38.25">
      <c r="A1637" s="77" t="s">
        <v>340</v>
      </c>
      <c r="B1637" s="24">
        <v>2214</v>
      </c>
      <c r="C1637" s="26" t="s">
        <v>190</v>
      </c>
      <c r="D1637" s="12" t="s">
        <v>460</v>
      </c>
      <c r="E1637" s="25" t="s">
        <v>461</v>
      </c>
      <c r="F1637" s="13" t="s">
        <v>8</v>
      </c>
      <c r="G1637" s="22"/>
      <c r="H1637" s="22"/>
      <c r="I1637" s="10"/>
      <c r="J1637" s="10">
        <f t="shared" si="92"/>
        <v>0</v>
      </c>
      <c r="K1637" s="10">
        <v>-3</v>
      </c>
      <c r="L1637" s="12" t="s">
        <v>1305</v>
      </c>
      <c r="M1637" s="25" t="s">
        <v>484</v>
      </c>
    </row>
    <row r="1638" spans="1:13" ht="38.25">
      <c r="A1638" s="77" t="s">
        <v>340</v>
      </c>
      <c r="B1638" s="24">
        <v>2214</v>
      </c>
      <c r="C1638" s="26" t="s">
        <v>190</v>
      </c>
      <c r="D1638" s="12" t="s">
        <v>460</v>
      </c>
      <c r="E1638" s="25" t="s">
        <v>461</v>
      </c>
      <c r="F1638" s="13" t="s">
        <v>8</v>
      </c>
      <c r="G1638" s="22"/>
      <c r="H1638" s="22"/>
      <c r="I1638" s="10"/>
      <c r="J1638" s="10">
        <f t="shared" si="92"/>
        <v>0</v>
      </c>
      <c r="K1638" s="10">
        <v>-2</v>
      </c>
      <c r="L1638" s="12" t="s">
        <v>1307</v>
      </c>
      <c r="M1638" s="25" t="s">
        <v>490</v>
      </c>
    </row>
    <row r="1639" spans="1:13" ht="38.25">
      <c r="A1639" s="77" t="e">
        <f>VLOOKUP(B1639,#REF!,3,FALSE)</f>
        <v>#REF!</v>
      </c>
      <c r="B1639" s="24">
        <v>2214</v>
      </c>
      <c r="C1639" s="26" t="s">
        <v>190</v>
      </c>
      <c r="D1639" s="12" t="s">
        <v>460</v>
      </c>
      <c r="E1639" s="25" t="s">
        <v>461</v>
      </c>
      <c r="F1639" s="13" t="s">
        <v>11</v>
      </c>
      <c r="G1639" s="10">
        <v>6.5</v>
      </c>
      <c r="H1639" s="10">
        <v>5</v>
      </c>
      <c r="I1639" s="10">
        <f t="shared" si="98"/>
        <v>76.923076923076934</v>
      </c>
      <c r="J1639" s="10">
        <f t="shared" si="92"/>
        <v>-1.5</v>
      </c>
      <c r="K1639" s="10">
        <v>-1.5</v>
      </c>
      <c r="L1639" s="12" t="s">
        <v>1388</v>
      </c>
      <c r="M1639" s="33" t="s">
        <v>477</v>
      </c>
    </row>
    <row r="1640" spans="1:13" ht="102">
      <c r="A1640" s="77" t="e">
        <f>VLOOKUP(B1640,#REF!,3,FALSE)</f>
        <v>#REF!</v>
      </c>
      <c r="B1640" s="24">
        <v>2214</v>
      </c>
      <c r="C1640" s="26" t="s">
        <v>190</v>
      </c>
      <c r="D1640" s="12" t="s">
        <v>460</v>
      </c>
      <c r="E1640" s="25" t="s">
        <v>461</v>
      </c>
      <c r="F1640" s="13" t="s">
        <v>33</v>
      </c>
      <c r="G1640" s="10">
        <v>4279.7</v>
      </c>
      <c r="H1640" s="10">
        <v>2720.6</v>
      </c>
      <c r="I1640" s="10">
        <f t="shared" si="98"/>
        <v>63.569876393205128</v>
      </c>
      <c r="J1640" s="10">
        <f t="shared" si="92"/>
        <v>-1559.1</v>
      </c>
      <c r="K1640" s="10">
        <v>-354.6</v>
      </c>
      <c r="L1640" s="12" t="s">
        <v>1313</v>
      </c>
      <c r="M1640" s="33" t="s">
        <v>476</v>
      </c>
    </row>
    <row r="1641" spans="1:13" ht="51">
      <c r="A1641" s="77" t="s">
        <v>340</v>
      </c>
      <c r="B1641" s="24">
        <v>2214</v>
      </c>
      <c r="C1641" s="26" t="s">
        <v>190</v>
      </c>
      <c r="D1641" s="12" t="s">
        <v>460</v>
      </c>
      <c r="E1641" s="25" t="s">
        <v>461</v>
      </c>
      <c r="F1641" s="13" t="s">
        <v>33</v>
      </c>
      <c r="G1641" s="10"/>
      <c r="H1641" s="10"/>
      <c r="I1641" s="10"/>
      <c r="J1641" s="10">
        <f t="shared" si="92"/>
        <v>0</v>
      </c>
      <c r="K1641" s="10">
        <v>-25.2</v>
      </c>
      <c r="L1641" s="12" t="s">
        <v>1366</v>
      </c>
      <c r="M1641" s="25" t="s">
        <v>478</v>
      </c>
    </row>
    <row r="1642" spans="1:13" ht="38.25">
      <c r="A1642" s="77" t="s">
        <v>340</v>
      </c>
      <c r="B1642" s="24">
        <v>2214</v>
      </c>
      <c r="C1642" s="26" t="s">
        <v>190</v>
      </c>
      <c r="D1642" s="12" t="s">
        <v>460</v>
      </c>
      <c r="E1642" s="25" t="s">
        <v>461</v>
      </c>
      <c r="F1642" s="13" t="s">
        <v>33</v>
      </c>
      <c r="G1642" s="10"/>
      <c r="H1642" s="10"/>
      <c r="I1642" s="10"/>
      <c r="J1642" s="10">
        <f t="shared" si="92"/>
        <v>0</v>
      </c>
      <c r="K1642" s="10">
        <v>-3.2</v>
      </c>
      <c r="L1642" s="12" t="s">
        <v>1307</v>
      </c>
      <c r="M1642" s="25" t="s">
        <v>479</v>
      </c>
    </row>
    <row r="1643" spans="1:13" ht="51">
      <c r="A1643" s="77" t="s">
        <v>340</v>
      </c>
      <c r="B1643" s="24">
        <v>2214</v>
      </c>
      <c r="C1643" s="26" t="s">
        <v>190</v>
      </c>
      <c r="D1643" s="12" t="s">
        <v>460</v>
      </c>
      <c r="E1643" s="25" t="s">
        <v>461</v>
      </c>
      <c r="F1643" s="13" t="s">
        <v>33</v>
      </c>
      <c r="G1643" s="10"/>
      <c r="H1643" s="10"/>
      <c r="I1643" s="10"/>
      <c r="J1643" s="10">
        <f t="shared" si="92"/>
        <v>0</v>
      </c>
      <c r="K1643" s="10">
        <v>-5.0999999999999996</v>
      </c>
      <c r="L1643" s="12" t="s">
        <v>1307</v>
      </c>
      <c r="M1643" s="25" t="s">
        <v>480</v>
      </c>
    </row>
    <row r="1644" spans="1:13" ht="38.25">
      <c r="A1644" s="77" t="s">
        <v>340</v>
      </c>
      <c r="B1644" s="24">
        <v>2214</v>
      </c>
      <c r="C1644" s="26" t="s">
        <v>190</v>
      </c>
      <c r="D1644" s="12" t="s">
        <v>460</v>
      </c>
      <c r="E1644" s="25" t="s">
        <v>461</v>
      </c>
      <c r="F1644" s="13" t="s">
        <v>33</v>
      </c>
      <c r="G1644" s="10"/>
      <c r="H1644" s="10"/>
      <c r="I1644" s="10"/>
      <c r="J1644" s="10">
        <f t="shared" si="92"/>
        <v>0</v>
      </c>
      <c r="K1644" s="10">
        <v>-3.8</v>
      </c>
      <c r="L1644" s="12" t="s">
        <v>1366</v>
      </c>
      <c r="M1644" s="25" t="s">
        <v>481</v>
      </c>
    </row>
    <row r="1645" spans="1:13" ht="38.25">
      <c r="A1645" s="77" t="s">
        <v>340</v>
      </c>
      <c r="B1645" s="24">
        <v>2214</v>
      </c>
      <c r="C1645" s="26" t="s">
        <v>190</v>
      </c>
      <c r="D1645" s="12" t="s">
        <v>460</v>
      </c>
      <c r="E1645" s="25" t="s">
        <v>461</v>
      </c>
      <c r="F1645" s="13" t="s">
        <v>33</v>
      </c>
      <c r="G1645" s="10"/>
      <c r="H1645" s="10"/>
      <c r="I1645" s="10"/>
      <c r="J1645" s="10">
        <f t="shared" si="92"/>
        <v>0</v>
      </c>
      <c r="K1645" s="10">
        <v>-254</v>
      </c>
      <c r="L1645" s="12" t="s">
        <v>1305</v>
      </c>
      <c r="M1645" s="25" t="s">
        <v>482</v>
      </c>
    </row>
    <row r="1646" spans="1:13" ht="38.25">
      <c r="A1646" s="77" t="s">
        <v>340</v>
      </c>
      <c r="B1646" s="24">
        <v>2214</v>
      </c>
      <c r="C1646" s="26" t="s">
        <v>190</v>
      </c>
      <c r="D1646" s="12" t="s">
        <v>460</v>
      </c>
      <c r="E1646" s="25" t="s">
        <v>461</v>
      </c>
      <c r="F1646" s="13" t="s">
        <v>33</v>
      </c>
      <c r="G1646" s="10"/>
      <c r="H1646" s="10"/>
      <c r="I1646" s="10"/>
      <c r="J1646" s="10">
        <f t="shared" si="92"/>
        <v>0</v>
      </c>
      <c r="K1646" s="10">
        <v>-128.69999999999999</v>
      </c>
      <c r="L1646" s="12" t="s">
        <v>1307</v>
      </c>
      <c r="M1646" s="33" t="s">
        <v>483</v>
      </c>
    </row>
    <row r="1647" spans="1:13" ht="38.25">
      <c r="A1647" s="77" t="s">
        <v>340</v>
      </c>
      <c r="B1647" s="24">
        <v>2214</v>
      </c>
      <c r="C1647" s="26" t="s">
        <v>190</v>
      </c>
      <c r="D1647" s="12" t="s">
        <v>460</v>
      </c>
      <c r="E1647" s="25" t="s">
        <v>461</v>
      </c>
      <c r="F1647" s="13" t="s">
        <v>33</v>
      </c>
      <c r="G1647" s="10"/>
      <c r="H1647" s="10"/>
      <c r="I1647" s="10"/>
      <c r="J1647" s="10">
        <f t="shared" si="92"/>
        <v>0</v>
      </c>
      <c r="K1647" s="10">
        <v>-4.8</v>
      </c>
      <c r="L1647" s="12" t="s">
        <v>1305</v>
      </c>
      <c r="M1647" s="25" t="s">
        <v>484</v>
      </c>
    </row>
    <row r="1648" spans="1:13" ht="38.25">
      <c r="A1648" s="77" t="s">
        <v>340</v>
      </c>
      <c r="B1648" s="24">
        <v>2214</v>
      </c>
      <c r="C1648" s="26" t="s">
        <v>190</v>
      </c>
      <c r="D1648" s="12" t="s">
        <v>460</v>
      </c>
      <c r="E1648" s="25" t="s">
        <v>461</v>
      </c>
      <c r="F1648" s="13" t="s">
        <v>33</v>
      </c>
      <c r="G1648" s="10"/>
      <c r="H1648" s="10"/>
      <c r="I1648" s="10"/>
      <c r="J1648" s="10">
        <f t="shared" ref="J1648:J1719" si="103">+H1648-G1648</f>
        <v>0</v>
      </c>
      <c r="K1648" s="10">
        <v>-1</v>
      </c>
      <c r="L1648" s="12" t="s">
        <v>1305</v>
      </c>
      <c r="M1648" s="25" t="s">
        <v>485</v>
      </c>
    </row>
    <row r="1649" spans="1:13" ht="63.75">
      <c r="A1649" s="77" t="s">
        <v>340</v>
      </c>
      <c r="B1649" s="24">
        <v>2214</v>
      </c>
      <c r="C1649" s="26" t="s">
        <v>190</v>
      </c>
      <c r="D1649" s="12" t="s">
        <v>460</v>
      </c>
      <c r="E1649" s="25" t="s">
        <v>461</v>
      </c>
      <c r="F1649" s="13" t="s">
        <v>33</v>
      </c>
      <c r="G1649" s="10"/>
      <c r="H1649" s="10"/>
      <c r="I1649" s="10"/>
      <c r="J1649" s="10">
        <f t="shared" si="103"/>
        <v>0</v>
      </c>
      <c r="K1649" s="10">
        <v>-139.1</v>
      </c>
      <c r="L1649" s="12" t="s">
        <v>1311</v>
      </c>
      <c r="M1649" s="33" t="s">
        <v>486</v>
      </c>
    </row>
    <row r="1650" spans="1:13" ht="38.25">
      <c r="A1650" s="77" t="s">
        <v>340</v>
      </c>
      <c r="B1650" s="24">
        <v>2214</v>
      </c>
      <c r="C1650" s="26" t="s">
        <v>190</v>
      </c>
      <c r="D1650" s="12" t="s">
        <v>460</v>
      </c>
      <c r="E1650" s="25" t="s">
        <v>461</v>
      </c>
      <c r="F1650" s="13" t="s">
        <v>33</v>
      </c>
      <c r="G1650" s="10"/>
      <c r="H1650" s="10"/>
      <c r="I1650" s="10"/>
      <c r="J1650" s="10">
        <f t="shared" si="103"/>
        <v>0</v>
      </c>
      <c r="K1650" s="10">
        <v>-6.4</v>
      </c>
      <c r="L1650" s="12" t="s">
        <v>1311</v>
      </c>
      <c r="M1650" s="25" t="s">
        <v>487</v>
      </c>
    </row>
    <row r="1651" spans="1:13" ht="76.5">
      <c r="A1651" s="77" t="s">
        <v>340</v>
      </c>
      <c r="B1651" s="24">
        <v>2214</v>
      </c>
      <c r="C1651" s="26" t="s">
        <v>190</v>
      </c>
      <c r="D1651" s="12" t="s">
        <v>460</v>
      </c>
      <c r="E1651" s="25" t="s">
        <v>461</v>
      </c>
      <c r="F1651" s="13" t="s">
        <v>33</v>
      </c>
      <c r="G1651" s="10"/>
      <c r="H1651" s="10"/>
      <c r="I1651" s="10"/>
      <c r="J1651" s="10">
        <f t="shared" si="103"/>
        <v>0</v>
      </c>
      <c r="K1651" s="10">
        <v>-633.20000000000005</v>
      </c>
      <c r="L1651" s="12" t="s">
        <v>1311</v>
      </c>
      <c r="M1651" s="33" t="s">
        <v>488</v>
      </c>
    </row>
    <row r="1652" spans="1:13" ht="38.25">
      <c r="A1652" s="77" t="e">
        <f>VLOOKUP(B1652,#REF!,3,FALSE)</f>
        <v>#REF!</v>
      </c>
      <c r="B1652" s="103">
        <v>2214</v>
      </c>
      <c r="C1652" s="64" t="s">
        <v>190</v>
      </c>
      <c r="D1652" s="86" t="s">
        <v>460</v>
      </c>
      <c r="E1652" s="87" t="s">
        <v>461</v>
      </c>
      <c r="F1652" s="51" t="s">
        <v>12</v>
      </c>
      <c r="G1652" s="28">
        <f>SUM(G1635:G1651)</f>
        <v>4391.2</v>
      </c>
      <c r="H1652" s="28">
        <f>SUM(H1635:H1651)</f>
        <v>2772.4</v>
      </c>
      <c r="I1652" s="28">
        <f t="shared" si="98"/>
        <v>63.135361632355625</v>
      </c>
      <c r="J1652" s="28">
        <f t="shared" si="103"/>
        <v>-1618.7999999999997</v>
      </c>
      <c r="K1652" s="28">
        <f>SUM(K1635:K1651)</f>
        <v>-1618.8</v>
      </c>
      <c r="L1652" s="186"/>
      <c r="M1652" s="96"/>
    </row>
    <row r="1653" spans="1:13" ht="38.25">
      <c r="A1653" s="77" t="e">
        <f>VLOOKUP(B1653,#REF!,3,FALSE)</f>
        <v>#REF!</v>
      </c>
      <c r="B1653" s="159">
        <v>2214</v>
      </c>
      <c r="C1653" s="89" t="s">
        <v>190</v>
      </c>
      <c r="D1653" s="90"/>
      <c r="E1653" s="89"/>
      <c r="F1653" s="92" t="s">
        <v>13</v>
      </c>
      <c r="G1653" s="72">
        <f>+G1652+G1634</f>
        <v>4893.2</v>
      </c>
      <c r="H1653" s="72">
        <f>+H1652+H1634</f>
        <v>2800.2000000000003</v>
      </c>
      <c r="I1653" s="72">
        <f t="shared" si="98"/>
        <v>57.226354941551548</v>
      </c>
      <c r="J1653" s="72">
        <f t="shared" si="103"/>
        <v>-2092.9999999999995</v>
      </c>
      <c r="K1653" s="72">
        <f>+K1652+K1634</f>
        <v>-2093</v>
      </c>
      <c r="L1653" s="187"/>
      <c r="M1653" s="102"/>
    </row>
    <row r="1654" spans="1:13" ht="25.5">
      <c r="A1654" s="77" t="e">
        <f>VLOOKUP(B1654,#REF!,3,FALSE)</f>
        <v>#REF!</v>
      </c>
      <c r="B1654" s="24">
        <v>1581</v>
      </c>
      <c r="C1654" s="26" t="s">
        <v>207</v>
      </c>
      <c r="D1654" s="12" t="s">
        <v>505</v>
      </c>
      <c r="E1654" s="25" t="s">
        <v>208</v>
      </c>
      <c r="F1654" s="13" t="s">
        <v>8</v>
      </c>
      <c r="G1654" s="10">
        <v>49981.2</v>
      </c>
      <c r="H1654" s="10">
        <v>39223.4</v>
      </c>
      <c r="I1654" s="10">
        <f t="shared" si="98"/>
        <v>78.476307091466396</v>
      </c>
      <c r="J1654" s="10">
        <f t="shared" si="103"/>
        <v>-10757.799999999996</v>
      </c>
      <c r="K1654" s="10">
        <v>-9880.5</v>
      </c>
      <c r="L1654" s="58" t="s">
        <v>56</v>
      </c>
      <c r="M1654" s="297" t="s">
        <v>648</v>
      </c>
    </row>
    <row r="1655" spans="1:13" ht="25.5">
      <c r="A1655" s="77" t="e">
        <f>VLOOKUP(B1655,#REF!,3,FALSE)</f>
        <v>#REF!</v>
      </c>
      <c r="B1655" s="24">
        <v>1581</v>
      </c>
      <c r="C1655" s="26" t="s">
        <v>207</v>
      </c>
      <c r="D1655" s="12" t="s">
        <v>505</v>
      </c>
      <c r="E1655" s="25" t="s">
        <v>208</v>
      </c>
      <c r="F1655" s="13" t="s">
        <v>8</v>
      </c>
      <c r="G1655" s="10"/>
      <c r="H1655" s="10"/>
      <c r="I1655" s="10"/>
      <c r="J1655" s="10"/>
      <c r="K1655" s="10">
        <v>-276.3</v>
      </c>
      <c r="L1655" s="58" t="s">
        <v>10</v>
      </c>
      <c r="M1655" s="297" t="s">
        <v>649</v>
      </c>
    </row>
    <row r="1656" spans="1:13" ht="25.5">
      <c r="A1656" s="77" t="e">
        <f>VLOOKUP(B1656,#REF!,3,FALSE)</f>
        <v>#REF!</v>
      </c>
      <c r="B1656" s="24">
        <v>1581</v>
      </c>
      <c r="C1656" s="26" t="s">
        <v>207</v>
      </c>
      <c r="D1656" s="12" t="s">
        <v>505</v>
      </c>
      <c r="E1656" s="25" t="s">
        <v>208</v>
      </c>
      <c r="F1656" s="13" t="s">
        <v>8</v>
      </c>
      <c r="G1656" s="10"/>
      <c r="H1656" s="10"/>
      <c r="I1656" s="10"/>
      <c r="J1656" s="10"/>
      <c r="K1656" s="10">
        <v>-345.8</v>
      </c>
      <c r="L1656" s="58" t="s">
        <v>155</v>
      </c>
      <c r="M1656" s="297" t="s">
        <v>650</v>
      </c>
    </row>
    <row r="1657" spans="1:13" ht="25.5">
      <c r="A1657" s="77" t="e">
        <f>VLOOKUP(B1657,#REF!,3,FALSE)</f>
        <v>#REF!</v>
      </c>
      <c r="B1657" s="24">
        <v>1581</v>
      </c>
      <c r="C1657" s="26" t="s">
        <v>207</v>
      </c>
      <c r="D1657" s="12" t="s">
        <v>505</v>
      </c>
      <c r="E1657" s="25" t="s">
        <v>208</v>
      </c>
      <c r="F1657" s="13" t="s">
        <v>8</v>
      </c>
      <c r="G1657" s="10"/>
      <c r="H1657" s="10"/>
      <c r="I1657" s="10"/>
      <c r="J1657" s="10"/>
      <c r="K1657" s="10">
        <v>-255.2</v>
      </c>
      <c r="L1657" s="58" t="s">
        <v>9</v>
      </c>
      <c r="M1657" s="297" t="s">
        <v>651</v>
      </c>
    </row>
    <row r="1658" spans="1:13" ht="25.5">
      <c r="A1658" s="77" t="e">
        <f>VLOOKUP(B1658,#REF!,3,FALSE)</f>
        <v>#REF!</v>
      </c>
      <c r="B1658" s="103">
        <v>1581</v>
      </c>
      <c r="C1658" s="64" t="s">
        <v>207</v>
      </c>
      <c r="D1658" s="86" t="s">
        <v>505</v>
      </c>
      <c r="E1658" s="87" t="s">
        <v>208</v>
      </c>
      <c r="F1658" s="51" t="s">
        <v>12</v>
      </c>
      <c r="G1658" s="28">
        <f>SUM(G1654:G1657)</f>
        <v>49981.2</v>
      </c>
      <c r="H1658" s="28">
        <f>SUM(H1654:H1657)</f>
        <v>39223.4</v>
      </c>
      <c r="I1658" s="28">
        <f>IF(ISBLANK(H1658),"",+H1658/G1658*100)</f>
        <v>78.476307091466396</v>
      </c>
      <c r="J1658" s="28">
        <f>+H1658-G1658</f>
        <v>-10757.799999999996</v>
      </c>
      <c r="K1658" s="28">
        <f>SUM(K1654:K1657)</f>
        <v>-10757.8</v>
      </c>
      <c r="L1658" s="186"/>
      <c r="M1658" s="303"/>
    </row>
    <row r="1659" spans="1:13" ht="25.5">
      <c r="A1659" s="77" t="e">
        <f>VLOOKUP(B1659,#REF!,3,FALSE)</f>
        <v>#REF!</v>
      </c>
      <c r="B1659" s="24">
        <v>1581</v>
      </c>
      <c r="C1659" s="26" t="s">
        <v>207</v>
      </c>
      <c r="D1659" s="12" t="s">
        <v>646</v>
      </c>
      <c r="E1659" s="25" t="s">
        <v>209</v>
      </c>
      <c r="F1659" s="13" t="s">
        <v>8</v>
      </c>
      <c r="G1659" s="10">
        <v>2012</v>
      </c>
      <c r="H1659" s="10">
        <v>1178.8</v>
      </c>
      <c r="I1659" s="35">
        <f t="shared" si="98"/>
        <v>58.588469184890656</v>
      </c>
      <c r="J1659" s="10">
        <f t="shared" si="103"/>
        <v>-833.2</v>
      </c>
      <c r="K1659" s="10">
        <v>-230.7</v>
      </c>
      <c r="L1659" s="12" t="s">
        <v>56</v>
      </c>
      <c r="M1659" s="15" t="s">
        <v>648</v>
      </c>
    </row>
    <row r="1660" spans="1:13" ht="25.5">
      <c r="A1660" s="77" t="e">
        <f>VLOOKUP(B1660,#REF!,3,FALSE)</f>
        <v>#REF!</v>
      </c>
      <c r="B1660" s="24">
        <v>1581</v>
      </c>
      <c r="C1660" s="26" t="s">
        <v>207</v>
      </c>
      <c r="D1660" s="12" t="s">
        <v>646</v>
      </c>
      <c r="E1660" s="25" t="s">
        <v>209</v>
      </c>
      <c r="F1660" s="13" t="s">
        <v>8</v>
      </c>
      <c r="G1660" s="10"/>
      <c r="H1660" s="10"/>
      <c r="I1660" s="35"/>
      <c r="J1660" s="10"/>
      <c r="K1660" s="10">
        <v>-602.5</v>
      </c>
      <c r="L1660" s="12" t="s">
        <v>10</v>
      </c>
      <c r="M1660" s="15" t="s">
        <v>649</v>
      </c>
    </row>
    <row r="1661" spans="1:13" ht="25.5">
      <c r="A1661" s="77" t="e">
        <f>VLOOKUP(B1661,#REF!,3,FALSE)</f>
        <v>#REF!</v>
      </c>
      <c r="B1661" s="103">
        <v>1581</v>
      </c>
      <c r="C1661" s="64" t="s">
        <v>207</v>
      </c>
      <c r="D1661" s="86" t="s">
        <v>646</v>
      </c>
      <c r="E1661" s="87" t="s">
        <v>209</v>
      </c>
      <c r="F1661" s="51" t="s">
        <v>12</v>
      </c>
      <c r="G1661" s="28">
        <f>SUM(G1659:G1660)</f>
        <v>2012</v>
      </c>
      <c r="H1661" s="28">
        <f>SUM(H1659:H1660)</f>
        <v>1178.8</v>
      </c>
      <c r="I1661" s="28">
        <f t="shared" si="98"/>
        <v>58.588469184890656</v>
      </c>
      <c r="J1661" s="28">
        <f>+H1661-G1661</f>
        <v>-833.2</v>
      </c>
      <c r="K1661" s="28">
        <f>SUM(K1659:K1660)</f>
        <v>-833.2</v>
      </c>
      <c r="L1661" s="186"/>
      <c r="M1661" s="303"/>
    </row>
    <row r="1662" spans="1:13" ht="38.25">
      <c r="A1662" s="77" t="e">
        <f>VLOOKUP(B1662,#REF!,3,FALSE)</f>
        <v>#REF!</v>
      </c>
      <c r="B1662" s="24">
        <v>1581</v>
      </c>
      <c r="C1662" s="26" t="s">
        <v>207</v>
      </c>
      <c r="D1662" s="12" t="s">
        <v>647</v>
      </c>
      <c r="E1662" s="25" t="s">
        <v>210</v>
      </c>
      <c r="F1662" s="13" t="s">
        <v>8</v>
      </c>
      <c r="G1662" s="10">
        <v>4222</v>
      </c>
      <c r="H1662" s="10">
        <v>4091</v>
      </c>
      <c r="I1662" s="35">
        <f t="shared" si="98"/>
        <v>96.897205116058743</v>
      </c>
      <c r="J1662" s="10">
        <f t="shared" si="103"/>
        <v>-131</v>
      </c>
      <c r="K1662" s="10">
        <v>-131</v>
      </c>
      <c r="L1662" s="76" t="s">
        <v>155</v>
      </c>
      <c r="M1662" s="15" t="s">
        <v>652</v>
      </c>
    </row>
    <row r="1663" spans="1:13" ht="38.25">
      <c r="A1663" s="77" t="e">
        <f>VLOOKUP(B1663,#REF!,3,FALSE)</f>
        <v>#REF!</v>
      </c>
      <c r="B1663" s="24">
        <v>1581</v>
      </c>
      <c r="C1663" s="26" t="s">
        <v>207</v>
      </c>
      <c r="D1663" s="12" t="s">
        <v>647</v>
      </c>
      <c r="E1663" s="25" t="s">
        <v>210</v>
      </c>
      <c r="F1663" s="13" t="s">
        <v>548</v>
      </c>
      <c r="G1663" s="10">
        <v>89.1</v>
      </c>
      <c r="H1663" s="10">
        <v>86.4</v>
      </c>
      <c r="I1663" s="35">
        <f t="shared" si="98"/>
        <v>96.969696969696983</v>
      </c>
      <c r="J1663" s="10">
        <f t="shared" si="103"/>
        <v>-2.6999999999999886</v>
      </c>
      <c r="K1663" s="10">
        <v>-2.7</v>
      </c>
      <c r="L1663" s="76" t="s">
        <v>155</v>
      </c>
      <c r="M1663" s="15" t="s">
        <v>652</v>
      </c>
    </row>
    <row r="1664" spans="1:13" ht="25.5">
      <c r="A1664" s="77" t="e">
        <f>VLOOKUP(B1664,#REF!,3,FALSE)</f>
        <v>#REF!</v>
      </c>
      <c r="B1664" s="103">
        <v>1581</v>
      </c>
      <c r="C1664" s="64" t="s">
        <v>207</v>
      </c>
      <c r="D1664" s="86" t="s">
        <v>647</v>
      </c>
      <c r="E1664" s="87" t="s">
        <v>210</v>
      </c>
      <c r="F1664" s="51" t="s">
        <v>12</v>
      </c>
      <c r="G1664" s="28">
        <f>SUM(G1662:G1663)</f>
        <v>4311.1000000000004</v>
      </c>
      <c r="H1664" s="28">
        <f>SUM(H1662:H1663)</f>
        <v>4177.3999999999996</v>
      </c>
      <c r="I1664" s="28">
        <f>IF(ISBLANK(H1664),"",+H1664/G1664*100)</f>
        <v>96.898703347173551</v>
      </c>
      <c r="J1664" s="28">
        <f>+H1664-G1664</f>
        <v>-133.70000000000073</v>
      </c>
      <c r="K1664" s="28">
        <f>SUM(K1662:K1663)</f>
        <v>-133.69999999999999</v>
      </c>
      <c r="L1664" s="186"/>
      <c r="M1664" s="303"/>
    </row>
    <row r="1665" spans="1:13" ht="25.5">
      <c r="A1665" s="77" t="e">
        <f>VLOOKUP(B1665,#REF!,3,FALSE)</f>
        <v>#REF!</v>
      </c>
      <c r="B1665" s="159">
        <v>1581</v>
      </c>
      <c r="C1665" s="89" t="s">
        <v>207</v>
      </c>
      <c r="D1665" s="90"/>
      <c r="E1665" s="94"/>
      <c r="F1665" s="92" t="s">
        <v>13</v>
      </c>
      <c r="G1665" s="72">
        <f>+G1664+G1661+G1658</f>
        <v>56304.299999999996</v>
      </c>
      <c r="H1665" s="72">
        <f>+H1664+H1661+H1658</f>
        <v>44579.6</v>
      </c>
      <c r="I1665" s="72">
        <f t="shared" si="98"/>
        <v>79.176190806030803</v>
      </c>
      <c r="J1665" s="72">
        <f t="shared" si="103"/>
        <v>-11724.699999999997</v>
      </c>
      <c r="K1665" s="72">
        <f>+K1664+K1661+K1658</f>
        <v>-11724.699999999999</v>
      </c>
      <c r="L1665" s="187"/>
      <c r="M1665" s="295"/>
    </row>
    <row r="1666" spans="1:13" ht="25.5">
      <c r="A1666" s="77" t="e">
        <f>VLOOKUP(B1666,#REF!,3,FALSE)</f>
        <v>#REF!</v>
      </c>
      <c r="B1666" s="31">
        <v>1582</v>
      </c>
      <c r="C1666" s="26" t="s">
        <v>211</v>
      </c>
      <c r="D1666" s="58" t="s">
        <v>112</v>
      </c>
      <c r="E1666" s="25" t="s">
        <v>547</v>
      </c>
      <c r="F1666" s="13" t="s">
        <v>8</v>
      </c>
      <c r="G1666" s="19">
        <v>17830</v>
      </c>
      <c r="H1666" s="10">
        <v>14987.5</v>
      </c>
      <c r="I1666" s="35">
        <f t="shared" si="98"/>
        <v>84.057767807066739</v>
      </c>
      <c r="J1666" s="35">
        <f t="shared" si="103"/>
        <v>-2842.5</v>
      </c>
      <c r="K1666" s="35">
        <v>-2671.5</v>
      </c>
      <c r="L1666" s="200" t="s">
        <v>293</v>
      </c>
      <c r="M1666" s="304" t="s">
        <v>549</v>
      </c>
    </row>
    <row r="1667" spans="1:13" ht="25.5">
      <c r="A1667" s="77" t="s">
        <v>341</v>
      </c>
      <c r="B1667" s="31">
        <v>1582</v>
      </c>
      <c r="C1667" s="26" t="s">
        <v>211</v>
      </c>
      <c r="D1667" s="58" t="s">
        <v>112</v>
      </c>
      <c r="E1667" s="25" t="s">
        <v>547</v>
      </c>
      <c r="F1667" s="13" t="s">
        <v>8</v>
      </c>
      <c r="G1667" s="19"/>
      <c r="H1667" s="10"/>
      <c r="I1667" s="35" t="str">
        <f>IF(ISBLANK(H1667),"",+H1667/G1667*100)</f>
        <v/>
      </c>
      <c r="J1667" s="35">
        <f>+H1667-G1667</f>
        <v>0</v>
      </c>
      <c r="K1667" s="35">
        <v>-70.5</v>
      </c>
      <c r="L1667" s="200" t="s">
        <v>293</v>
      </c>
      <c r="M1667" s="304" t="s">
        <v>550</v>
      </c>
    </row>
    <row r="1668" spans="1:13" ht="25.5">
      <c r="A1668" s="77" t="s">
        <v>341</v>
      </c>
      <c r="B1668" s="31">
        <v>1582</v>
      </c>
      <c r="C1668" s="26" t="s">
        <v>211</v>
      </c>
      <c r="D1668" s="58" t="s">
        <v>112</v>
      </c>
      <c r="E1668" s="25" t="s">
        <v>547</v>
      </c>
      <c r="F1668" s="13" t="s">
        <v>8</v>
      </c>
      <c r="G1668" s="19"/>
      <c r="H1668" s="10"/>
      <c r="I1668" s="35" t="str">
        <f>IF(ISBLANK(H1668),"",+H1668/G1668*100)</f>
        <v/>
      </c>
      <c r="J1668" s="35">
        <f>+H1668-G1668</f>
        <v>0</v>
      </c>
      <c r="K1668" s="35">
        <v>-50.5</v>
      </c>
      <c r="L1668" s="200" t="s">
        <v>9</v>
      </c>
      <c r="M1668" s="304" t="s">
        <v>355</v>
      </c>
    </row>
    <row r="1669" spans="1:13" ht="25.5">
      <c r="A1669" s="77" t="s">
        <v>341</v>
      </c>
      <c r="B1669" s="31">
        <v>1582</v>
      </c>
      <c r="C1669" s="26" t="s">
        <v>211</v>
      </c>
      <c r="D1669" s="58" t="s">
        <v>112</v>
      </c>
      <c r="E1669" s="25" t="s">
        <v>547</v>
      </c>
      <c r="F1669" s="13" t="s">
        <v>8</v>
      </c>
      <c r="G1669" s="19"/>
      <c r="H1669" s="10"/>
      <c r="I1669" s="35" t="str">
        <f>IF(ISBLANK(H1669),"",+H1669/G1669*100)</f>
        <v/>
      </c>
      <c r="J1669" s="35">
        <f>+H1669-G1669</f>
        <v>0</v>
      </c>
      <c r="K1669" s="35">
        <v>-50</v>
      </c>
      <c r="L1669" s="200" t="s">
        <v>10</v>
      </c>
      <c r="M1669" s="304" t="s">
        <v>448</v>
      </c>
    </row>
    <row r="1670" spans="1:13" ht="25.5">
      <c r="A1670" s="77" t="e">
        <f>VLOOKUP(B1670,#REF!,3,FALSE)</f>
        <v>#REF!</v>
      </c>
      <c r="B1670" s="103">
        <v>1582</v>
      </c>
      <c r="C1670" s="64" t="s">
        <v>211</v>
      </c>
      <c r="D1670" s="86" t="s">
        <v>112</v>
      </c>
      <c r="E1670" s="87" t="s">
        <v>547</v>
      </c>
      <c r="F1670" s="51" t="s">
        <v>12</v>
      </c>
      <c r="G1670" s="28">
        <f>SUM(G1666:G1666)</f>
        <v>17830</v>
      </c>
      <c r="H1670" s="28">
        <f>SUM(H1666:H1666)</f>
        <v>14987.5</v>
      </c>
      <c r="I1670" s="28">
        <f t="shared" si="98"/>
        <v>84.057767807066739</v>
      </c>
      <c r="J1670" s="28">
        <f>+H1670-G1670</f>
        <v>-2842.5</v>
      </c>
      <c r="K1670" s="28">
        <f>SUM(K1666:K1669)</f>
        <v>-2842.5</v>
      </c>
      <c r="L1670" s="186"/>
      <c r="M1670" s="303"/>
    </row>
    <row r="1671" spans="1:13" ht="25.5">
      <c r="A1671" s="77" t="e">
        <f>VLOOKUP(B1671,#REF!,3,FALSE)</f>
        <v>#REF!</v>
      </c>
      <c r="B1671" s="24">
        <v>1582</v>
      </c>
      <c r="C1671" s="26" t="s">
        <v>211</v>
      </c>
      <c r="D1671" s="12" t="s">
        <v>507</v>
      </c>
      <c r="E1671" s="25" t="s">
        <v>210</v>
      </c>
      <c r="F1671" s="13" t="s">
        <v>8</v>
      </c>
      <c r="G1671" s="10">
        <v>1427.5</v>
      </c>
      <c r="H1671" s="10">
        <v>1396.4</v>
      </c>
      <c r="I1671" s="35">
        <f t="shared" si="98"/>
        <v>97.821366024518397</v>
      </c>
      <c r="J1671" s="10">
        <f t="shared" si="103"/>
        <v>-31.099999999999909</v>
      </c>
      <c r="K1671" s="10">
        <v>-31.1</v>
      </c>
      <c r="L1671" s="201" t="s">
        <v>9</v>
      </c>
      <c r="M1671" s="15" t="s">
        <v>551</v>
      </c>
    </row>
    <row r="1672" spans="1:13" ht="25.5">
      <c r="A1672" s="77" t="s">
        <v>341</v>
      </c>
      <c r="B1672" s="24">
        <v>1582</v>
      </c>
      <c r="C1672" s="26" t="s">
        <v>211</v>
      </c>
      <c r="D1672" s="12" t="s">
        <v>507</v>
      </c>
      <c r="E1672" s="25" t="s">
        <v>210</v>
      </c>
      <c r="F1672" s="13" t="s">
        <v>548</v>
      </c>
      <c r="G1672" s="10">
        <v>54</v>
      </c>
      <c r="H1672" s="10">
        <v>54</v>
      </c>
      <c r="I1672" s="35">
        <f>IF(ISBLANK(H1672),"",+H1672/G1672*100)</f>
        <v>100</v>
      </c>
      <c r="J1672" s="10">
        <f>+H1672-G1672</f>
        <v>0</v>
      </c>
      <c r="K1672" s="10"/>
      <c r="L1672" s="201"/>
      <c r="M1672" s="15"/>
    </row>
    <row r="1673" spans="1:13" ht="25.5">
      <c r="A1673" s="77" t="e">
        <f>VLOOKUP(B1673,#REF!,3,FALSE)</f>
        <v>#REF!</v>
      </c>
      <c r="B1673" s="103">
        <v>1582</v>
      </c>
      <c r="C1673" s="64" t="s">
        <v>211</v>
      </c>
      <c r="D1673" s="86" t="s">
        <v>507</v>
      </c>
      <c r="E1673" s="87" t="s">
        <v>210</v>
      </c>
      <c r="F1673" s="51" t="s">
        <v>12</v>
      </c>
      <c r="G1673" s="28">
        <f>SUM(G1671:G1672)</f>
        <v>1481.5</v>
      </c>
      <c r="H1673" s="28">
        <f>SUM(H1671:H1672)</f>
        <v>1450.4</v>
      </c>
      <c r="I1673" s="28">
        <f t="shared" si="98"/>
        <v>97.900776240297006</v>
      </c>
      <c r="J1673" s="28">
        <f t="shared" si="103"/>
        <v>-31.099999999999909</v>
      </c>
      <c r="K1673" s="28">
        <f>SUM(K1671:K1671)</f>
        <v>-31.1</v>
      </c>
      <c r="L1673" s="186"/>
      <c r="M1673" s="303"/>
    </row>
    <row r="1674" spans="1:13" ht="25.5">
      <c r="A1674" s="77" t="e">
        <f>VLOOKUP(B1674,#REF!,3,FALSE)</f>
        <v>#REF!</v>
      </c>
      <c r="B1674" s="159">
        <v>1582</v>
      </c>
      <c r="C1674" s="89" t="s">
        <v>211</v>
      </c>
      <c r="D1674" s="167"/>
      <c r="E1674" s="94"/>
      <c r="F1674" s="92" t="s">
        <v>13</v>
      </c>
      <c r="G1674" s="72">
        <f>+G1673+G1670</f>
        <v>19311.5</v>
      </c>
      <c r="H1674" s="72">
        <f>+H1673+H1670</f>
        <v>16437.900000000001</v>
      </c>
      <c r="I1674" s="72">
        <f t="shared" si="98"/>
        <v>85.119747300831122</v>
      </c>
      <c r="J1674" s="72">
        <f t="shared" si="103"/>
        <v>-2873.5999999999985</v>
      </c>
      <c r="K1674" s="72">
        <f>+K1673+K1670</f>
        <v>-2873.6</v>
      </c>
      <c r="L1674" s="187"/>
      <c r="M1674" s="295"/>
    </row>
    <row r="1675" spans="1:13" ht="25.5">
      <c r="A1675" s="77" t="e">
        <f>VLOOKUP(B1675,#REF!,3,FALSE)</f>
        <v>#REF!</v>
      </c>
      <c r="B1675" s="24">
        <v>1584</v>
      </c>
      <c r="C1675" s="26" t="s">
        <v>213</v>
      </c>
      <c r="D1675" s="12" t="s">
        <v>112</v>
      </c>
      <c r="E1675" s="25" t="s">
        <v>208</v>
      </c>
      <c r="F1675" s="13" t="s">
        <v>8</v>
      </c>
      <c r="G1675" s="10">
        <v>20803.599999999999</v>
      </c>
      <c r="H1675" s="10">
        <v>17032.400000000001</v>
      </c>
      <c r="I1675" s="35">
        <f t="shared" ref="I1675:I1760" si="104">IF(ISBLANK(H1675),"",+H1675/G1675*100)</f>
        <v>81.872368243957794</v>
      </c>
      <c r="J1675" s="10">
        <f t="shared" si="103"/>
        <v>-3771.1999999999971</v>
      </c>
      <c r="K1675" s="19">
        <v>-3771.2</v>
      </c>
      <c r="L1675" s="12" t="s">
        <v>56</v>
      </c>
      <c r="M1675" s="15" t="s">
        <v>561</v>
      </c>
    </row>
    <row r="1676" spans="1:13" ht="25.5">
      <c r="A1676" s="77" t="e">
        <f>VLOOKUP(B1676,#REF!,3,FALSE)</f>
        <v>#REF!</v>
      </c>
      <c r="B1676" s="103">
        <v>1584</v>
      </c>
      <c r="C1676" s="64" t="s">
        <v>213</v>
      </c>
      <c r="D1676" s="86" t="s">
        <v>112</v>
      </c>
      <c r="E1676" s="87" t="s">
        <v>208</v>
      </c>
      <c r="F1676" s="51" t="s">
        <v>12</v>
      </c>
      <c r="G1676" s="28">
        <f>SUM(G1675)</f>
        <v>20803.599999999999</v>
      </c>
      <c r="H1676" s="28">
        <f>SUM(H1675)</f>
        <v>17032.400000000001</v>
      </c>
      <c r="I1676" s="28">
        <f t="shared" si="104"/>
        <v>81.872368243957794</v>
      </c>
      <c r="J1676" s="28">
        <f t="shared" si="103"/>
        <v>-3771.1999999999971</v>
      </c>
      <c r="K1676" s="28">
        <f>SUM(K1675)</f>
        <v>-3771.2</v>
      </c>
      <c r="L1676" s="186"/>
      <c r="M1676" s="303"/>
    </row>
    <row r="1677" spans="1:13" ht="25.5">
      <c r="A1677" s="77" t="e">
        <f>VLOOKUP(B1677,#REF!,3,FALSE)</f>
        <v>#REF!</v>
      </c>
      <c r="B1677" s="24">
        <v>1584</v>
      </c>
      <c r="C1677" s="26" t="s">
        <v>213</v>
      </c>
      <c r="D1677" s="12" t="s">
        <v>507</v>
      </c>
      <c r="E1677" s="25" t="s">
        <v>210</v>
      </c>
      <c r="F1677" s="13" t="s">
        <v>8</v>
      </c>
      <c r="G1677" s="10">
        <v>1710</v>
      </c>
      <c r="H1677" s="10">
        <v>1710</v>
      </c>
      <c r="I1677" s="35">
        <f t="shared" si="104"/>
        <v>100</v>
      </c>
      <c r="J1677" s="10">
        <f t="shared" si="103"/>
        <v>0</v>
      </c>
      <c r="K1677" s="10"/>
      <c r="L1677" s="12"/>
      <c r="M1677" s="15"/>
    </row>
    <row r="1678" spans="1:13" ht="25.5">
      <c r="A1678" s="77" t="s">
        <v>341</v>
      </c>
      <c r="B1678" s="24">
        <v>1584</v>
      </c>
      <c r="C1678" s="26" t="s">
        <v>213</v>
      </c>
      <c r="D1678" s="12" t="s">
        <v>507</v>
      </c>
      <c r="E1678" s="25" t="s">
        <v>210</v>
      </c>
      <c r="F1678" s="13" t="s">
        <v>548</v>
      </c>
      <c r="G1678" s="10">
        <v>2.7</v>
      </c>
      <c r="H1678" s="10">
        <v>2.7</v>
      </c>
      <c r="I1678" s="35">
        <f>IF(ISBLANK(H1678),"",+H1678/G1678*100)</f>
        <v>100</v>
      </c>
      <c r="J1678" s="10">
        <f>+H1678-G1678</f>
        <v>0</v>
      </c>
      <c r="K1678" s="10"/>
      <c r="L1678" s="12"/>
      <c r="M1678" s="15"/>
    </row>
    <row r="1679" spans="1:13" ht="25.5">
      <c r="A1679" s="77" t="s">
        <v>341</v>
      </c>
      <c r="B1679" s="24">
        <v>1584</v>
      </c>
      <c r="C1679" s="26" t="s">
        <v>213</v>
      </c>
      <c r="D1679" s="12" t="s">
        <v>507</v>
      </c>
      <c r="E1679" s="25" t="s">
        <v>210</v>
      </c>
      <c r="F1679" s="13" t="s">
        <v>605</v>
      </c>
      <c r="G1679" s="10">
        <v>1.8</v>
      </c>
      <c r="H1679" s="10">
        <v>0</v>
      </c>
      <c r="I1679" s="35">
        <f>IF(ISBLANK(H1679),"",+H1679/G1679*100)</f>
        <v>0</v>
      </c>
      <c r="J1679" s="10">
        <f>+H1679-G1679</f>
        <v>-1.8</v>
      </c>
      <c r="K1679" s="10">
        <v>-1.8</v>
      </c>
      <c r="L1679" s="12" t="s">
        <v>9</v>
      </c>
      <c r="M1679" s="282" t="s">
        <v>562</v>
      </c>
    </row>
    <row r="1680" spans="1:13" ht="25.5">
      <c r="A1680" s="77" t="e">
        <f>VLOOKUP(B1680,#REF!,3,FALSE)</f>
        <v>#REF!</v>
      </c>
      <c r="B1680" s="103">
        <v>1584</v>
      </c>
      <c r="C1680" s="64" t="s">
        <v>213</v>
      </c>
      <c r="D1680" s="86" t="s">
        <v>507</v>
      </c>
      <c r="E1680" s="87" t="s">
        <v>210</v>
      </c>
      <c r="F1680" s="51" t="s">
        <v>12</v>
      </c>
      <c r="G1680" s="28">
        <f>SUM(G1677:G1679)</f>
        <v>1714.5</v>
      </c>
      <c r="H1680" s="28">
        <f>SUM(H1677:H1679)</f>
        <v>1712.7</v>
      </c>
      <c r="I1680" s="28">
        <f t="shared" si="104"/>
        <v>99.895013123359576</v>
      </c>
      <c r="J1680" s="28">
        <f>+H1680-G1680</f>
        <v>-1.7999999999999545</v>
      </c>
      <c r="K1680" s="28">
        <f>SUM(K1677:K1679)</f>
        <v>-1.8</v>
      </c>
      <c r="L1680" s="186"/>
      <c r="M1680" s="303"/>
    </row>
    <row r="1681" spans="1:13" ht="25.5">
      <c r="A1681" s="77" t="e">
        <f>VLOOKUP(B1681,#REF!,3,FALSE)</f>
        <v>#REF!</v>
      </c>
      <c r="B1681" s="159">
        <v>1584</v>
      </c>
      <c r="C1681" s="89" t="s">
        <v>213</v>
      </c>
      <c r="D1681" s="167"/>
      <c r="E1681" s="94"/>
      <c r="F1681" s="92" t="s">
        <v>13</v>
      </c>
      <c r="G1681" s="72">
        <f>+G1676+G1680</f>
        <v>22518.1</v>
      </c>
      <c r="H1681" s="72">
        <f>+H1676+H1680</f>
        <v>18745.100000000002</v>
      </c>
      <c r="I1681" s="72">
        <f t="shared" si="104"/>
        <v>83.244589907674282</v>
      </c>
      <c r="J1681" s="72">
        <f t="shared" si="103"/>
        <v>-3772.9999999999964</v>
      </c>
      <c r="K1681" s="72">
        <f t="shared" ref="K1681" si="105">+K1676+K1680</f>
        <v>-3773</v>
      </c>
      <c r="L1681" s="187"/>
      <c r="M1681" s="295"/>
    </row>
    <row r="1682" spans="1:13" ht="38.25">
      <c r="A1682" s="77" t="e">
        <f>VLOOKUP(B1682,#REF!,3,FALSE)</f>
        <v>#REF!</v>
      </c>
      <c r="B1682" s="24">
        <v>1585</v>
      </c>
      <c r="C1682" s="26" t="s">
        <v>214</v>
      </c>
      <c r="D1682" s="324" t="s">
        <v>112</v>
      </c>
      <c r="E1682" s="25" t="s">
        <v>215</v>
      </c>
      <c r="F1682" s="13" t="s">
        <v>8</v>
      </c>
      <c r="G1682" s="10">
        <v>19271</v>
      </c>
      <c r="H1682" s="10">
        <v>14823.5</v>
      </c>
      <c r="I1682" s="35">
        <f t="shared" si="104"/>
        <v>76.921280680815727</v>
      </c>
      <c r="J1682" s="10">
        <f t="shared" si="103"/>
        <v>-4447.5</v>
      </c>
      <c r="K1682" s="10">
        <v>-3754.9</v>
      </c>
      <c r="L1682" s="12" t="s">
        <v>56</v>
      </c>
      <c r="M1682" s="15" t="s">
        <v>854</v>
      </c>
    </row>
    <row r="1683" spans="1:13" ht="38.25">
      <c r="A1683" s="77" t="e">
        <f>VLOOKUP(B1683,#REF!,3,FALSE)</f>
        <v>#REF!</v>
      </c>
      <c r="B1683" s="24">
        <v>1585</v>
      </c>
      <c r="C1683" s="26" t="s">
        <v>214</v>
      </c>
      <c r="D1683" s="324" t="s">
        <v>112</v>
      </c>
      <c r="E1683" s="25" t="s">
        <v>215</v>
      </c>
      <c r="F1683" s="13" t="s">
        <v>8</v>
      </c>
      <c r="G1683" s="10"/>
      <c r="H1683" s="10"/>
      <c r="I1683" s="35"/>
      <c r="J1683" s="10"/>
      <c r="K1683" s="10">
        <v>-276.5</v>
      </c>
      <c r="L1683" s="12" t="s">
        <v>121</v>
      </c>
      <c r="M1683" s="15" t="s">
        <v>855</v>
      </c>
    </row>
    <row r="1684" spans="1:13" ht="38.25">
      <c r="A1684" s="77" t="e">
        <f>VLOOKUP(B1684,#REF!,3,FALSE)</f>
        <v>#REF!</v>
      </c>
      <c r="B1684" s="24">
        <v>1585</v>
      </c>
      <c r="C1684" s="26" t="s">
        <v>214</v>
      </c>
      <c r="D1684" s="324" t="s">
        <v>112</v>
      </c>
      <c r="E1684" s="25" t="s">
        <v>215</v>
      </c>
      <c r="F1684" s="13" t="s">
        <v>8</v>
      </c>
      <c r="G1684" s="10"/>
      <c r="H1684" s="10"/>
      <c r="I1684" s="35"/>
      <c r="J1684" s="10"/>
      <c r="K1684" s="10">
        <v>-5</v>
      </c>
      <c r="L1684" s="12" t="s">
        <v>9</v>
      </c>
      <c r="M1684" s="15" t="s">
        <v>856</v>
      </c>
    </row>
    <row r="1685" spans="1:13" ht="38.25">
      <c r="A1685" s="77" t="e">
        <f>VLOOKUP(B1685,#REF!,3,FALSE)</f>
        <v>#REF!</v>
      </c>
      <c r="B1685" s="24">
        <v>1585</v>
      </c>
      <c r="C1685" s="26" t="s">
        <v>214</v>
      </c>
      <c r="D1685" s="324" t="s">
        <v>112</v>
      </c>
      <c r="E1685" s="25" t="s">
        <v>215</v>
      </c>
      <c r="F1685" s="13" t="s">
        <v>8</v>
      </c>
      <c r="G1685" s="10"/>
      <c r="H1685" s="10"/>
      <c r="I1685" s="35"/>
      <c r="J1685" s="10"/>
      <c r="K1685" s="10">
        <v>-0.8</v>
      </c>
      <c r="L1685" s="12" t="s">
        <v>9</v>
      </c>
      <c r="M1685" s="15" t="s">
        <v>857</v>
      </c>
    </row>
    <row r="1686" spans="1:13" ht="38.25">
      <c r="A1686" s="77" t="e">
        <f>VLOOKUP(B1686,#REF!,3,FALSE)</f>
        <v>#REF!</v>
      </c>
      <c r="B1686" s="24">
        <v>1585</v>
      </c>
      <c r="C1686" s="26" t="s">
        <v>214</v>
      </c>
      <c r="D1686" s="324" t="s">
        <v>112</v>
      </c>
      <c r="E1686" s="25" t="s">
        <v>215</v>
      </c>
      <c r="F1686" s="13" t="s">
        <v>8</v>
      </c>
      <c r="G1686" s="10"/>
      <c r="H1686" s="10"/>
      <c r="I1686" s="35"/>
      <c r="J1686" s="10"/>
      <c r="K1686" s="10">
        <v>-4.3</v>
      </c>
      <c r="L1686" s="12" t="s">
        <v>10</v>
      </c>
      <c r="M1686" s="15" t="s">
        <v>858</v>
      </c>
    </row>
    <row r="1687" spans="1:13" ht="38.25">
      <c r="A1687" s="77" t="e">
        <f>VLOOKUP(B1687,#REF!,3,FALSE)</f>
        <v>#REF!</v>
      </c>
      <c r="B1687" s="24">
        <v>1585</v>
      </c>
      <c r="C1687" s="26" t="s">
        <v>214</v>
      </c>
      <c r="D1687" s="324" t="s">
        <v>112</v>
      </c>
      <c r="E1687" s="25" t="s">
        <v>215</v>
      </c>
      <c r="F1687" s="13" t="s">
        <v>8</v>
      </c>
      <c r="G1687" s="10"/>
      <c r="H1687" s="10"/>
      <c r="I1687" s="35"/>
      <c r="J1687" s="10"/>
      <c r="K1687" s="10">
        <v>-293.89999999999998</v>
      </c>
      <c r="L1687" s="12" t="s">
        <v>9</v>
      </c>
      <c r="M1687" s="15" t="s">
        <v>859</v>
      </c>
    </row>
    <row r="1688" spans="1:13" ht="38.25">
      <c r="A1688" s="77" t="e">
        <f>VLOOKUP(B1688,#REF!,3,FALSE)</f>
        <v>#REF!</v>
      </c>
      <c r="B1688" s="24">
        <v>1585</v>
      </c>
      <c r="C1688" s="26" t="s">
        <v>214</v>
      </c>
      <c r="D1688" s="324" t="s">
        <v>112</v>
      </c>
      <c r="E1688" s="25" t="s">
        <v>215</v>
      </c>
      <c r="F1688" s="13" t="s">
        <v>8</v>
      </c>
      <c r="G1688" s="10"/>
      <c r="H1688" s="10"/>
      <c r="I1688" s="35"/>
      <c r="J1688" s="10"/>
      <c r="K1688" s="10">
        <v>-7.5</v>
      </c>
      <c r="L1688" s="12" t="s">
        <v>10</v>
      </c>
      <c r="M1688" s="15" t="s">
        <v>860</v>
      </c>
    </row>
    <row r="1689" spans="1:13" ht="38.25">
      <c r="A1689" s="77" t="e">
        <f>VLOOKUP(B1689,#REF!,3,FALSE)</f>
        <v>#REF!</v>
      </c>
      <c r="B1689" s="24">
        <v>1585</v>
      </c>
      <c r="C1689" s="26" t="s">
        <v>214</v>
      </c>
      <c r="D1689" s="324" t="s">
        <v>112</v>
      </c>
      <c r="E1689" s="25" t="s">
        <v>215</v>
      </c>
      <c r="F1689" s="13" t="s">
        <v>8</v>
      </c>
      <c r="G1689" s="10"/>
      <c r="H1689" s="10"/>
      <c r="I1689" s="35"/>
      <c r="J1689" s="10"/>
      <c r="K1689" s="10">
        <v>-90.6</v>
      </c>
      <c r="L1689" s="12" t="s">
        <v>10</v>
      </c>
      <c r="M1689" s="15" t="s">
        <v>861</v>
      </c>
    </row>
    <row r="1690" spans="1:13" ht="38.25">
      <c r="A1690" s="77" t="e">
        <f>VLOOKUP(B1690,#REF!,3,FALSE)</f>
        <v>#REF!</v>
      </c>
      <c r="B1690" s="24">
        <v>1585</v>
      </c>
      <c r="C1690" s="26" t="s">
        <v>214</v>
      </c>
      <c r="D1690" s="324" t="s">
        <v>112</v>
      </c>
      <c r="E1690" s="25" t="s">
        <v>215</v>
      </c>
      <c r="F1690" s="13" t="s">
        <v>8</v>
      </c>
      <c r="G1690" s="10"/>
      <c r="H1690" s="10"/>
      <c r="I1690" s="35"/>
      <c r="J1690" s="10"/>
      <c r="K1690" s="10">
        <v>-14</v>
      </c>
      <c r="L1690" s="12" t="s">
        <v>9</v>
      </c>
      <c r="M1690" s="15" t="s">
        <v>862</v>
      </c>
    </row>
    <row r="1691" spans="1:13" ht="38.25">
      <c r="A1691" s="77" t="e">
        <f>VLOOKUP(B1691,#REF!,3,FALSE)</f>
        <v>#REF!</v>
      </c>
      <c r="B1691" s="103">
        <v>1585</v>
      </c>
      <c r="C1691" s="64" t="s">
        <v>214</v>
      </c>
      <c r="D1691" s="86" t="s">
        <v>112</v>
      </c>
      <c r="E1691" s="87" t="s">
        <v>215</v>
      </c>
      <c r="F1691" s="51" t="s">
        <v>12</v>
      </c>
      <c r="G1691" s="28">
        <f>SUM(G1682:G1690)</f>
        <v>19271</v>
      </c>
      <c r="H1691" s="28">
        <f>SUM(H1682:H1690)</f>
        <v>14823.5</v>
      </c>
      <c r="I1691" s="28">
        <f t="shared" si="104"/>
        <v>76.921280680815727</v>
      </c>
      <c r="J1691" s="28">
        <f>+H1691-G1691</f>
        <v>-4447.5</v>
      </c>
      <c r="K1691" s="28">
        <f>SUM(K1682:K1690)</f>
        <v>-4447.5000000000009</v>
      </c>
      <c r="L1691" s="186"/>
      <c r="M1691" s="303"/>
    </row>
    <row r="1692" spans="1:13" ht="38.25">
      <c r="A1692" s="77" t="e">
        <f>VLOOKUP(B1692,#REF!,3,FALSE)</f>
        <v>#REF!</v>
      </c>
      <c r="B1692" s="24">
        <v>1585</v>
      </c>
      <c r="C1692" s="26" t="s">
        <v>214</v>
      </c>
      <c r="D1692" s="12" t="s">
        <v>507</v>
      </c>
      <c r="E1692" s="25" t="s">
        <v>210</v>
      </c>
      <c r="F1692" s="13" t="s">
        <v>8</v>
      </c>
      <c r="G1692" s="10">
        <v>1319</v>
      </c>
      <c r="H1692" s="10">
        <v>1242.7</v>
      </c>
      <c r="I1692" s="35">
        <f t="shared" si="104"/>
        <v>94.215314632297193</v>
      </c>
      <c r="J1692" s="10">
        <f>+H1692-G1692</f>
        <v>-76.299999999999955</v>
      </c>
      <c r="K1692" s="62">
        <v>-76.3</v>
      </c>
      <c r="L1692" s="12" t="s">
        <v>9</v>
      </c>
      <c r="M1692" s="49" t="s">
        <v>863</v>
      </c>
    </row>
    <row r="1693" spans="1:13" ht="38.25">
      <c r="A1693" s="77" t="e">
        <f>VLOOKUP(B1693,#REF!,3,FALSE)</f>
        <v>#REF!</v>
      </c>
      <c r="B1693" s="24">
        <v>1585</v>
      </c>
      <c r="C1693" s="26" t="s">
        <v>214</v>
      </c>
      <c r="D1693" s="12" t="s">
        <v>507</v>
      </c>
      <c r="E1693" s="25" t="s">
        <v>210</v>
      </c>
      <c r="F1693" s="13" t="s">
        <v>548</v>
      </c>
      <c r="G1693" s="10">
        <v>49.5</v>
      </c>
      <c r="H1693" s="10">
        <v>27</v>
      </c>
      <c r="I1693" s="35">
        <f>IF(ISBLANK(H1693),"",+H1693/G1693*100)</f>
        <v>54.54545454545454</v>
      </c>
      <c r="J1693" s="10">
        <f>+H1693-G1693</f>
        <v>-22.5</v>
      </c>
      <c r="K1693" s="62">
        <v>-22.5</v>
      </c>
      <c r="L1693" s="12" t="s">
        <v>9</v>
      </c>
      <c r="M1693" s="49" t="s">
        <v>864</v>
      </c>
    </row>
    <row r="1694" spans="1:13" ht="38.25">
      <c r="A1694" s="77" t="e">
        <f>VLOOKUP(B1694,#REF!,3,FALSE)</f>
        <v>#REF!</v>
      </c>
      <c r="B1694" s="103">
        <v>1585</v>
      </c>
      <c r="C1694" s="64" t="s">
        <v>214</v>
      </c>
      <c r="D1694" s="86" t="s">
        <v>507</v>
      </c>
      <c r="E1694" s="87" t="s">
        <v>210</v>
      </c>
      <c r="F1694" s="51" t="s">
        <v>12</v>
      </c>
      <c r="G1694" s="28">
        <f>SUM(G1692:G1693)</f>
        <v>1368.5</v>
      </c>
      <c r="H1694" s="28">
        <f>SUM(H1692:H1693)</f>
        <v>1269.7</v>
      </c>
      <c r="I1694" s="28">
        <f t="shared" si="104"/>
        <v>92.780416514431863</v>
      </c>
      <c r="J1694" s="28">
        <f t="shared" si="103"/>
        <v>-98.799999999999955</v>
      </c>
      <c r="K1694" s="28">
        <f>SUM(K1692:K1693)</f>
        <v>-98.8</v>
      </c>
      <c r="L1694" s="186"/>
      <c r="M1694" s="303"/>
    </row>
    <row r="1695" spans="1:13" ht="38.25">
      <c r="A1695" s="77" t="e">
        <f>VLOOKUP(B1695,#REF!,3,FALSE)</f>
        <v>#REF!</v>
      </c>
      <c r="B1695" s="159">
        <v>1585</v>
      </c>
      <c r="C1695" s="89" t="s">
        <v>214</v>
      </c>
      <c r="D1695" s="167"/>
      <c r="E1695" s="94"/>
      <c r="F1695" s="92" t="s">
        <v>13</v>
      </c>
      <c r="G1695" s="72">
        <f>+G1694+G1691</f>
        <v>20639.5</v>
      </c>
      <c r="H1695" s="72">
        <f>+H1694+H1691</f>
        <v>16093.2</v>
      </c>
      <c r="I1695" s="72">
        <f t="shared" si="104"/>
        <v>77.972819108990038</v>
      </c>
      <c r="J1695" s="72">
        <f t="shared" si="103"/>
        <v>-4546.2999999999993</v>
      </c>
      <c r="K1695" s="72">
        <f t="shared" ref="K1695" si="106">+K1694+K1691</f>
        <v>-4546.3000000000011</v>
      </c>
      <c r="L1695" s="187"/>
      <c r="M1695" s="295"/>
    </row>
    <row r="1696" spans="1:13" ht="25.5">
      <c r="A1696" s="77" t="e">
        <f>VLOOKUP(B1696,#REF!,3,FALSE)</f>
        <v>#REF!</v>
      </c>
      <c r="B1696" s="24">
        <v>1586</v>
      </c>
      <c r="C1696" s="26" t="s">
        <v>216</v>
      </c>
      <c r="D1696" s="12" t="s">
        <v>505</v>
      </c>
      <c r="E1696" s="25" t="s">
        <v>208</v>
      </c>
      <c r="F1696" s="13" t="s">
        <v>8</v>
      </c>
      <c r="G1696" s="10">
        <v>8122.4</v>
      </c>
      <c r="H1696" s="10">
        <v>6103.2</v>
      </c>
      <c r="I1696" s="35">
        <f t="shared" si="104"/>
        <v>75.140352605141331</v>
      </c>
      <c r="J1696" s="10">
        <f t="shared" si="103"/>
        <v>-2019.1999999999998</v>
      </c>
      <c r="K1696" s="63">
        <v>-2019.1999999999998</v>
      </c>
      <c r="L1696" s="379" t="s">
        <v>293</v>
      </c>
      <c r="M1696" s="118" t="s">
        <v>867</v>
      </c>
    </row>
    <row r="1697" spans="1:13" ht="25.5">
      <c r="A1697" s="77" t="e">
        <f>VLOOKUP(B1697,#REF!,3,FALSE)</f>
        <v>#REF!</v>
      </c>
      <c r="B1697" s="103">
        <v>1586</v>
      </c>
      <c r="C1697" s="64" t="s">
        <v>216</v>
      </c>
      <c r="D1697" s="86" t="s">
        <v>505</v>
      </c>
      <c r="E1697" s="87" t="s">
        <v>208</v>
      </c>
      <c r="F1697" s="51" t="s">
        <v>12</v>
      </c>
      <c r="G1697" s="28">
        <f>SUM(G1696:G1696)</f>
        <v>8122.4</v>
      </c>
      <c r="H1697" s="28">
        <f>SUM(H1696:H1696)</f>
        <v>6103.2</v>
      </c>
      <c r="I1697" s="28">
        <f t="shared" si="104"/>
        <v>75.140352605141331</v>
      </c>
      <c r="J1697" s="28">
        <f t="shared" si="103"/>
        <v>-2019.1999999999998</v>
      </c>
      <c r="K1697" s="28">
        <f>SUM(K1696:K1696)</f>
        <v>-2019.1999999999998</v>
      </c>
      <c r="L1697" s="186"/>
      <c r="M1697" s="302"/>
    </row>
    <row r="1698" spans="1:13" ht="25.5">
      <c r="A1698" s="77" t="e">
        <f>VLOOKUP(B1698,#REF!,3,FALSE)</f>
        <v>#REF!</v>
      </c>
      <c r="B1698" s="24">
        <v>1586</v>
      </c>
      <c r="C1698" s="26" t="s">
        <v>216</v>
      </c>
      <c r="D1698" s="12" t="s">
        <v>646</v>
      </c>
      <c r="E1698" s="25" t="s">
        <v>210</v>
      </c>
      <c r="F1698" s="13" t="s">
        <v>8</v>
      </c>
      <c r="G1698" s="10">
        <v>325</v>
      </c>
      <c r="H1698" s="10">
        <v>303.10000000000002</v>
      </c>
      <c r="I1698" s="35">
        <f t="shared" si="104"/>
        <v>93.261538461538478</v>
      </c>
      <c r="J1698" s="10">
        <f t="shared" si="103"/>
        <v>-21.899999999999977</v>
      </c>
      <c r="K1698" s="62">
        <v>-21.899999999999977</v>
      </c>
      <c r="L1698" s="12" t="s">
        <v>9</v>
      </c>
      <c r="M1698" s="15" t="s">
        <v>868</v>
      </c>
    </row>
    <row r="1699" spans="1:13" ht="25.5">
      <c r="A1699" s="77" t="e">
        <f>VLOOKUP(B1699,#REF!,3,FALSE)</f>
        <v>#REF!</v>
      </c>
      <c r="B1699" s="103">
        <v>1586</v>
      </c>
      <c r="C1699" s="117" t="s">
        <v>216</v>
      </c>
      <c r="D1699" s="86" t="s">
        <v>646</v>
      </c>
      <c r="E1699" s="87" t="s">
        <v>210</v>
      </c>
      <c r="F1699" s="51" t="s">
        <v>12</v>
      </c>
      <c r="G1699" s="28">
        <f>SUM(G1698:G1698)</f>
        <v>325</v>
      </c>
      <c r="H1699" s="28">
        <f>SUM(H1698:H1698)</f>
        <v>303.10000000000002</v>
      </c>
      <c r="I1699" s="28">
        <f t="shared" si="104"/>
        <v>93.261538461538478</v>
      </c>
      <c r="J1699" s="28">
        <f t="shared" si="103"/>
        <v>-21.899999999999977</v>
      </c>
      <c r="K1699" s="28">
        <f>SUM(K1698:K1698)</f>
        <v>-21.899999999999977</v>
      </c>
      <c r="L1699" s="186"/>
      <c r="M1699" s="303"/>
    </row>
    <row r="1700" spans="1:13" ht="25.5">
      <c r="A1700" s="77" t="e">
        <f>VLOOKUP(B1700,#REF!,3,FALSE)</f>
        <v>#REF!</v>
      </c>
      <c r="B1700" s="159">
        <v>1586</v>
      </c>
      <c r="C1700" s="89" t="s">
        <v>216</v>
      </c>
      <c r="D1700" s="167"/>
      <c r="E1700" s="94"/>
      <c r="F1700" s="92" t="s">
        <v>13</v>
      </c>
      <c r="G1700" s="72">
        <f>+G1699+G1697</f>
        <v>8447.4</v>
      </c>
      <c r="H1700" s="72">
        <f>+H1699+H1697</f>
        <v>6406.3</v>
      </c>
      <c r="I1700" s="72">
        <f t="shared" si="104"/>
        <v>75.837535809834989</v>
      </c>
      <c r="J1700" s="72">
        <f t="shared" si="103"/>
        <v>-2041.0999999999995</v>
      </c>
      <c r="K1700" s="72">
        <f>+K1699+K1697</f>
        <v>-2041.1</v>
      </c>
      <c r="L1700" s="187"/>
      <c r="M1700" s="295"/>
    </row>
    <row r="1701" spans="1:13" ht="25.5">
      <c r="A1701" s="77" t="e">
        <f>VLOOKUP(B1701,#REF!,3,FALSE)</f>
        <v>#REF!</v>
      </c>
      <c r="B1701" s="31">
        <v>1589</v>
      </c>
      <c r="C1701" s="11" t="s">
        <v>219</v>
      </c>
      <c r="D1701" s="32" t="s">
        <v>112</v>
      </c>
      <c r="E1701" s="33" t="s">
        <v>212</v>
      </c>
      <c r="F1701" s="34" t="s">
        <v>8</v>
      </c>
      <c r="G1701" s="35">
        <v>5415.4</v>
      </c>
      <c r="H1701" s="35">
        <v>5365.3</v>
      </c>
      <c r="I1701" s="35">
        <f t="shared" si="104"/>
        <v>99.074860582782449</v>
      </c>
      <c r="J1701" s="35">
        <f t="shared" si="103"/>
        <v>-50.099999999999454</v>
      </c>
      <c r="K1701" s="35">
        <v>-10.8</v>
      </c>
      <c r="L1701" s="200" t="s">
        <v>56</v>
      </c>
      <c r="M1701" s="304" t="s">
        <v>1621</v>
      </c>
    </row>
    <row r="1702" spans="1:13" ht="25.5">
      <c r="A1702" s="77" t="e">
        <f>VLOOKUP(B1702,#REF!,3,FALSE)</f>
        <v>#REF!</v>
      </c>
      <c r="B1702" s="31">
        <v>1589</v>
      </c>
      <c r="C1702" s="11" t="s">
        <v>219</v>
      </c>
      <c r="D1702" s="32" t="s">
        <v>112</v>
      </c>
      <c r="E1702" s="33" t="s">
        <v>212</v>
      </c>
      <c r="F1702" s="34" t="s">
        <v>8</v>
      </c>
      <c r="G1702" s="35"/>
      <c r="H1702" s="35"/>
      <c r="I1702" s="35"/>
      <c r="J1702" s="35"/>
      <c r="K1702" s="35">
        <v>-39.200000000000003</v>
      </c>
      <c r="L1702" s="200" t="s">
        <v>50</v>
      </c>
      <c r="M1702" s="304" t="s">
        <v>1374</v>
      </c>
    </row>
    <row r="1703" spans="1:13" ht="25.5">
      <c r="A1703" s="77" t="e">
        <f>VLOOKUP(B1703,#REF!,3,FALSE)</f>
        <v>#REF!</v>
      </c>
      <c r="B1703" s="31">
        <v>1589</v>
      </c>
      <c r="C1703" s="11" t="s">
        <v>219</v>
      </c>
      <c r="D1703" s="32" t="s">
        <v>112</v>
      </c>
      <c r="E1703" s="33" t="s">
        <v>212</v>
      </c>
      <c r="F1703" s="34" t="s">
        <v>8</v>
      </c>
      <c r="G1703" s="35"/>
      <c r="H1703" s="35"/>
      <c r="I1703" s="35"/>
      <c r="J1703" s="35"/>
      <c r="K1703" s="35">
        <v>-0.1</v>
      </c>
      <c r="L1703" s="200" t="s">
        <v>27</v>
      </c>
      <c r="M1703" s="304" t="s">
        <v>1622</v>
      </c>
    </row>
    <row r="1704" spans="1:13" ht="25.5">
      <c r="A1704" s="77" t="e">
        <f>VLOOKUP(B1704,#REF!,3,FALSE)</f>
        <v>#REF!</v>
      </c>
      <c r="B1704" s="103">
        <v>1589</v>
      </c>
      <c r="C1704" s="64" t="s">
        <v>219</v>
      </c>
      <c r="D1704" s="177" t="s">
        <v>112</v>
      </c>
      <c r="E1704" s="87" t="s">
        <v>212</v>
      </c>
      <c r="F1704" s="51" t="s">
        <v>12</v>
      </c>
      <c r="G1704" s="28">
        <f>SUM(G1701:G1703)</f>
        <v>5415.4</v>
      </c>
      <c r="H1704" s="28">
        <f>SUM(H1701:H1703)</f>
        <v>5365.3</v>
      </c>
      <c r="I1704" s="28">
        <f>IF(ISBLANK(H1704),"",+H1704/G1704*100)</f>
        <v>99.074860582782449</v>
      </c>
      <c r="J1704" s="28">
        <f>+H1704-G1704</f>
        <v>-50.099999999999454</v>
      </c>
      <c r="K1704" s="28">
        <f>SUM(K1701:K1703)</f>
        <v>-50.1</v>
      </c>
      <c r="L1704" s="186"/>
      <c r="M1704" s="303"/>
    </row>
    <row r="1705" spans="1:13" ht="25.5">
      <c r="A1705" s="77" t="e">
        <f>VLOOKUP(B1705,#REF!,3,FALSE)</f>
        <v>#REF!</v>
      </c>
      <c r="B1705" s="24">
        <v>1589</v>
      </c>
      <c r="C1705" s="26" t="s">
        <v>219</v>
      </c>
      <c r="D1705" s="76" t="s">
        <v>507</v>
      </c>
      <c r="E1705" s="25" t="s">
        <v>210</v>
      </c>
      <c r="F1705" s="13" t="s">
        <v>8</v>
      </c>
      <c r="G1705" s="10">
        <v>440</v>
      </c>
      <c r="H1705" s="10">
        <v>408.1</v>
      </c>
      <c r="I1705" s="35">
        <f t="shared" si="104"/>
        <v>92.750000000000014</v>
      </c>
      <c r="J1705" s="10">
        <f t="shared" si="103"/>
        <v>-31.899999999999977</v>
      </c>
      <c r="K1705" s="10">
        <v>-31.899999999999977</v>
      </c>
      <c r="L1705" s="17" t="s">
        <v>9</v>
      </c>
      <c r="M1705" s="305" t="s">
        <v>1623</v>
      </c>
    </row>
    <row r="1706" spans="1:13" ht="25.5">
      <c r="A1706" s="77" t="e">
        <f>VLOOKUP(B1706,#REF!,3,FALSE)</f>
        <v>#REF!</v>
      </c>
      <c r="B1706" s="24">
        <v>1589</v>
      </c>
      <c r="C1706" s="26" t="s">
        <v>219</v>
      </c>
      <c r="D1706" s="76" t="s">
        <v>507</v>
      </c>
      <c r="E1706" s="25" t="s">
        <v>210</v>
      </c>
      <c r="F1706" s="13" t="s">
        <v>1377</v>
      </c>
      <c r="G1706" s="10">
        <v>10.8</v>
      </c>
      <c r="H1706" s="10">
        <v>3.9</v>
      </c>
      <c r="I1706" s="35">
        <f t="shared" si="104"/>
        <v>36.111111111111107</v>
      </c>
      <c r="J1706" s="10">
        <f t="shared" si="103"/>
        <v>-6.9</v>
      </c>
      <c r="K1706" s="10">
        <v>-6.9</v>
      </c>
      <c r="L1706" s="17" t="s">
        <v>9</v>
      </c>
      <c r="M1706" s="305" t="s">
        <v>1624</v>
      </c>
    </row>
    <row r="1707" spans="1:13" ht="25.5">
      <c r="A1707" s="77" t="e">
        <f>VLOOKUP(B1707,#REF!,3,FALSE)</f>
        <v>#REF!</v>
      </c>
      <c r="B1707" s="103">
        <v>1589</v>
      </c>
      <c r="C1707" s="64" t="s">
        <v>219</v>
      </c>
      <c r="D1707" s="177" t="s">
        <v>507</v>
      </c>
      <c r="E1707" s="87" t="s">
        <v>210</v>
      </c>
      <c r="F1707" s="51" t="s">
        <v>12</v>
      </c>
      <c r="G1707" s="28">
        <f>SUM(G1705:G1706)</f>
        <v>450.8</v>
      </c>
      <c r="H1707" s="28">
        <f>SUM(H1705:H1706)</f>
        <v>412</v>
      </c>
      <c r="I1707" s="28">
        <f>IF(ISBLANK(H1707),"",+H1707/G1707*100)</f>
        <v>91.393078970718719</v>
      </c>
      <c r="J1707" s="28">
        <f>+H1707-G1707</f>
        <v>-38.800000000000011</v>
      </c>
      <c r="K1707" s="28">
        <f>SUM(K1705:K1706)</f>
        <v>-38.799999999999976</v>
      </c>
      <c r="L1707" s="186"/>
      <c r="M1707" s="99"/>
    </row>
    <row r="1708" spans="1:13" ht="25.5">
      <c r="A1708" s="77" t="e">
        <f>VLOOKUP(B1708,#REF!,3,FALSE)</f>
        <v>#REF!</v>
      </c>
      <c r="B1708" s="159">
        <v>1589</v>
      </c>
      <c r="C1708" s="89" t="s">
        <v>219</v>
      </c>
      <c r="D1708" s="108"/>
      <c r="E1708" s="160"/>
      <c r="F1708" s="162" t="s">
        <v>13</v>
      </c>
      <c r="G1708" s="72">
        <f>+G1707+G1704</f>
        <v>5866.2</v>
      </c>
      <c r="H1708" s="72">
        <f t="shared" ref="H1708" si="107">+H1707+H1704</f>
        <v>5777.3</v>
      </c>
      <c r="I1708" s="72">
        <f t="shared" si="104"/>
        <v>98.484538542838635</v>
      </c>
      <c r="J1708" s="72">
        <f t="shared" si="103"/>
        <v>-88.899999999999636</v>
      </c>
      <c r="K1708" s="72">
        <f>+K1707+K1704</f>
        <v>-88.899999999999977</v>
      </c>
      <c r="L1708" s="187"/>
      <c r="M1708" s="298"/>
    </row>
    <row r="1709" spans="1:13" ht="25.5">
      <c r="A1709" s="77" t="e">
        <f>VLOOKUP(B1709,#REF!,3,FALSE)</f>
        <v>#REF!</v>
      </c>
      <c r="B1709" s="24">
        <v>2902</v>
      </c>
      <c r="C1709" s="26" t="s">
        <v>224</v>
      </c>
      <c r="D1709" s="12" t="s">
        <v>112</v>
      </c>
      <c r="E1709" s="25" t="s">
        <v>208</v>
      </c>
      <c r="F1709" s="13" t="s">
        <v>8</v>
      </c>
      <c r="G1709" s="10">
        <v>17933.400000000001</v>
      </c>
      <c r="H1709" s="10">
        <v>15568.7</v>
      </c>
      <c r="I1709" s="10">
        <f t="shared" si="104"/>
        <v>86.813989539072338</v>
      </c>
      <c r="J1709" s="10">
        <f t="shared" si="103"/>
        <v>-2364.7000000000007</v>
      </c>
      <c r="K1709" s="10">
        <v>-1677.0000000000018</v>
      </c>
      <c r="L1709" s="17" t="s">
        <v>56</v>
      </c>
      <c r="M1709" s="15" t="s">
        <v>776</v>
      </c>
    </row>
    <row r="1710" spans="1:13" ht="25.5">
      <c r="A1710" s="77" t="s">
        <v>341</v>
      </c>
      <c r="B1710" s="24">
        <v>2902</v>
      </c>
      <c r="C1710" s="26" t="s">
        <v>224</v>
      </c>
      <c r="D1710" s="12" t="s">
        <v>112</v>
      </c>
      <c r="E1710" s="25" t="s">
        <v>208</v>
      </c>
      <c r="F1710" s="13" t="s">
        <v>8</v>
      </c>
      <c r="G1710" s="10"/>
      <c r="H1710" s="10"/>
      <c r="I1710" s="10"/>
      <c r="J1710" s="10"/>
      <c r="K1710" s="10">
        <v>-687.7</v>
      </c>
      <c r="L1710" s="17" t="s">
        <v>10</v>
      </c>
      <c r="M1710" s="15" t="s">
        <v>777</v>
      </c>
    </row>
    <row r="1711" spans="1:13" ht="25.5">
      <c r="A1711" s="77" t="e">
        <f>VLOOKUP(B1711,#REF!,3,FALSE)</f>
        <v>#REF!</v>
      </c>
      <c r="B1711" s="103">
        <v>2902</v>
      </c>
      <c r="C1711" s="64" t="s">
        <v>224</v>
      </c>
      <c r="D1711" s="86" t="s">
        <v>112</v>
      </c>
      <c r="E1711" s="87" t="s">
        <v>208</v>
      </c>
      <c r="F1711" s="51" t="s">
        <v>12</v>
      </c>
      <c r="G1711" s="28">
        <f>SUM(G1709:G1710)</f>
        <v>17933.400000000001</v>
      </c>
      <c r="H1711" s="28">
        <f>SUM(H1709:H1710)</f>
        <v>15568.7</v>
      </c>
      <c r="I1711" s="28">
        <f>IF(ISBLANK(H1711),"",+H1711/G1711*100)</f>
        <v>86.813989539072338</v>
      </c>
      <c r="J1711" s="28">
        <f>+H1711-G1711</f>
        <v>-2364.7000000000007</v>
      </c>
      <c r="K1711" s="28">
        <f>SUM(K1709:K1710)</f>
        <v>-2364.7000000000016</v>
      </c>
      <c r="L1711" s="190"/>
      <c r="M1711" s="303"/>
    </row>
    <row r="1712" spans="1:13" ht="38.25">
      <c r="A1712" s="77" t="e">
        <f>VLOOKUP(B1712,#REF!,3,FALSE)</f>
        <v>#REF!</v>
      </c>
      <c r="B1712" s="24">
        <v>2902</v>
      </c>
      <c r="C1712" s="26" t="s">
        <v>224</v>
      </c>
      <c r="D1712" s="12" t="s">
        <v>507</v>
      </c>
      <c r="E1712" s="25" t="s">
        <v>210</v>
      </c>
      <c r="F1712" s="13" t="s">
        <v>8</v>
      </c>
      <c r="G1712" s="10">
        <v>1142.8</v>
      </c>
      <c r="H1712" s="10">
        <v>1139</v>
      </c>
      <c r="I1712" s="35">
        <f t="shared" si="104"/>
        <v>99.667483374168711</v>
      </c>
      <c r="J1712" s="10">
        <f t="shared" si="103"/>
        <v>-3.7999999999999545</v>
      </c>
      <c r="K1712" s="10">
        <v>-3.8</v>
      </c>
      <c r="L1712" s="17" t="s">
        <v>155</v>
      </c>
      <c r="M1712" s="15" t="s">
        <v>778</v>
      </c>
    </row>
    <row r="1713" spans="1:13" ht="25.5">
      <c r="A1713" s="77" t="e">
        <f>VLOOKUP(B1713,#REF!,3,FALSE)</f>
        <v>#REF!</v>
      </c>
      <c r="B1713" s="103">
        <v>2902</v>
      </c>
      <c r="C1713" s="64" t="s">
        <v>224</v>
      </c>
      <c r="D1713" s="86" t="s">
        <v>507</v>
      </c>
      <c r="E1713" s="87" t="s">
        <v>210</v>
      </c>
      <c r="F1713" s="51" t="s">
        <v>12</v>
      </c>
      <c r="G1713" s="28">
        <f>SUM(G1712)</f>
        <v>1142.8</v>
      </c>
      <c r="H1713" s="28">
        <f>SUM(H1712)</f>
        <v>1139</v>
      </c>
      <c r="I1713" s="28">
        <f t="shared" si="104"/>
        <v>99.667483374168711</v>
      </c>
      <c r="J1713" s="28">
        <f t="shared" si="103"/>
        <v>-3.7999999999999545</v>
      </c>
      <c r="K1713" s="28">
        <f>SUM(K1712)</f>
        <v>-3.8</v>
      </c>
      <c r="L1713" s="186"/>
      <c r="M1713" s="303"/>
    </row>
    <row r="1714" spans="1:13" ht="25.5">
      <c r="A1714" s="77" t="e">
        <f>VLOOKUP(B1714,#REF!,3,FALSE)</f>
        <v>#REF!</v>
      </c>
      <c r="B1714" s="159">
        <v>2902</v>
      </c>
      <c r="C1714" s="89" t="s">
        <v>224</v>
      </c>
      <c r="D1714" s="167"/>
      <c r="E1714" s="94"/>
      <c r="F1714" s="92" t="s">
        <v>13</v>
      </c>
      <c r="G1714" s="72">
        <f>+G1713+G1711</f>
        <v>19076.2</v>
      </c>
      <c r="H1714" s="72">
        <f t="shared" ref="H1714:K1714" si="108">+H1713+H1711</f>
        <v>16707.7</v>
      </c>
      <c r="I1714" s="72">
        <f t="shared" si="104"/>
        <v>87.584005200197097</v>
      </c>
      <c r="J1714" s="72">
        <f t="shared" si="103"/>
        <v>-2368.5</v>
      </c>
      <c r="K1714" s="72">
        <f t="shared" si="108"/>
        <v>-2368.5000000000018</v>
      </c>
      <c r="L1714" s="187"/>
      <c r="M1714" s="295"/>
    </row>
    <row r="1715" spans="1:13" ht="25.5">
      <c r="A1715" s="77" t="e">
        <f>VLOOKUP(B1715,#REF!,3,FALSE)</f>
        <v>#REF!</v>
      </c>
      <c r="B1715" s="24">
        <v>1591</v>
      </c>
      <c r="C1715" s="26" t="s">
        <v>220</v>
      </c>
      <c r="D1715" s="12" t="s">
        <v>112</v>
      </c>
      <c r="E1715" s="25" t="s">
        <v>508</v>
      </c>
      <c r="F1715" s="13" t="s">
        <v>8</v>
      </c>
      <c r="G1715" s="10">
        <v>5944.8</v>
      </c>
      <c r="H1715" s="10">
        <v>5817.5</v>
      </c>
      <c r="I1715" s="35">
        <f t="shared" si="104"/>
        <v>97.85863275467635</v>
      </c>
      <c r="J1715" s="10">
        <f t="shared" si="103"/>
        <v>-127.30000000000018</v>
      </c>
      <c r="K1715" s="10">
        <v>-127.30000000000018</v>
      </c>
      <c r="L1715" s="182" t="s">
        <v>56</v>
      </c>
      <c r="M1715" s="355" t="s">
        <v>510</v>
      </c>
    </row>
    <row r="1716" spans="1:13" ht="25.5">
      <c r="A1716" s="77" t="e">
        <f>VLOOKUP(B1716,#REF!,3,FALSE)</f>
        <v>#REF!</v>
      </c>
      <c r="B1716" s="103">
        <v>1591</v>
      </c>
      <c r="C1716" s="64" t="s">
        <v>220</v>
      </c>
      <c r="D1716" s="86" t="s">
        <v>112</v>
      </c>
      <c r="E1716" s="87" t="s">
        <v>508</v>
      </c>
      <c r="F1716" s="51" t="s">
        <v>12</v>
      </c>
      <c r="G1716" s="28">
        <f>SUM(G1715)</f>
        <v>5944.8</v>
      </c>
      <c r="H1716" s="28">
        <f>SUM(H1715)</f>
        <v>5817.5</v>
      </c>
      <c r="I1716" s="28">
        <f t="shared" si="104"/>
        <v>97.85863275467635</v>
      </c>
      <c r="J1716" s="28">
        <f t="shared" si="103"/>
        <v>-127.30000000000018</v>
      </c>
      <c r="K1716" s="28">
        <f>SUM(K1715)</f>
        <v>-127.30000000000018</v>
      </c>
      <c r="L1716" s="202"/>
      <c r="M1716" s="302"/>
    </row>
    <row r="1717" spans="1:13" ht="25.5">
      <c r="A1717" s="77" t="e">
        <f>VLOOKUP(B1717,#REF!,3,FALSE)</f>
        <v>#REF!</v>
      </c>
      <c r="B1717" s="24">
        <v>1591</v>
      </c>
      <c r="C1717" s="26" t="s">
        <v>220</v>
      </c>
      <c r="D1717" s="12" t="s">
        <v>507</v>
      </c>
      <c r="E1717" s="25" t="s">
        <v>509</v>
      </c>
      <c r="F1717" s="13" t="s">
        <v>8</v>
      </c>
      <c r="G1717" s="10">
        <v>272</v>
      </c>
      <c r="H1717" s="10">
        <v>248.1</v>
      </c>
      <c r="I1717" s="35">
        <f t="shared" si="104"/>
        <v>91.213235294117652</v>
      </c>
      <c r="J1717" s="10">
        <f t="shared" si="103"/>
        <v>-23.900000000000006</v>
      </c>
      <c r="K1717" s="73">
        <v>-23.900000000000006</v>
      </c>
      <c r="L1717" s="12" t="s">
        <v>155</v>
      </c>
      <c r="M1717" s="356" t="s">
        <v>511</v>
      </c>
    </row>
    <row r="1718" spans="1:13" ht="25.5">
      <c r="A1718" s="77" t="e">
        <f>VLOOKUP(B1718,#REF!,3,FALSE)</f>
        <v>#REF!</v>
      </c>
      <c r="B1718" s="103">
        <v>1591</v>
      </c>
      <c r="C1718" s="64" t="s">
        <v>220</v>
      </c>
      <c r="D1718" s="86" t="s">
        <v>507</v>
      </c>
      <c r="E1718" s="87" t="s">
        <v>509</v>
      </c>
      <c r="F1718" s="51" t="s">
        <v>12</v>
      </c>
      <c r="G1718" s="28">
        <f>SUM(G1717:G1717)</f>
        <v>272</v>
      </c>
      <c r="H1718" s="28">
        <f>SUM(H1717:H1717)</f>
        <v>248.1</v>
      </c>
      <c r="I1718" s="28">
        <f t="shared" si="104"/>
        <v>91.213235294117652</v>
      </c>
      <c r="J1718" s="28">
        <f t="shared" si="103"/>
        <v>-23.900000000000006</v>
      </c>
      <c r="K1718" s="28">
        <f>SUM(K1717:K1717)</f>
        <v>-23.900000000000006</v>
      </c>
      <c r="L1718" s="186"/>
      <c r="M1718" s="302"/>
    </row>
    <row r="1719" spans="1:13" ht="25.5">
      <c r="A1719" s="77" t="e">
        <f>VLOOKUP(B1719,#REF!,3,FALSE)</f>
        <v>#REF!</v>
      </c>
      <c r="B1719" s="159">
        <v>1591</v>
      </c>
      <c r="C1719" s="89" t="s">
        <v>220</v>
      </c>
      <c r="D1719" s="167"/>
      <c r="E1719" s="94"/>
      <c r="F1719" s="92" t="s">
        <v>13</v>
      </c>
      <c r="G1719" s="72">
        <f>+G1718+G1716</f>
        <v>6216.8</v>
      </c>
      <c r="H1719" s="72">
        <f>+H1718+H1716</f>
        <v>6065.6</v>
      </c>
      <c r="I1719" s="72">
        <f t="shared" si="104"/>
        <v>97.567880581649717</v>
      </c>
      <c r="J1719" s="72">
        <f t="shared" si="103"/>
        <v>-151.19999999999982</v>
      </c>
      <c r="K1719" s="72">
        <f>+K1718+K1716</f>
        <v>-151.20000000000019</v>
      </c>
      <c r="L1719" s="187"/>
      <c r="M1719" s="295"/>
    </row>
    <row r="1720" spans="1:13" ht="38.25">
      <c r="A1720" s="77" t="e">
        <f>VLOOKUP(B1720,#REF!,3,FALSE)</f>
        <v>#REF!</v>
      </c>
      <c r="B1720" s="24">
        <v>1593</v>
      </c>
      <c r="C1720" s="26" t="s">
        <v>222</v>
      </c>
      <c r="D1720" s="12" t="s">
        <v>112</v>
      </c>
      <c r="E1720" s="25" t="s">
        <v>218</v>
      </c>
      <c r="F1720" s="13" t="s">
        <v>8</v>
      </c>
      <c r="G1720" s="10">
        <v>3826</v>
      </c>
      <c r="H1720" s="10">
        <v>1820.2</v>
      </c>
      <c r="I1720" s="10">
        <f t="shared" si="104"/>
        <v>47.57449032932567</v>
      </c>
      <c r="J1720" s="10">
        <f>+H1720-G1720</f>
        <v>-2005.8</v>
      </c>
      <c r="K1720" s="10">
        <v>-1019.8</v>
      </c>
      <c r="L1720" s="17" t="s">
        <v>56</v>
      </c>
      <c r="M1720" s="15" t="s">
        <v>610</v>
      </c>
    </row>
    <row r="1721" spans="1:13" ht="25.5">
      <c r="A1721" s="77" t="s">
        <v>341</v>
      </c>
      <c r="B1721" s="24">
        <v>1593</v>
      </c>
      <c r="C1721" s="26" t="s">
        <v>222</v>
      </c>
      <c r="D1721" s="12" t="s">
        <v>112</v>
      </c>
      <c r="E1721" s="25" t="s">
        <v>218</v>
      </c>
      <c r="F1721" s="13" t="s">
        <v>8</v>
      </c>
      <c r="G1721" s="10"/>
      <c r="H1721" s="10"/>
      <c r="I1721" s="10" t="str">
        <f>IF(ISBLANK(H1721),"",+H1721/G1721*100)</f>
        <v/>
      </c>
      <c r="J1721" s="10">
        <f>+H1721-G1721</f>
        <v>0</v>
      </c>
      <c r="K1721" s="10">
        <v>-986</v>
      </c>
      <c r="L1721" s="17" t="s">
        <v>10</v>
      </c>
      <c r="M1721" s="15" t="s">
        <v>448</v>
      </c>
    </row>
    <row r="1722" spans="1:13" ht="25.5">
      <c r="A1722" s="77" t="e">
        <f>VLOOKUP(B1722,#REF!,3,FALSE)</f>
        <v>#REF!</v>
      </c>
      <c r="B1722" s="103">
        <v>1593</v>
      </c>
      <c r="C1722" s="64" t="s">
        <v>222</v>
      </c>
      <c r="D1722" s="86" t="s">
        <v>112</v>
      </c>
      <c r="E1722" s="87" t="s">
        <v>218</v>
      </c>
      <c r="F1722" s="51" t="s">
        <v>12</v>
      </c>
      <c r="G1722" s="28">
        <f>SUM(G1720:G1721)</f>
        <v>3826</v>
      </c>
      <c r="H1722" s="28">
        <f>SUM(H1720:H1721)</f>
        <v>1820.2</v>
      </c>
      <c r="I1722" s="28">
        <f t="shared" si="104"/>
        <v>47.57449032932567</v>
      </c>
      <c r="J1722" s="28">
        <f>+H1722-G1722</f>
        <v>-2005.8</v>
      </c>
      <c r="K1722" s="28">
        <f>SUM(K1720:K1721)</f>
        <v>-2005.8</v>
      </c>
      <c r="L1722" s="186"/>
      <c r="M1722" s="302"/>
    </row>
    <row r="1723" spans="1:13" ht="25.5">
      <c r="A1723" s="77" t="e">
        <f>VLOOKUP(B1723,#REF!,3,FALSE)</f>
        <v>#REF!</v>
      </c>
      <c r="B1723" s="24">
        <v>1593</v>
      </c>
      <c r="C1723" s="26" t="s">
        <v>222</v>
      </c>
      <c r="D1723" s="12" t="s">
        <v>507</v>
      </c>
      <c r="E1723" s="25" t="s">
        <v>217</v>
      </c>
      <c r="F1723" s="13" t="s">
        <v>8</v>
      </c>
      <c r="G1723" s="10">
        <v>266</v>
      </c>
      <c r="H1723" s="10">
        <v>266</v>
      </c>
      <c r="I1723" s="35">
        <f t="shared" si="104"/>
        <v>100</v>
      </c>
      <c r="J1723" s="10">
        <f t="shared" ref="J1723:J1807" si="109">+H1723-G1723</f>
        <v>0</v>
      </c>
      <c r="K1723" s="10"/>
      <c r="L1723" s="17"/>
      <c r="M1723" s="59"/>
    </row>
    <row r="1724" spans="1:13" ht="25.5">
      <c r="A1724" s="77" t="e">
        <f>VLOOKUP(B1724,#REF!,3,FALSE)</f>
        <v>#REF!</v>
      </c>
      <c r="B1724" s="103">
        <v>1593</v>
      </c>
      <c r="C1724" s="64" t="s">
        <v>222</v>
      </c>
      <c r="D1724" s="86" t="s">
        <v>507</v>
      </c>
      <c r="E1724" s="87" t="s">
        <v>217</v>
      </c>
      <c r="F1724" s="51" t="s">
        <v>12</v>
      </c>
      <c r="G1724" s="28">
        <f>SUM(G1723)</f>
        <v>266</v>
      </c>
      <c r="H1724" s="28">
        <f>SUM(H1723)</f>
        <v>266</v>
      </c>
      <c r="I1724" s="28">
        <f t="shared" si="104"/>
        <v>100</v>
      </c>
      <c r="J1724" s="28">
        <f t="shared" si="109"/>
        <v>0</v>
      </c>
      <c r="K1724" s="28">
        <f>SUM(K1723)</f>
        <v>0</v>
      </c>
      <c r="L1724" s="186"/>
      <c r="M1724" s="303"/>
    </row>
    <row r="1725" spans="1:13" ht="25.5">
      <c r="A1725" s="77" t="e">
        <f>VLOOKUP(B1725,#REF!,3,FALSE)</f>
        <v>#REF!</v>
      </c>
      <c r="B1725" s="159">
        <v>1593</v>
      </c>
      <c r="C1725" s="89" t="s">
        <v>222</v>
      </c>
      <c r="D1725" s="167"/>
      <c r="E1725" s="91"/>
      <c r="F1725" s="92" t="s">
        <v>13</v>
      </c>
      <c r="G1725" s="72">
        <f>+G1724+G1722</f>
        <v>4092</v>
      </c>
      <c r="H1725" s="72">
        <f>+H1724+H1722</f>
        <v>2086.1999999999998</v>
      </c>
      <c r="I1725" s="72">
        <f t="shared" si="104"/>
        <v>50.982404692082106</v>
      </c>
      <c r="J1725" s="72">
        <f t="shared" si="109"/>
        <v>-2005.8000000000002</v>
      </c>
      <c r="K1725" s="72">
        <f>+K1724+K1722</f>
        <v>-2005.8</v>
      </c>
      <c r="L1725" s="187"/>
      <c r="M1725" s="295"/>
    </row>
    <row r="1726" spans="1:13">
      <c r="A1726" s="77" t="e">
        <f>VLOOKUP(B1726,#REF!,3,FALSE)</f>
        <v>#REF!</v>
      </c>
      <c r="B1726" s="24">
        <v>1595</v>
      </c>
      <c r="C1726" s="39" t="s">
        <v>223</v>
      </c>
      <c r="D1726" s="12" t="s">
        <v>112</v>
      </c>
      <c r="E1726" s="25" t="s">
        <v>304</v>
      </c>
      <c r="F1726" s="13" t="s">
        <v>8</v>
      </c>
      <c r="G1726" s="391">
        <v>7011.2</v>
      </c>
      <c r="H1726" s="75">
        <v>4461.2</v>
      </c>
      <c r="I1726" s="35">
        <f t="shared" si="104"/>
        <v>63.629621177544507</v>
      </c>
      <c r="J1726" s="10">
        <f t="shared" si="109"/>
        <v>-2550</v>
      </c>
      <c r="K1726" s="62">
        <v>-2081.3000000000002</v>
      </c>
      <c r="L1726" s="76" t="s">
        <v>56</v>
      </c>
      <c r="M1726" s="118" t="s">
        <v>882</v>
      </c>
    </row>
    <row r="1727" spans="1:13">
      <c r="A1727" s="77" t="s">
        <v>341</v>
      </c>
      <c r="B1727" s="24">
        <v>1595</v>
      </c>
      <c r="C1727" s="39" t="s">
        <v>223</v>
      </c>
      <c r="D1727" s="12" t="s">
        <v>112</v>
      </c>
      <c r="E1727" s="25" t="s">
        <v>304</v>
      </c>
      <c r="F1727" s="13" t="s">
        <v>8</v>
      </c>
      <c r="G1727" s="75"/>
      <c r="H1727" s="75"/>
      <c r="I1727" s="35"/>
      <c r="J1727" s="10"/>
      <c r="K1727" s="62">
        <v>-459.3</v>
      </c>
      <c r="L1727" s="76" t="s">
        <v>50</v>
      </c>
      <c r="M1727" s="118" t="s">
        <v>883</v>
      </c>
    </row>
    <row r="1728" spans="1:13">
      <c r="A1728" s="77" t="s">
        <v>341</v>
      </c>
      <c r="B1728" s="24">
        <v>1595</v>
      </c>
      <c r="C1728" s="39" t="s">
        <v>223</v>
      </c>
      <c r="D1728" s="12" t="s">
        <v>112</v>
      </c>
      <c r="E1728" s="25" t="s">
        <v>304</v>
      </c>
      <c r="F1728" s="13" t="s">
        <v>8</v>
      </c>
      <c r="G1728" s="75"/>
      <c r="H1728" s="75"/>
      <c r="I1728" s="35"/>
      <c r="J1728" s="10"/>
      <c r="K1728" s="62">
        <v>-9.4</v>
      </c>
      <c r="L1728" s="76" t="s">
        <v>27</v>
      </c>
      <c r="M1728" s="118" t="s">
        <v>506</v>
      </c>
    </row>
    <row r="1729" spans="1:13" ht="25.5">
      <c r="A1729" s="77" t="e">
        <f>VLOOKUP(B1729,#REF!,3,FALSE)</f>
        <v>#REF!</v>
      </c>
      <c r="B1729" s="103">
        <v>1595</v>
      </c>
      <c r="C1729" s="117" t="s">
        <v>223</v>
      </c>
      <c r="D1729" s="86" t="s">
        <v>112</v>
      </c>
      <c r="E1729" s="87" t="s">
        <v>304</v>
      </c>
      <c r="F1729" s="51" t="s">
        <v>12</v>
      </c>
      <c r="G1729" s="28">
        <f>SUM(G1726:G1728)</f>
        <v>7011.2</v>
      </c>
      <c r="H1729" s="28">
        <f>SUM(H1726:H1728)</f>
        <v>4461.2</v>
      </c>
      <c r="I1729" s="28">
        <f t="shared" si="104"/>
        <v>63.629621177544507</v>
      </c>
      <c r="J1729" s="28">
        <f>+H1729-G1729</f>
        <v>-2550</v>
      </c>
      <c r="K1729" s="28">
        <f>SUM(K1726:K1728)</f>
        <v>-2550.0000000000005</v>
      </c>
      <c r="L1729" s="188"/>
      <c r="M1729" s="303"/>
    </row>
    <row r="1730" spans="1:13">
      <c r="A1730" s="77" t="e">
        <f>VLOOKUP(B1730,#REF!,3,FALSE)</f>
        <v>#REF!</v>
      </c>
      <c r="B1730" s="24">
        <v>1595</v>
      </c>
      <c r="C1730" s="39" t="s">
        <v>223</v>
      </c>
      <c r="D1730" s="40" t="s">
        <v>507</v>
      </c>
      <c r="E1730" s="15" t="s">
        <v>210</v>
      </c>
      <c r="F1730" s="13" t="s">
        <v>8</v>
      </c>
      <c r="G1730" s="10">
        <v>270</v>
      </c>
      <c r="H1730" s="10">
        <v>231.2</v>
      </c>
      <c r="I1730" s="35">
        <f t="shared" si="104"/>
        <v>85.629629629629619</v>
      </c>
      <c r="J1730" s="10">
        <f t="shared" si="109"/>
        <v>-38.800000000000011</v>
      </c>
      <c r="K1730" s="62">
        <v>-38.800000000000011</v>
      </c>
      <c r="L1730" s="12" t="s">
        <v>9</v>
      </c>
      <c r="M1730" s="15" t="s">
        <v>884</v>
      </c>
    </row>
    <row r="1731" spans="1:13">
      <c r="A1731" s="77" t="s">
        <v>341</v>
      </c>
      <c r="B1731" s="24">
        <v>1595</v>
      </c>
      <c r="C1731" s="39" t="s">
        <v>223</v>
      </c>
      <c r="D1731" s="40" t="s">
        <v>507</v>
      </c>
      <c r="E1731" s="15" t="s">
        <v>210</v>
      </c>
      <c r="F1731" s="13" t="s">
        <v>548</v>
      </c>
      <c r="G1731" s="10">
        <v>6.3</v>
      </c>
      <c r="H1731" s="10">
        <v>6.3</v>
      </c>
      <c r="I1731" s="35">
        <f>IF(ISBLANK(H1731),"",+H1731/G1731*100)</f>
        <v>100</v>
      </c>
      <c r="J1731" s="10"/>
      <c r="K1731" s="62"/>
      <c r="L1731" s="12"/>
      <c r="M1731" s="15"/>
    </row>
    <row r="1732" spans="1:13" ht="25.5">
      <c r="A1732" s="77" t="e">
        <f>VLOOKUP(B1732,#REF!,3,FALSE)</f>
        <v>#REF!</v>
      </c>
      <c r="B1732" s="103">
        <v>1595</v>
      </c>
      <c r="C1732" s="117" t="s">
        <v>223</v>
      </c>
      <c r="D1732" s="86" t="s">
        <v>507</v>
      </c>
      <c r="E1732" s="53" t="s">
        <v>210</v>
      </c>
      <c r="F1732" s="51" t="s">
        <v>12</v>
      </c>
      <c r="G1732" s="28">
        <f>SUM(G1730:G1731)</f>
        <v>276.3</v>
      </c>
      <c r="H1732" s="28">
        <f>SUM(H1730:H1731)</f>
        <v>237.5</v>
      </c>
      <c r="I1732" s="28">
        <f t="shared" si="104"/>
        <v>85.957292797683664</v>
      </c>
      <c r="J1732" s="28">
        <f t="shared" si="109"/>
        <v>-38.800000000000011</v>
      </c>
      <c r="K1732" s="28">
        <f>SUM(K1730:K1730)</f>
        <v>-38.800000000000011</v>
      </c>
      <c r="L1732" s="188"/>
      <c r="M1732" s="306"/>
    </row>
    <row r="1733" spans="1:13" ht="25.5">
      <c r="A1733" s="77" t="e">
        <f>VLOOKUP(B1733,#REF!,3,FALSE)</f>
        <v>#REF!</v>
      </c>
      <c r="B1733" s="159">
        <v>1595</v>
      </c>
      <c r="C1733" s="116" t="s">
        <v>223</v>
      </c>
      <c r="D1733" s="167"/>
      <c r="E1733" s="94"/>
      <c r="F1733" s="92" t="s">
        <v>13</v>
      </c>
      <c r="G1733" s="72">
        <f>+G1732+G1729</f>
        <v>7287.5</v>
      </c>
      <c r="H1733" s="72">
        <f>+H1732+H1729</f>
        <v>4698.7</v>
      </c>
      <c r="I1733" s="72">
        <f t="shared" si="104"/>
        <v>64.476157804459689</v>
      </c>
      <c r="J1733" s="72">
        <f t="shared" si="109"/>
        <v>-2588.8000000000002</v>
      </c>
      <c r="K1733" s="72">
        <f>+K1732+K1729</f>
        <v>-2588.8000000000006</v>
      </c>
      <c r="L1733" s="187"/>
      <c r="M1733" s="295"/>
    </row>
    <row r="1734" spans="1:13" ht="25.5">
      <c r="A1734" s="77" t="e">
        <f>VLOOKUP(B1734,#REF!,3,FALSE)</f>
        <v>#REF!</v>
      </c>
      <c r="B1734" s="24">
        <v>1603</v>
      </c>
      <c r="C1734" s="16" t="s">
        <v>230</v>
      </c>
      <c r="D1734" s="12" t="s">
        <v>112</v>
      </c>
      <c r="E1734" s="25" t="s">
        <v>231</v>
      </c>
      <c r="F1734" s="13" t="s">
        <v>8</v>
      </c>
      <c r="G1734" s="10">
        <v>2906.5</v>
      </c>
      <c r="H1734" s="10">
        <v>2766.2</v>
      </c>
      <c r="I1734" s="35">
        <f t="shared" si="104"/>
        <v>95.172888353689999</v>
      </c>
      <c r="J1734" s="10">
        <f t="shared" si="109"/>
        <v>-140.30000000000018</v>
      </c>
      <c r="K1734" s="22">
        <v>-78.400000000000006</v>
      </c>
      <c r="L1734" s="12" t="s">
        <v>56</v>
      </c>
      <c r="M1734" s="357" t="s">
        <v>438</v>
      </c>
    </row>
    <row r="1735" spans="1:13" ht="25.5">
      <c r="A1735" s="77" t="s">
        <v>341</v>
      </c>
      <c r="B1735" s="24">
        <v>1603</v>
      </c>
      <c r="C1735" s="16" t="s">
        <v>230</v>
      </c>
      <c r="D1735" s="12" t="s">
        <v>112</v>
      </c>
      <c r="E1735" s="25" t="s">
        <v>231</v>
      </c>
      <c r="F1735" s="13" t="s">
        <v>8</v>
      </c>
      <c r="G1735" s="10"/>
      <c r="H1735" s="10"/>
      <c r="I1735" s="35"/>
      <c r="J1735" s="10"/>
      <c r="K1735" s="22">
        <v>-44.7</v>
      </c>
      <c r="L1735" s="12" t="s">
        <v>50</v>
      </c>
      <c r="M1735" s="358" t="s">
        <v>439</v>
      </c>
    </row>
    <row r="1736" spans="1:13" ht="25.5">
      <c r="A1736" s="77" t="s">
        <v>341</v>
      </c>
      <c r="B1736" s="24">
        <v>1603</v>
      </c>
      <c r="C1736" s="16" t="s">
        <v>230</v>
      </c>
      <c r="D1736" s="12" t="s">
        <v>112</v>
      </c>
      <c r="E1736" s="25" t="s">
        <v>231</v>
      </c>
      <c r="F1736" s="13" t="s">
        <v>8</v>
      </c>
      <c r="G1736" s="10"/>
      <c r="H1736" s="10"/>
      <c r="I1736" s="35"/>
      <c r="J1736" s="10"/>
      <c r="K1736" s="22">
        <v>-17.2</v>
      </c>
      <c r="L1736" s="12" t="s">
        <v>9</v>
      </c>
      <c r="M1736" s="359" t="s">
        <v>440</v>
      </c>
    </row>
    <row r="1737" spans="1:13" ht="25.5">
      <c r="A1737" s="77" t="e">
        <f>VLOOKUP(B1737,#REF!,3,FALSE)</f>
        <v>#REF!</v>
      </c>
      <c r="B1737" s="103">
        <v>1603</v>
      </c>
      <c r="C1737" s="96" t="s">
        <v>230</v>
      </c>
      <c r="D1737" s="86" t="s">
        <v>112</v>
      </c>
      <c r="E1737" s="86" t="s">
        <v>231</v>
      </c>
      <c r="F1737" s="51" t="s">
        <v>12</v>
      </c>
      <c r="G1737" s="28">
        <f>SUM(G1734:G1734)</f>
        <v>2906.5</v>
      </c>
      <c r="H1737" s="28">
        <f>SUM(H1734:H1734)</f>
        <v>2766.2</v>
      </c>
      <c r="I1737" s="28">
        <f t="shared" si="104"/>
        <v>95.172888353689999</v>
      </c>
      <c r="J1737" s="28">
        <f t="shared" si="109"/>
        <v>-140.30000000000018</v>
      </c>
      <c r="K1737" s="28">
        <f>SUM(K1734:K1736)</f>
        <v>-140.30000000000001</v>
      </c>
      <c r="L1737" s="186"/>
      <c r="M1737" s="134"/>
    </row>
    <row r="1738" spans="1:13" ht="25.5">
      <c r="A1738" s="77" t="e">
        <f>VLOOKUP(B1738,#REF!,3,FALSE)</f>
        <v>#REF!</v>
      </c>
      <c r="B1738" s="159">
        <v>1603</v>
      </c>
      <c r="C1738" s="82" t="s">
        <v>230</v>
      </c>
      <c r="D1738" s="90"/>
      <c r="E1738" s="95"/>
      <c r="F1738" s="92" t="s">
        <v>13</v>
      </c>
      <c r="G1738" s="72">
        <f>+G1737</f>
        <v>2906.5</v>
      </c>
      <c r="H1738" s="72">
        <f t="shared" ref="H1738" si="110">+H1737</f>
        <v>2766.2</v>
      </c>
      <c r="I1738" s="72">
        <f t="shared" si="104"/>
        <v>95.172888353689999</v>
      </c>
      <c r="J1738" s="72">
        <f t="shared" si="109"/>
        <v>-140.30000000000018</v>
      </c>
      <c r="K1738" s="72">
        <f>+K1737</f>
        <v>-140.30000000000001</v>
      </c>
      <c r="L1738" s="187"/>
      <c r="M1738" s="154"/>
    </row>
    <row r="1739" spans="1:13">
      <c r="A1739" s="77" t="e">
        <f>VLOOKUP(B1739,#REF!,3,FALSE)</f>
        <v>#REF!</v>
      </c>
      <c r="B1739" s="24">
        <v>2407</v>
      </c>
      <c r="C1739" s="27" t="s">
        <v>240</v>
      </c>
      <c r="D1739" s="12" t="s">
        <v>505</v>
      </c>
      <c r="E1739" s="25" t="s">
        <v>241</v>
      </c>
      <c r="F1739" s="13" t="s">
        <v>8</v>
      </c>
      <c r="G1739" s="10">
        <v>676.5</v>
      </c>
      <c r="H1739" s="10">
        <v>522.5</v>
      </c>
      <c r="I1739" s="10">
        <f>IF(ISBLANK(H1739),"",+H1739/G1739*100)</f>
        <v>77.235772357723576</v>
      </c>
      <c r="J1739" s="10">
        <f>+H1739-G1739</f>
        <v>-154</v>
      </c>
      <c r="K1739" s="79">
        <v>-2.2000000000000002</v>
      </c>
      <c r="L1739" s="12" t="s">
        <v>56</v>
      </c>
      <c r="M1739" s="15" t="s">
        <v>513</v>
      </c>
    </row>
    <row r="1740" spans="1:13" ht="25.5">
      <c r="A1740" s="77" t="e">
        <f>VLOOKUP(B1740,#REF!,3,FALSE)</f>
        <v>#REF!</v>
      </c>
      <c r="B1740" s="24">
        <v>2407</v>
      </c>
      <c r="C1740" s="27" t="s">
        <v>240</v>
      </c>
      <c r="D1740" s="12" t="s">
        <v>505</v>
      </c>
      <c r="E1740" s="25" t="s">
        <v>241</v>
      </c>
      <c r="F1740" s="13" t="s">
        <v>8</v>
      </c>
      <c r="G1740" s="10"/>
      <c r="H1740" s="10"/>
      <c r="I1740" s="10" t="str">
        <f t="shared" ref="I1740:I1744" si="111">IF(ISBLANK(H1740),"",+H1740/G1740*100)</f>
        <v/>
      </c>
      <c r="J1740" s="10">
        <f t="shared" ref="J1740:J1744" si="112">+H1740-G1740</f>
        <v>0</v>
      </c>
      <c r="K1740" s="79">
        <v>-12</v>
      </c>
      <c r="L1740" s="12" t="s">
        <v>50</v>
      </c>
      <c r="M1740" s="15" t="s">
        <v>514</v>
      </c>
    </row>
    <row r="1741" spans="1:13">
      <c r="A1741" s="77" t="e">
        <f>VLOOKUP(B1741,#REF!,3,FALSE)</f>
        <v>#REF!</v>
      </c>
      <c r="B1741" s="24">
        <v>2407</v>
      </c>
      <c r="C1741" s="27" t="s">
        <v>240</v>
      </c>
      <c r="D1741" s="12" t="s">
        <v>505</v>
      </c>
      <c r="E1741" s="25" t="s">
        <v>241</v>
      </c>
      <c r="F1741" s="13" t="s">
        <v>8</v>
      </c>
      <c r="G1741" s="10"/>
      <c r="H1741" s="10"/>
      <c r="I1741" s="10" t="str">
        <f t="shared" si="111"/>
        <v/>
      </c>
      <c r="J1741" s="10">
        <f t="shared" si="112"/>
        <v>0</v>
      </c>
      <c r="K1741" s="79">
        <v>-139.80000000000001</v>
      </c>
      <c r="L1741" s="12" t="s">
        <v>512</v>
      </c>
      <c r="M1741" s="15" t="s">
        <v>369</v>
      </c>
    </row>
    <row r="1742" spans="1:13" ht="25.5">
      <c r="A1742" s="77" t="e">
        <f>VLOOKUP(B1742,#REF!,3,FALSE)</f>
        <v>#REF!</v>
      </c>
      <c r="B1742" s="24">
        <v>2407</v>
      </c>
      <c r="C1742" s="27" t="s">
        <v>240</v>
      </c>
      <c r="D1742" s="12" t="s">
        <v>505</v>
      </c>
      <c r="E1742" s="25" t="s">
        <v>241</v>
      </c>
      <c r="F1742" s="13" t="s">
        <v>11</v>
      </c>
      <c r="G1742" s="10">
        <v>392.4</v>
      </c>
      <c r="H1742" s="10">
        <v>202.5</v>
      </c>
      <c r="I1742" s="10">
        <f t="shared" si="111"/>
        <v>51.60550458715597</v>
      </c>
      <c r="J1742" s="10">
        <f t="shared" si="112"/>
        <v>-189.89999999999998</v>
      </c>
      <c r="K1742" s="79">
        <v>-61.2</v>
      </c>
      <c r="L1742" s="12" t="s">
        <v>27</v>
      </c>
      <c r="M1742" s="15" t="s">
        <v>515</v>
      </c>
    </row>
    <row r="1743" spans="1:13" ht="25.5">
      <c r="A1743" s="77" t="e">
        <f>VLOOKUP(B1743,#REF!,3,FALSE)</f>
        <v>#REF!</v>
      </c>
      <c r="B1743" s="24">
        <v>2407</v>
      </c>
      <c r="C1743" s="27" t="s">
        <v>240</v>
      </c>
      <c r="D1743" s="12" t="s">
        <v>505</v>
      </c>
      <c r="E1743" s="25" t="s">
        <v>241</v>
      </c>
      <c r="F1743" s="13" t="s">
        <v>11</v>
      </c>
      <c r="G1743" s="10"/>
      <c r="H1743" s="10"/>
      <c r="I1743" s="10" t="str">
        <f t="shared" si="111"/>
        <v/>
      </c>
      <c r="J1743" s="10">
        <f t="shared" si="112"/>
        <v>0</v>
      </c>
      <c r="K1743" s="79">
        <v>-3</v>
      </c>
      <c r="L1743" s="12" t="s">
        <v>50</v>
      </c>
      <c r="M1743" s="15" t="s">
        <v>514</v>
      </c>
    </row>
    <row r="1744" spans="1:13">
      <c r="A1744" s="77" t="e">
        <f>VLOOKUP(B1744,#REF!,3,FALSE)</f>
        <v>#REF!</v>
      </c>
      <c r="B1744" s="24">
        <v>2407</v>
      </c>
      <c r="C1744" s="27" t="s">
        <v>240</v>
      </c>
      <c r="D1744" s="12" t="s">
        <v>505</v>
      </c>
      <c r="E1744" s="25" t="s">
        <v>241</v>
      </c>
      <c r="F1744" s="13" t="s">
        <v>11</v>
      </c>
      <c r="G1744" s="62"/>
      <c r="H1744" s="62"/>
      <c r="I1744" s="10" t="str">
        <f t="shared" si="111"/>
        <v/>
      </c>
      <c r="J1744" s="10">
        <f t="shared" si="112"/>
        <v>0</v>
      </c>
      <c r="K1744" s="79">
        <v>-125.7</v>
      </c>
      <c r="L1744" s="12" t="s">
        <v>512</v>
      </c>
      <c r="M1744" s="15" t="s">
        <v>369</v>
      </c>
    </row>
    <row r="1745" spans="1:13" ht="25.5">
      <c r="A1745" s="77" t="e">
        <f>VLOOKUP(B1745,#REF!,3,FALSE)</f>
        <v>#REF!</v>
      </c>
      <c r="B1745" s="177">
        <v>2407</v>
      </c>
      <c r="C1745" s="81" t="s">
        <v>240</v>
      </c>
      <c r="D1745" s="86" t="s">
        <v>505</v>
      </c>
      <c r="E1745" s="87" t="s">
        <v>241</v>
      </c>
      <c r="F1745" s="51" t="s">
        <v>12</v>
      </c>
      <c r="G1745" s="28">
        <f>SUM(G1739:G1744)</f>
        <v>1068.9000000000001</v>
      </c>
      <c r="H1745" s="28">
        <f>SUM(H1739:H1744)</f>
        <v>725</v>
      </c>
      <c r="I1745" s="28">
        <f t="shared" si="104"/>
        <v>67.826737767798662</v>
      </c>
      <c r="J1745" s="28">
        <f t="shared" si="109"/>
        <v>-343.90000000000009</v>
      </c>
      <c r="K1745" s="28">
        <f>SUM(K1739:K1744)</f>
        <v>-343.9</v>
      </c>
      <c r="L1745" s="186"/>
      <c r="M1745" s="134"/>
    </row>
    <row r="1746" spans="1:13" ht="25.5">
      <c r="A1746" s="77" t="e">
        <f>VLOOKUP(B1746,#REF!,3,FALSE)</f>
        <v>#REF!</v>
      </c>
      <c r="B1746" s="159">
        <v>2407</v>
      </c>
      <c r="C1746" s="82" t="s">
        <v>240</v>
      </c>
      <c r="D1746" s="90"/>
      <c r="E1746" s="94"/>
      <c r="F1746" s="92" t="s">
        <v>13</v>
      </c>
      <c r="G1746" s="72">
        <f>+G1745</f>
        <v>1068.9000000000001</v>
      </c>
      <c r="H1746" s="72">
        <f t="shared" ref="H1746" si="113">+H1745</f>
        <v>725</v>
      </c>
      <c r="I1746" s="72">
        <f t="shared" si="104"/>
        <v>67.826737767798662</v>
      </c>
      <c r="J1746" s="72">
        <f t="shared" si="109"/>
        <v>-343.90000000000009</v>
      </c>
      <c r="K1746" s="72">
        <f>+K1745</f>
        <v>-343.9</v>
      </c>
      <c r="L1746" s="187"/>
      <c r="M1746" s="102"/>
    </row>
    <row r="1747" spans="1:13">
      <c r="A1747" s="77" t="e">
        <f>VLOOKUP(B1747,#REF!,3,FALSE)</f>
        <v>#REF!</v>
      </c>
      <c r="B1747" s="24">
        <v>2381</v>
      </c>
      <c r="C1747" s="27" t="s">
        <v>238</v>
      </c>
      <c r="D1747" s="12" t="s">
        <v>112</v>
      </c>
      <c r="E1747" s="25" t="s">
        <v>239</v>
      </c>
      <c r="F1747" s="13" t="s">
        <v>8</v>
      </c>
      <c r="G1747" s="10">
        <v>1397.1</v>
      </c>
      <c r="H1747" s="10">
        <v>1259.7</v>
      </c>
      <c r="I1747" s="10">
        <f t="shared" si="104"/>
        <v>90.165342495168574</v>
      </c>
      <c r="J1747" s="10">
        <f t="shared" si="109"/>
        <v>-137.39999999999986</v>
      </c>
      <c r="K1747" s="73">
        <v>-119.9</v>
      </c>
      <c r="L1747" s="12" t="s">
        <v>56</v>
      </c>
      <c r="M1747" s="118" t="s">
        <v>642</v>
      </c>
    </row>
    <row r="1748" spans="1:13">
      <c r="A1748" s="77" t="s">
        <v>341</v>
      </c>
      <c r="B1748" s="24">
        <v>2381</v>
      </c>
      <c r="C1748" s="27" t="s">
        <v>238</v>
      </c>
      <c r="D1748" s="12" t="s">
        <v>112</v>
      </c>
      <c r="E1748" s="25" t="s">
        <v>239</v>
      </c>
      <c r="F1748" s="13" t="s">
        <v>8</v>
      </c>
      <c r="G1748" s="10"/>
      <c r="H1748" s="10"/>
      <c r="I1748" s="10"/>
      <c r="J1748" s="10"/>
      <c r="K1748" s="73">
        <v>-3</v>
      </c>
      <c r="L1748" s="12" t="s">
        <v>155</v>
      </c>
      <c r="M1748" s="118" t="s">
        <v>643</v>
      </c>
    </row>
    <row r="1749" spans="1:13">
      <c r="A1749" s="77" t="s">
        <v>341</v>
      </c>
      <c r="B1749" s="24">
        <v>2381</v>
      </c>
      <c r="C1749" s="27" t="s">
        <v>238</v>
      </c>
      <c r="D1749" s="12" t="s">
        <v>112</v>
      </c>
      <c r="E1749" s="25" t="s">
        <v>239</v>
      </c>
      <c r="F1749" s="13" t="s">
        <v>8</v>
      </c>
      <c r="G1749" s="10"/>
      <c r="H1749" s="10"/>
      <c r="I1749" s="10"/>
      <c r="J1749" s="10"/>
      <c r="K1749" s="73">
        <v>-14</v>
      </c>
      <c r="L1749" s="12" t="s">
        <v>155</v>
      </c>
      <c r="M1749" s="118" t="s">
        <v>644</v>
      </c>
    </row>
    <row r="1750" spans="1:13">
      <c r="A1750" s="77" t="s">
        <v>341</v>
      </c>
      <c r="B1750" s="24">
        <v>2381</v>
      </c>
      <c r="C1750" s="27" t="s">
        <v>238</v>
      </c>
      <c r="D1750" s="12" t="s">
        <v>112</v>
      </c>
      <c r="E1750" s="25" t="s">
        <v>239</v>
      </c>
      <c r="F1750" s="13" t="s">
        <v>8</v>
      </c>
      <c r="G1750" s="10"/>
      <c r="H1750" s="10"/>
      <c r="I1750" s="10"/>
      <c r="J1750" s="10"/>
      <c r="K1750" s="73">
        <v>-0.5</v>
      </c>
      <c r="L1750" s="12" t="s">
        <v>155</v>
      </c>
      <c r="M1750" s="118" t="s">
        <v>502</v>
      </c>
    </row>
    <row r="1751" spans="1:13">
      <c r="A1751" s="77" t="e">
        <f>VLOOKUP(B1751,#REF!,3,FALSE)</f>
        <v>#REF!</v>
      </c>
      <c r="B1751" s="24">
        <v>2381</v>
      </c>
      <c r="C1751" s="27" t="s">
        <v>238</v>
      </c>
      <c r="D1751" s="12" t="s">
        <v>112</v>
      </c>
      <c r="E1751" s="25" t="s">
        <v>239</v>
      </c>
      <c r="F1751" s="13" t="s">
        <v>11</v>
      </c>
      <c r="G1751" s="10">
        <v>10.1</v>
      </c>
      <c r="H1751" s="10">
        <v>0</v>
      </c>
      <c r="I1751" s="10">
        <f t="shared" ref="I1751" si="114">IF(ISBLANK(H1751),"",+H1751/G1751*100)</f>
        <v>0</v>
      </c>
      <c r="J1751" s="10">
        <f t="shared" ref="J1751" si="115">+H1751-G1751</f>
        <v>-10.1</v>
      </c>
      <c r="K1751" s="73">
        <v>-4.0999999999999996</v>
      </c>
      <c r="L1751" s="12" t="s">
        <v>56</v>
      </c>
      <c r="M1751" s="118" t="s">
        <v>642</v>
      </c>
    </row>
    <row r="1752" spans="1:13">
      <c r="A1752" s="77" t="e">
        <f>VLOOKUP(B1752,#REF!,3,FALSE)</f>
        <v>#REF!</v>
      </c>
      <c r="B1752" s="24">
        <v>2381</v>
      </c>
      <c r="C1752" s="27" t="s">
        <v>238</v>
      </c>
      <c r="D1752" s="12" t="s">
        <v>112</v>
      </c>
      <c r="E1752" s="25" t="s">
        <v>239</v>
      </c>
      <c r="F1752" s="13" t="s">
        <v>11</v>
      </c>
      <c r="G1752" s="62"/>
      <c r="H1752" s="74"/>
      <c r="I1752" s="10" t="str">
        <f t="shared" si="104"/>
        <v/>
      </c>
      <c r="J1752" s="10"/>
      <c r="K1752" s="10">
        <v>-6</v>
      </c>
      <c r="L1752" s="12" t="s">
        <v>155</v>
      </c>
      <c r="M1752" s="118" t="s">
        <v>645</v>
      </c>
    </row>
    <row r="1753" spans="1:13" ht="25.5">
      <c r="A1753" s="77" t="e">
        <f>VLOOKUP(B1753,#REF!,3,FALSE)</f>
        <v>#REF!</v>
      </c>
      <c r="B1753" s="103">
        <v>2381</v>
      </c>
      <c r="C1753" s="81" t="s">
        <v>238</v>
      </c>
      <c r="D1753" s="86" t="s">
        <v>112</v>
      </c>
      <c r="E1753" s="96" t="s">
        <v>239</v>
      </c>
      <c r="F1753" s="51" t="s">
        <v>12</v>
      </c>
      <c r="G1753" s="28">
        <f>SUM(G1747:G1752)</f>
        <v>1407.1999999999998</v>
      </c>
      <c r="H1753" s="28">
        <f>SUM(H1747:H1752)</f>
        <v>1259.7</v>
      </c>
      <c r="I1753" s="124">
        <f t="shared" si="104"/>
        <v>89.518192154633326</v>
      </c>
      <c r="J1753" s="28">
        <f t="shared" si="109"/>
        <v>-147.49999999999977</v>
      </c>
      <c r="K1753" s="28">
        <f>SUM(K1747:K1752)</f>
        <v>-147.5</v>
      </c>
      <c r="L1753" s="186"/>
      <c r="M1753" s="134"/>
    </row>
    <row r="1754" spans="1:13" ht="25.5">
      <c r="A1754" s="77" t="e">
        <f>VLOOKUP(B1754,#REF!,3,FALSE)</f>
        <v>#REF!</v>
      </c>
      <c r="B1754" s="159">
        <v>2381</v>
      </c>
      <c r="C1754" s="82" t="s">
        <v>238</v>
      </c>
      <c r="D1754" s="108"/>
      <c r="E1754" s="97"/>
      <c r="F1754" s="92" t="s">
        <v>13</v>
      </c>
      <c r="G1754" s="72">
        <f>+G1753</f>
        <v>1407.1999999999998</v>
      </c>
      <c r="H1754" s="72">
        <f>+H1753</f>
        <v>1259.7</v>
      </c>
      <c r="I1754" s="72">
        <f t="shared" si="104"/>
        <v>89.518192154633326</v>
      </c>
      <c r="J1754" s="72">
        <f t="shared" si="109"/>
        <v>-147.49999999999977</v>
      </c>
      <c r="K1754" s="72">
        <f t="shared" ref="K1754" si="116">+K1753</f>
        <v>-147.5</v>
      </c>
      <c r="L1754" s="187"/>
      <c r="M1754" s="102"/>
    </row>
    <row r="1755" spans="1:13" ht="25.5">
      <c r="A1755" s="77" t="e">
        <f>VLOOKUP(B1755,#REF!,3,FALSE)</f>
        <v>#REF!</v>
      </c>
      <c r="B1755" s="24">
        <v>1611</v>
      </c>
      <c r="C1755" s="27" t="s">
        <v>232</v>
      </c>
      <c r="D1755" s="12" t="s">
        <v>112</v>
      </c>
      <c r="E1755" s="26" t="s">
        <v>1559</v>
      </c>
      <c r="F1755" s="13" t="s">
        <v>8</v>
      </c>
      <c r="G1755" s="10">
        <v>1572.9</v>
      </c>
      <c r="H1755" s="10">
        <v>1460.7</v>
      </c>
      <c r="I1755" s="35">
        <f t="shared" si="104"/>
        <v>92.866679382033183</v>
      </c>
      <c r="J1755" s="10">
        <f t="shared" si="109"/>
        <v>-112.20000000000005</v>
      </c>
      <c r="K1755" s="10">
        <v>-32.1</v>
      </c>
      <c r="L1755" s="12" t="s">
        <v>56</v>
      </c>
      <c r="M1755" s="15" t="s">
        <v>648</v>
      </c>
    </row>
    <row r="1756" spans="1:13" ht="25.5">
      <c r="A1756" s="77" t="e">
        <f>VLOOKUP(B1756,#REF!,3,FALSE)</f>
        <v>#REF!</v>
      </c>
      <c r="B1756" s="24">
        <v>1611</v>
      </c>
      <c r="C1756" s="27" t="s">
        <v>232</v>
      </c>
      <c r="D1756" s="12" t="s">
        <v>112</v>
      </c>
      <c r="E1756" s="26" t="s">
        <v>1559</v>
      </c>
      <c r="F1756" s="13" t="s">
        <v>8</v>
      </c>
      <c r="G1756" s="19"/>
      <c r="H1756" s="19"/>
      <c r="I1756" s="21" t="str">
        <f t="shared" si="104"/>
        <v/>
      </c>
      <c r="J1756" s="10"/>
      <c r="K1756" s="10">
        <v>-42</v>
      </c>
      <c r="L1756" s="12" t="s">
        <v>1307</v>
      </c>
      <c r="M1756" s="15" t="s">
        <v>1374</v>
      </c>
    </row>
    <row r="1757" spans="1:13" ht="25.5">
      <c r="A1757" s="77" t="e">
        <f>VLOOKUP(B1757,#REF!,3,FALSE)</f>
        <v>#REF!</v>
      </c>
      <c r="B1757" s="24">
        <v>1611</v>
      </c>
      <c r="C1757" s="27" t="s">
        <v>232</v>
      </c>
      <c r="D1757" s="12" t="s">
        <v>112</v>
      </c>
      <c r="E1757" s="26" t="s">
        <v>1559</v>
      </c>
      <c r="F1757" s="13" t="s">
        <v>8</v>
      </c>
      <c r="G1757" s="19"/>
      <c r="H1757" s="19"/>
      <c r="I1757" s="21" t="str">
        <f t="shared" si="104"/>
        <v/>
      </c>
      <c r="J1757" s="10"/>
      <c r="K1757" s="10">
        <v>-21</v>
      </c>
      <c r="L1757" s="12" t="s">
        <v>1314</v>
      </c>
      <c r="M1757" s="15" t="s">
        <v>1560</v>
      </c>
    </row>
    <row r="1758" spans="1:13" ht="25.5">
      <c r="A1758" s="77" t="e">
        <f>VLOOKUP(B1758,#REF!,3,FALSE)</f>
        <v>#REF!</v>
      </c>
      <c r="B1758" s="24">
        <v>1611</v>
      </c>
      <c r="C1758" s="27" t="s">
        <v>232</v>
      </c>
      <c r="D1758" s="12" t="s">
        <v>112</v>
      </c>
      <c r="E1758" s="26" t="s">
        <v>1559</v>
      </c>
      <c r="F1758" s="13" t="s">
        <v>8</v>
      </c>
      <c r="G1758" s="19"/>
      <c r="H1758" s="19"/>
      <c r="I1758" s="35" t="str">
        <f t="shared" si="104"/>
        <v/>
      </c>
      <c r="J1758" s="10"/>
      <c r="K1758" s="10">
        <v>-17.100000000000001</v>
      </c>
      <c r="L1758" s="12" t="s">
        <v>10</v>
      </c>
      <c r="M1758" s="15" t="s">
        <v>448</v>
      </c>
    </row>
    <row r="1759" spans="1:13" ht="25.5">
      <c r="A1759" s="77" t="e">
        <f>VLOOKUP(B1759,#REF!,3,FALSE)</f>
        <v>#REF!</v>
      </c>
      <c r="B1759" s="24">
        <v>1611</v>
      </c>
      <c r="C1759" s="27" t="s">
        <v>232</v>
      </c>
      <c r="D1759" s="12" t="s">
        <v>112</v>
      </c>
      <c r="E1759" s="26" t="s">
        <v>1559</v>
      </c>
      <c r="F1759" s="13" t="s">
        <v>11</v>
      </c>
      <c r="G1759" s="10">
        <v>35.1</v>
      </c>
      <c r="H1759" s="10">
        <v>8.6999999999999993</v>
      </c>
      <c r="I1759" s="35">
        <f t="shared" si="104"/>
        <v>24.786324786324784</v>
      </c>
      <c r="J1759" s="10">
        <f t="shared" si="109"/>
        <v>-26.400000000000002</v>
      </c>
      <c r="K1759" s="10">
        <v>-26.4</v>
      </c>
      <c r="L1759" s="12" t="s">
        <v>1307</v>
      </c>
      <c r="M1759" s="15" t="s">
        <v>1374</v>
      </c>
    </row>
    <row r="1760" spans="1:13" ht="25.5">
      <c r="A1760" s="77" t="e">
        <f>VLOOKUP(B1760,#REF!,3,FALSE)</f>
        <v>#REF!</v>
      </c>
      <c r="B1760" s="103">
        <v>1611</v>
      </c>
      <c r="C1760" s="81" t="s">
        <v>232</v>
      </c>
      <c r="D1760" s="86" t="s">
        <v>112</v>
      </c>
      <c r="E1760" s="64" t="s">
        <v>1559</v>
      </c>
      <c r="F1760" s="51" t="s">
        <v>12</v>
      </c>
      <c r="G1760" s="28">
        <f>SUM(G1755:G1759)</f>
        <v>1608</v>
      </c>
      <c r="H1760" s="28">
        <f>SUM(H1755:H1759)</f>
        <v>1469.4</v>
      </c>
      <c r="I1760" s="28">
        <f t="shared" si="104"/>
        <v>91.380597014925385</v>
      </c>
      <c r="J1760" s="28">
        <f t="shared" si="109"/>
        <v>-138.59999999999991</v>
      </c>
      <c r="K1760" s="28">
        <f>SUM(K1755:K1759)</f>
        <v>-138.6</v>
      </c>
      <c r="L1760" s="186"/>
      <c r="M1760" s="53"/>
    </row>
    <row r="1761" spans="1:13" ht="25.5">
      <c r="A1761" s="77" t="e">
        <f>VLOOKUP(B1761,#REF!,3,FALSE)</f>
        <v>#REF!</v>
      </c>
      <c r="B1761" s="159">
        <v>1611</v>
      </c>
      <c r="C1761" s="82" t="s">
        <v>232</v>
      </c>
      <c r="D1761" s="90"/>
      <c r="E1761" s="89"/>
      <c r="F1761" s="92" t="s">
        <v>13</v>
      </c>
      <c r="G1761" s="72">
        <f>+G1760</f>
        <v>1608</v>
      </c>
      <c r="H1761" s="72">
        <f t="shared" ref="H1761:K1761" si="117">+H1760</f>
        <v>1469.4</v>
      </c>
      <c r="I1761" s="72">
        <f t="shared" ref="I1761:I1850" si="118">IF(ISBLANK(H1761),"",+H1761/G1761*100)</f>
        <v>91.380597014925385</v>
      </c>
      <c r="J1761" s="72">
        <f t="shared" si="109"/>
        <v>-138.59999999999991</v>
      </c>
      <c r="K1761" s="72">
        <f t="shared" si="117"/>
        <v>-138.6</v>
      </c>
      <c r="L1761" s="187"/>
      <c r="M1761" s="102"/>
    </row>
    <row r="1762" spans="1:13" ht="25.5">
      <c r="A1762" s="77" t="e">
        <f>VLOOKUP(B1762,#REF!,3,FALSE)</f>
        <v>#REF!</v>
      </c>
      <c r="B1762" s="24">
        <v>1612</v>
      </c>
      <c r="C1762" s="27" t="s">
        <v>234</v>
      </c>
      <c r="D1762" s="40" t="s">
        <v>112</v>
      </c>
      <c r="E1762" s="25" t="s">
        <v>235</v>
      </c>
      <c r="F1762" s="13" t="s">
        <v>8</v>
      </c>
      <c r="G1762" s="73">
        <v>1230.5999999999999</v>
      </c>
      <c r="H1762" s="73">
        <v>1108.7</v>
      </c>
      <c r="I1762" s="35">
        <f t="shared" si="118"/>
        <v>90.09426296115717</v>
      </c>
      <c r="J1762" s="10">
        <f t="shared" si="109"/>
        <v>-121.89999999999986</v>
      </c>
      <c r="K1762" s="80">
        <v>-70.900000000000006</v>
      </c>
      <c r="L1762" s="12" t="s">
        <v>293</v>
      </c>
      <c r="M1762" s="15" t="s">
        <v>417</v>
      </c>
    </row>
    <row r="1763" spans="1:13" ht="25.5">
      <c r="A1763" s="77" t="e">
        <f>VLOOKUP(B1763,#REF!,3,FALSE)</f>
        <v>#REF!</v>
      </c>
      <c r="B1763" s="24">
        <v>1612</v>
      </c>
      <c r="C1763" s="27" t="s">
        <v>234</v>
      </c>
      <c r="D1763" s="40" t="s">
        <v>112</v>
      </c>
      <c r="E1763" s="25" t="s">
        <v>235</v>
      </c>
      <c r="F1763" s="13" t="s">
        <v>8</v>
      </c>
      <c r="G1763" s="73"/>
      <c r="H1763" s="73"/>
      <c r="I1763" s="35"/>
      <c r="J1763" s="10"/>
      <c r="K1763" s="80">
        <v>-2.1</v>
      </c>
      <c r="L1763" s="12" t="s">
        <v>50</v>
      </c>
      <c r="M1763" s="15" t="s">
        <v>418</v>
      </c>
    </row>
    <row r="1764" spans="1:13" ht="25.5">
      <c r="A1764" s="77" t="e">
        <f>VLOOKUP(B1764,#REF!,3,FALSE)</f>
        <v>#REF!</v>
      </c>
      <c r="B1764" s="24">
        <v>1612</v>
      </c>
      <c r="C1764" s="27" t="s">
        <v>234</v>
      </c>
      <c r="D1764" s="40" t="s">
        <v>112</v>
      </c>
      <c r="E1764" s="25" t="s">
        <v>235</v>
      </c>
      <c r="F1764" s="13" t="s">
        <v>8</v>
      </c>
      <c r="G1764" s="73"/>
      <c r="H1764" s="73"/>
      <c r="I1764" s="35"/>
      <c r="J1764" s="10"/>
      <c r="K1764" s="80">
        <v>-48.9</v>
      </c>
      <c r="L1764" s="12" t="s">
        <v>9</v>
      </c>
      <c r="M1764" s="15" t="s">
        <v>419</v>
      </c>
    </row>
    <row r="1765" spans="1:13" ht="25.5">
      <c r="A1765" s="77" t="e">
        <f>VLOOKUP(B1765,#REF!,3,FALSE)</f>
        <v>#REF!</v>
      </c>
      <c r="B1765" s="24">
        <v>1612</v>
      </c>
      <c r="C1765" s="27" t="s">
        <v>234</v>
      </c>
      <c r="D1765" s="12" t="s">
        <v>112</v>
      </c>
      <c r="E1765" s="25" t="s">
        <v>235</v>
      </c>
      <c r="F1765" s="13" t="s">
        <v>11</v>
      </c>
      <c r="G1765" s="10">
        <v>29.7</v>
      </c>
      <c r="H1765" s="10">
        <v>21.5</v>
      </c>
      <c r="I1765" s="35">
        <f t="shared" si="118"/>
        <v>72.390572390572387</v>
      </c>
      <c r="J1765" s="10">
        <f t="shared" si="109"/>
        <v>-8.1999999999999993</v>
      </c>
      <c r="K1765" s="10">
        <v>-7.8</v>
      </c>
      <c r="L1765" s="12" t="s">
        <v>293</v>
      </c>
      <c r="M1765" s="15" t="s">
        <v>417</v>
      </c>
    </row>
    <row r="1766" spans="1:13" ht="25.5">
      <c r="A1766" s="77" t="e">
        <f>VLOOKUP(B1766,#REF!,3,FALSE)</f>
        <v>#REF!</v>
      </c>
      <c r="B1766" s="24">
        <v>1612</v>
      </c>
      <c r="C1766" s="27" t="s">
        <v>234</v>
      </c>
      <c r="D1766" s="12" t="s">
        <v>112</v>
      </c>
      <c r="E1766" s="25" t="s">
        <v>235</v>
      </c>
      <c r="F1766" s="13" t="s">
        <v>11</v>
      </c>
      <c r="G1766" s="10"/>
      <c r="H1766" s="10"/>
      <c r="I1766" s="35"/>
      <c r="J1766" s="10"/>
      <c r="K1766" s="10">
        <v>-0.4</v>
      </c>
      <c r="L1766" s="12" t="s">
        <v>50</v>
      </c>
      <c r="M1766" s="15" t="s">
        <v>418</v>
      </c>
    </row>
    <row r="1767" spans="1:13" ht="25.5">
      <c r="A1767" s="77" t="e">
        <f>VLOOKUP(B1767,#REF!,3,FALSE)</f>
        <v>#REF!</v>
      </c>
      <c r="B1767" s="177">
        <v>1612</v>
      </c>
      <c r="C1767" s="81" t="s">
        <v>234</v>
      </c>
      <c r="D1767" s="86" t="s">
        <v>112</v>
      </c>
      <c r="E1767" s="87" t="s">
        <v>235</v>
      </c>
      <c r="F1767" s="65" t="s">
        <v>12</v>
      </c>
      <c r="G1767" s="28">
        <f>SUM(G1762:G1765)</f>
        <v>1260.3</v>
      </c>
      <c r="H1767" s="28">
        <f>SUM(H1762:H1765)</f>
        <v>1130.2</v>
      </c>
      <c r="I1767" s="28">
        <f t="shared" si="118"/>
        <v>89.677061017218136</v>
      </c>
      <c r="J1767" s="28">
        <f>+H1767-G1767</f>
        <v>-130.09999999999991</v>
      </c>
      <c r="K1767" s="28">
        <f>SUM(K1762:K1766)</f>
        <v>-130.10000000000002</v>
      </c>
      <c r="L1767" s="203"/>
      <c r="M1767" s="134"/>
    </row>
    <row r="1768" spans="1:13" ht="25.5">
      <c r="A1768" s="77" t="e">
        <f>VLOOKUP(B1768,#REF!,3,FALSE)</f>
        <v>#REF!</v>
      </c>
      <c r="B1768" s="159">
        <v>1612</v>
      </c>
      <c r="C1768" s="181" t="s">
        <v>234</v>
      </c>
      <c r="D1768" s="108"/>
      <c r="E1768" s="91"/>
      <c r="F1768" s="92" t="s">
        <v>13</v>
      </c>
      <c r="G1768" s="72">
        <f>+G1767</f>
        <v>1260.3</v>
      </c>
      <c r="H1768" s="72">
        <f t="shared" ref="H1768" si="119">+H1767</f>
        <v>1130.2</v>
      </c>
      <c r="I1768" s="72">
        <f t="shared" si="118"/>
        <v>89.677061017218136</v>
      </c>
      <c r="J1768" s="72">
        <f t="shared" si="109"/>
        <v>-130.09999999999991</v>
      </c>
      <c r="K1768" s="72">
        <f>+K1767</f>
        <v>-130.10000000000002</v>
      </c>
      <c r="L1768" s="187"/>
      <c r="M1768" s="181"/>
    </row>
    <row r="1769" spans="1:13" ht="25.5">
      <c r="A1769" s="77" t="e">
        <f>VLOOKUP(B1769,#REF!,3,FALSE)</f>
        <v>#REF!</v>
      </c>
      <c r="B1769" s="24">
        <v>1598</v>
      </c>
      <c r="C1769" s="27" t="s">
        <v>228</v>
      </c>
      <c r="D1769" s="12" t="s">
        <v>6</v>
      </c>
      <c r="E1769" s="25" t="s">
        <v>229</v>
      </c>
      <c r="F1769" s="13" t="s">
        <v>8</v>
      </c>
      <c r="G1769" s="10"/>
      <c r="H1769" s="10"/>
      <c r="I1769" s="35" t="str">
        <f t="shared" si="118"/>
        <v/>
      </c>
      <c r="J1769" s="10">
        <f t="shared" si="109"/>
        <v>0</v>
      </c>
      <c r="K1769" s="10"/>
      <c r="L1769" s="12"/>
      <c r="M1769" s="118"/>
    </row>
    <row r="1770" spans="1:13" ht="25.5">
      <c r="A1770" s="77" t="s">
        <v>341</v>
      </c>
      <c r="B1770" s="24">
        <v>1598</v>
      </c>
      <c r="C1770" s="27" t="s">
        <v>228</v>
      </c>
      <c r="D1770" s="12" t="s">
        <v>6</v>
      </c>
      <c r="E1770" s="25" t="s">
        <v>229</v>
      </c>
      <c r="F1770" s="13" t="s">
        <v>8</v>
      </c>
      <c r="G1770" s="10"/>
      <c r="H1770" s="10"/>
      <c r="I1770" s="35"/>
      <c r="J1770" s="10"/>
      <c r="K1770" s="10"/>
      <c r="L1770" s="12"/>
      <c r="M1770" s="118"/>
    </row>
    <row r="1771" spans="1:13" ht="25.5">
      <c r="A1771" s="77" t="s">
        <v>341</v>
      </c>
      <c r="B1771" s="24">
        <v>1598</v>
      </c>
      <c r="C1771" s="27" t="s">
        <v>228</v>
      </c>
      <c r="D1771" s="12" t="s">
        <v>6</v>
      </c>
      <c r="E1771" s="25" t="s">
        <v>229</v>
      </c>
      <c r="F1771" s="13" t="s">
        <v>8</v>
      </c>
      <c r="G1771" s="10"/>
      <c r="H1771" s="10"/>
      <c r="I1771" s="35"/>
      <c r="J1771" s="10"/>
      <c r="K1771" s="10"/>
      <c r="L1771" s="12"/>
      <c r="M1771" s="118"/>
    </row>
    <row r="1772" spans="1:13" ht="25.5">
      <c r="A1772" s="77" t="s">
        <v>341</v>
      </c>
      <c r="B1772" s="24">
        <v>1598</v>
      </c>
      <c r="C1772" s="27" t="s">
        <v>228</v>
      </c>
      <c r="D1772" s="12" t="s">
        <v>6</v>
      </c>
      <c r="E1772" s="25" t="s">
        <v>229</v>
      </c>
      <c r="F1772" s="13" t="s">
        <v>8</v>
      </c>
      <c r="G1772" s="10"/>
      <c r="H1772" s="10"/>
      <c r="I1772" s="35"/>
      <c r="J1772" s="10"/>
      <c r="K1772" s="10"/>
      <c r="L1772" s="12"/>
      <c r="M1772" s="118"/>
    </row>
    <row r="1773" spans="1:13" ht="25.5">
      <c r="A1773" s="77" t="e">
        <f>VLOOKUP(B1773,#REF!,3,FALSE)</f>
        <v>#REF!</v>
      </c>
      <c r="B1773" s="24">
        <v>1598</v>
      </c>
      <c r="C1773" s="27" t="s">
        <v>228</v>
      </c>
      <c r="D1773" s="12" t="s">
        <v>6</v>
      </c>
      <c r="E1773" s="25" t="s">
        <v>229</v>
      </c>
      <c r="F1773" s="13" t="s">
        <v>11</v>
      </c>
      <c r="G1773" s="10"/>
      <c r="H1773" s="10"/>
      <c r="I1773" s="35" t="str">
        <f t="shared" si="118"/>
        <v/>
      </c>
      <c r="J1773" s="10">
        <f t="shared" si="109"/>
        <v>0</v>
      </c>
      <c r="K1773" s="10"/>
      <c r="L1773" s="61"/>
      <c r="M1773" s="15"/>
    </row>
    <row r="1774" spans="1:13" ht="25.5">
      <c r="A1774" s="77" t="s">
        <v>341</v>
      </c>
      <c r="B1774" s="24">
        <v>1598</v>
      </c>
      <c r="C1774" s="27" t="s">
        <v>228</v>
      </c>
      <c r="D1774" s="12" t="s">
        <v>6</v>
      </c>
      <c r="E1774" s="25" t="s">
        <v>229</v>
      </c>
      <c r="F1774" s="13" t="s">
        <v>11</v>
      </c>
      <c r="G1774" s="10"/>
      <c r="H1774" s="10"/>
      <c r="I1774" s="35"/>
      <c r="J1774" s="10"/>
      <c r="K1774" s="10"/>
      <c r="L1774" s="61"/>
      <c r="M1774" s="15"/>
    </row>
    <row r="1775" spans="1:13" ht="25.5">
      <c r="A1775" s="77" t="s">
        <v>341</v>
      </c>
      <c r="B1775" s="24">
        <v>1598</v>
      </c>
      <c r="C1775" s="27" t="s">
        <v>228</v>
      </c>
      <c r="D1775" s="12" t="s">
        <v>6</v>
      </c>
      <c r="E1775" s="25" t="s">
        <v>229</v>
      </c>
      <c r="F1775" s="13" t="s">
        <v>11</v>
      </c>
      <c r="G1775" s="10"/>
      <c r="H1775" s="10"/>
      <c r="I1775" s="35"/>
      <c r="J1775" s="10"/>
      <c r="K1775" s="10"/>
      <c r="L1775" s="61"/>
      <c r="M1775" s="15"/>
    </row>
    <row r="1776" spans="1:13" ht="25.5">
      <c r="A1776" s="77" t="e">
        <f>VLOOKUP(B1776,#REF!,3,FALSE)</f>
        <v>#REF!</v>
      </c>
      <c r="B1776" s="103">
        <v>1598</v>
      </c>
      <c r="C1776" s="81" t="s">
        <v>228</v>
      </c>
      <c r="D1776" s="86" t="s">
        <v>6</v>
      </c>
      <c r="E1776" s="87" t="s">
        <v>229</v>
      </c>
      <c r="F1776" s="51" t="s">
        <v>12</v>
      </c>
      <c r="G1776" s="28">
        <f>SUM(G1769:G1773)</f>
        <v>0</v>
      </c>
      <c r="H1776" s="28">
        <f>SUM(H1769:H1773)</f>
        <v>0</v>
      </c>
      <c r="I1776" s="28" t="e">
        <f t="shared" si="118"/>
        <v>#DIV/0!</v>
      </c>
      <c r="J1776" s="28">
        <f t="shared" si="109"/>
        <v>0</v>
      </c>
      <c r="K1776" s="28">
        <f>SUM(K1769:K1773)</f>
        <v>0</v>
      </c>
      <c r="L1776" s="186"/>
      <c r="M1776" s="307"/>
    </row>
    <row r="1777" spans="1:13" ht="25.5">
      <c r="A1777" s="77" t="e">
        <f>VLOOKUP(B1777,#REF!,3,FALSE)</f>
        <v>#REF!</v>
      </c>
      <c r="B1777" s="159">
        <v>1598</v>
      </c>
      <c r="C1777" s="82" t="s">
        <v>228</v>
      </c>
      <c r="D1777" s="90"/>
      <c r="E1777" s="91"/>
      <c r="F1777" s="92" t="s">
        <v>13</v>
      </c>
      <c r="G1777" s="72">
        <f>+G1776</f>
        <v>0</v>
      </c>
      <c r="H1777" s="72">
        <f>+H1776</f>
        <v>0</v>
      </c>
      <c r="I1777" s="72" t="e">
        <f t="shared" si="118"/>
        <v>#DIV/0!</v>
      </c>
      <c r="J1777" s="72">
        <f t="shared" si="109"/>
        <v>0</v>
      </c>
      <c r="K1777" s="72">
        <f t="shared" ref="K1777" si="120">+K1776</f>
        <v>0</v>
      </c>
      <c r="L1777" s="187"/>
      <c r="M1777" s="154"/>
    </row>
    <row r="1778" spans="1:13" ht="51">
      <c r="A1778" s="77" t="e">
        <f>VLOOKUP(B1778,#REF!,3,FALSE)</f>
        <v>#REF!</v>
      </c>
      <c r="B1778" s="24">
        <v>3055</v>
      </c>
      <c r="C1778" s="27" t="s">
        <v>327</v>
      </c>
      <c r="D1778" s="12" t="s">
        <v>620</v>
      </c>
      <c r="E1778" s="15" t="s">
        <v>621</v>
      </c>
      <c r="F1778" s="13" t="s">
        <v>8</v>
      </c>
      <c r="G1778" s="30">
        <v>1350.7</v>
      </c>
      <c r="H1778" s="30">
        <v>1083.0999999999999</v>
      </c>
      <c r="I1778" s="10">
        <f t="shared" si="118"/>
        <v>80.188050640408676</v>
      </c>
      <c r="J1778" s="10">
        <f t="shared" si="109"/>
        <v>-267.60000000000014</v>
      </c>
      <c r="K1778" s="10">
        <v>-216.5</v>
      </c>
      <c r="L1778" s="191" t="s">
        <v>56</v>
      </c>
      <c r="M1778" s="49" t="s">
        <v>629</v>
      </c>
    </row>
    <row r="1779" spans="1:13" ht="63.75">
      <c r="A1779" s="77" t="s">
        <v>341</v>
      </c>
      <c r="B1779" s="24">
        <v>3055</v>
      </c>
      <c r="C1779" s="27" t="s">
        <v>327</v>
      </c>
      <c r="D1779" s="12" t="s">
        <v>620</v>
      </c>
      <c r="E1779" s="15" t="s">
        <v>621</v>
      </c>
      <c r="F1779" s="13" t="s">
        <v>8</v>
      </c>
      <c r="G1779" s="30"/>
      <c r="H1779" s="30"/>
      <c r="I1779" s="10"/>
      <c r="J1779" s="10"/>
      <c r="K1779" s="10">
        <v>-29.1</v>
      </c>
      <c r="L1779" s="191" t="s">
        <v>10</v>
      </c>
      <c r="M1779" s="49" t="s">
        <v>630</v>
      </c>
    </row>
    <row r="1780" spans="1:13" ht="38.25">
      <c r="A1780" s="77" t="s">
        <v>341</v>
      </c>
      <c r="B1780" s="24">
        <v>3055</v>
      </c>
      <c r="C1780" s="27" t="s">
        <v>327</v>
      </c>
      <c r="D1780" s="12" t="s">
        <v>620</v>
      </c>
      <c r="E1780" s="15" t="s">
        <v>621</v>
      </c>
      <c r="F1780" s="13" t="s">
        <v>8</v>
      </c>
      <c r="G1780" s="30"/>
      <c r="H1780" s="30"/>
      <c r="I1780" s="10"/>
      <c r="J1780" s="10"/>
      <c r="K1780" s="10">
        <v>-0.8</v>
      </c>
      <c r="L1780" s="191" t="s">
        <v>9</v>
      </c>
      <c r="M1780" s="49" t="s">
        <v>631</v>
      </c>
    </row>
    <row r="1781" spans="1:13" ht="25.5">
      <c r="A1781" s="77" t="s">
        <v>341</v>
      </c>
      <c r="B1781" s="24">
        <v>3055</v>
      </c>
      <c r="C1781" s="27" t="s">
        <v>327</v>
      </c>
      <c r="D1781" s="12" t="s">
        <v>620</v>
      </c>
      <c r="E1781" s="15" t="s">
        <v>621</v>
      </c>
      <c r="F1781" s="13" t="s">
        <v>8</v>
      </c>
      <c r="G1781" s="30"/>
      <c r="H1781" s="30"/>
      <c r="I1781" s="10"/>
      <c r="J1781" s="10"/>
      <c r="K1781" s="10">
        <v>-21.3</v>
      </c>
      <c r="L1781" s="191" t="s">
        <v>10</v>
      </c>
      <c r="M1781" s="49" t="s">
        <v>632</v>
      </c>
    </row>
    <row r="1782" spans="1:13" ht="51">
      <c r="A1782" s="77" t="e">
        <f>VLOOKUP(B1782,#REF!,3,FALSE)</f>
        <v>#REF!</v>
      </c>
      <c r="B1782" s="24">
        <v>3055</v>
      </c>
      <c r="C1782" s="27" t="s">
        <v>327</v>
      </c>
      <c r="D1782" s="12" t="s">
        <v>620</v>
      </c>
      <c r="E1782" s="15" t="s">
        <v>621</v>
      </c>
      <c r="F1782" s="13" t="s">
        <v>11</v>
      </c>
      <c r="G1782" s="30">
        <v>191.5</v>
      </c>
      <c r="H1782" s="30">
        <v>90</v>
      </c>
      <c r="I1782" s="10">
        <f t="shared" si="118"/>
        <v>46.997389033942561</v>
      </c>
      <c r="J1782" s="10">
        <f t="shared" si="109"/>
        <v>-101.5</v>
      </c>
      <c r="K1782" s="10">
        <v>-48.2</v>
      </c>
      <c r="L1782" s="191" t="s">
        <v>56</v>
      </c>
      <c r="M1782" s="49" t="s">
        <v>635</v>
      </c>
    </row>
    <row r="1783" spans="1:13" ht="63.75">
      <c r="A1783" s="77" t="e">
        <f>VLOOKUP(B1783,#REF!,3,FALSE)</f>
        <v>#REF!</v>
      </c>
      <c r="B1783" s="24">
        <v>3055</v>
      </c>
      <c r="C1783" s="27" t="s">
        <v>327</v>
      </c>
      <c r="D1783" s="12" t="s">
        <v>620</v>
      </c>
      <c r="E1783" s="15" t="s">
        <v>621</v>
      </c>
      <c r="F1783" s="13" t="s">
        <v>11</v>
      </c>
      <c r="G1783" s="30"/>
      <c r="H1783" s="30"/>
      <c r="I1783" s="10" t="str">
        <f t="shared" si="118"/>
        <v/>
      </c>
      <c r="J1783" s="10"/>
      <c r="K1783" s="10">
        <v>-44.8</v>
      </c>
      <c r="L1783" s="191" t="s">
        <v>10</v>
      </c>
      <c r="M1783" s="49" t="s">
        <v>630</v>
      </c>
    </row>
    <row r="1784" spans="1:13" ht="38.25">
      <c r="A1784" s="77" t="e">
        <f>VLOOKUP(B1784,#REF!,3,FALSE)</f>
        <v>#REF!</v>
      </c>
      <c r="B1784" s="24">
        <v>3055</v>
      </c>
      <c r="C1784" s="27" t="s">
        <v>327</v>
      </c>
      <c r="D1784" s="12" t="s">
        <v>620</v>
      </c>
      <c r="E1784" s="15" t="s">
        <v>621</v>
      </c>
      <c r="F1784" s="13" t="s">
        <v>11</v>
      </c>
      <c r="G1784" s="10"/>
      <c r="H1784" s="10"/>
      <c r="I1784" s="10" t="str">
        <f t="shared" si="118"/>
        <v/>
      </c>
      <c r="J1784" s="10"/>
      <c r="K1784" s="10">
        <v>-8.4</v>
      </c>
      <c r="L1784" s="54" t="s">
        <v>10</v>
      </c>
      <c r="M1784" s="308" t="s">
        <v>636</v>
      </c>
    </row>
    <row r="1785" spans="1:13" ht="25.5">
      <c r="A1785" s="77" t="e">
        <f>VLOOKUP(B1785,#REF!,3,FALSE)</f>
        <v>#REF!</v>
      </c>
      <c r="B1785" s="103">
        <v>3055</v>
      </c>
      <c r="C1785" s="81" t="s">
        <v>327</v>
      </c>
      <c r="D1785" s="86" t="s">
        <v>620</v>
      </c>
      <c r="E1785" s="53" t="s">
        <v>621</v>
      </c>
      <c r="F1785" s="51" t="s">
        <v>12</v>
      </c>
      <c r="G1785" s="28">
        <f>SUM(G1778:G1784)</f>
        <v>1542.2</v>
      </c>
      <c r="H1785" s="28">
        <f>SUM(H1778:H1784)</f>
        <v>1173.0999999999999</v>
      </c>
      <c r="I1785" s="28">
        <f t="shared" si="118"/>
        <v>76.066658021008934</v>
      </c>
      <c r="J1785" s="28">
        <f t="shared" si="109"/>
        <v>-369.10000000000014</v>
      </c>
      <c r="K1785" s="28">
        <f>SUM(K1778:K1784)</f>
        <v>-369.09999999999997</v>
      </c>
      <c r="L1785" s="186"/>
      <c r="M1785" s="134"/>
    </row>
    <row r="1786" spans="1:13" ht="25.5">
      <c r="A1786" s="77" t="e">
        <f>VLOOKUP(B1786,#REF!,3,FALSE)</f>
        <v>#REF!</v>
      </c>
      <c r="B1786" s="159">
        <v>3055</v>
      </c>
      <c r="C1786" s="82" t="s">
        <v>327</v>
      </c>
      <c r="D1786" s="90"/>
      <c r="E1786" s="94"/>
      <c r="F1786" s="92" t="s">
        <v>13</v>
      </c>
      <c r="G1786" s="72">
        <f>+G1785</f>
        <v>1542.2</v>
      </c>
      <c r="H1786" s="72">
        <f t="shared" ref="H1786:K1786" si="121">+H1785</f>
        <v>1173.0999999999999</v>
      </c>
      <c r="I1786" s="72">
        <f t="shared" si="118"/>
        <v>76.066658021008934</v>
      </c>
      <c r="J1786" s="72">
        <f t="shared" si="109"/>
        <v>-369.10000000000014</v>
      </c>
      <c r="K1786" s="72">
        <f t="shared" si="121"/>
        <v>-369.09999999999997</v>
      </c>
      <c r="L1786" s="187"/>
      <c r="M1786" s="100"/>
    </row>
    <row r="1787" spans="1:13" ht="51">
      <c r="A1787" s="77" t="e">
        <f>VLOOKUP(B1787,#REF!,3,FALSE)</f>
        <v>#REF!</v>
      </c>
      <c r="B1787" s="24">
        <v>2803</v>
      </c>
      <c r="C1787" s="16" t="s">
        <v>242</v>
      </c>
      <c r="D1787" s="377" t="s">
        <v>112</v>
      </c>
      <c r="E1787" s="15" t="s">
        <v>243</v>
      </c>
      <c r="F1787" s="13" t="s">
        <v>8</v>
      </c>
      <c r="G1787" s="378">
        <v>738</v>
      </c>
      <c r="H1787" s="378">
        <v>586.20000000000005</v>
      </c>
      <c r="I1787" s="10">
        <f t="shared" si="118"/>
        <v>79.430894308943095</v>
      </c>
      <c r="J1787" s="10">
        <f t="shared" si="109"/>
        <v>-151.79999999999995</v>
      </c>
      <c r="K1787" s="180">
        <v>-128.30000000000001</v>
      </c>
      <c r="L1787" s="12" t="s">
        <v>27</v>
      </c>
      <c r="M1787" s="118" t="s">
        <v>847</v>
      </c>
    </row>
    <row r="1788" spans="1:13" ht="51">
      <c r="A1788" s="77" t="e">
        <f>VLOOKUP(B1788,#REF!,3,FALSE)</f>
        <v>#REF!</v>
      </c>
      <c r="B1788" s="24">
        <v>2803</v>
      </c>
      <c r="C1788" s="16" t="s">
        <v>242</v>
      </c>
      <c r="D1788" s="377" t="s">
        <v>112</v>
      </c>
      <c r="E1788" s="15" t="s">
        <v>243</v>
      </c>
      <c r="F1788" s="13" t="s">
        <v>8</v>
      </c>
      <c r="G1788" s="62"/>
      <c r="H1788" s="62"/>
      <c r="I1788" s="10" t="str">
        <f t="shared" si="118"/>
        <v/>
      </c>
      <c r="J1788" s="10">
        <f t="shared" si="109"/>
        <v>0</v>
      </c>
      <c r="K1788" s="180">
        <v>-7.6</v>
      </c>
      <c r="L1788" s="12" t="s">
        <v>50</v>
      </c>
      <c r="M1788" s="118" t="s">
        <v>369</v>
      </c>
    </row>
    <row r="1789" spans="1:13" ht="51">
      <c r="A1789" s="77" t="e">
        <f>VLOOKUP(B1789,#REF!,3,FALSE)</f>
        <v>#REF!</v>
      </c>
      <c r="B1789" s="24">
        <v>2803</v>
      </c>
      <c r="C1789" s="16" t="s">
        <v>242</v>
      </c>
      <c r="D1789" s="377" t="s">
        <v>112</v>
      </c>
      <c r="E1789" s="15" t="s">
        <v>243</v>
      </c>
      <c r="F1789" s="13" t="s">
        <v>8</v>
      </c>
      <c r="G1789" s="62"/>
      <c r="H1789" s="62"/>
      <c r="I1789" s="10" t="str">
        <f t="shared" si="118"/>
        <v/>
      </c>
      <c r="J1789" s="10">
        <f t="shared" si="109"/>
        <v>0</v>
      </c>
      <c r="K1789" s="180">
        <v>-15.9</v>
      </c>
      <c r="L1789" s="12" t="s">
        <v>293</v>
      </c>
      <c r="M1789" s="118" t="s">
        <v>848</v>
      </c>
    </row>
    <row r="1790" spans="1:13" ht="51">
      <c r="A1790" s="77" t="e">
        <f>VLOOKUP(B1790,#REF!,3,FALSE)</f>
        <v>#REF!</v>
      </c>
      <c r="B1790" s="24">
        <v>2803</v>
      </c>
      <c r="C1790" s="16" t="s">
        <v>242</v>
      </c>
      <c r="D1790" s="377" t="s">
        <v>112</v>
      </c>
      <c r="E1790" s="15" t="s">
        <v>243</v>
      </c>
      <c r="F1790" s="13" t="s">
        <v>11</v>
      </c>
      <c r="G1790" s="378">
        <v>282.89999999999998</v>
      </c>
      <c r="H1790" s="378">
        <v>183.2</v>
      </c>
      <c r="I1790" s="10">
        <f t="shared" si="118"/>
        <v>64.757864969954042</v>
      </c>
      <c r="J1790" s="10">
        <f t="shared" si="109"/>
        <v>-99.699999999999989</v>
      </c>
      <c r="K1790" s="180">
        <v>-48.8</v>
      </c>
      <c r="L1790" s="12" t="s">
        <v>27</v>
      </c>
      <c r="M1790" s="118" t="s">
        <v>847</v>
      </c>
    </row>
    <row r="1791" spans="1:13" ht="51">
      <c r="A1791" s="77" t="e">
        <f>VLOOKUP(B1791,#REF!,3,FALSE)</f>
        <v>#REF!</v>
      </c>
      <c r="B1791" s="24">
        <v>2803</v>
      </c>
      <c r="C1791" s="16" t="s">
        <v>242</v>
      </c>
      <c r="D1791" s="377" t="s">
        <v>112</v>
      </c>
      <c r="E1791" s="15" t="s">
        <v>243</v>
      </c>
      <c r="F1791" s="13" t="s">
        <v>11</v>
      </c>
      <c r="G1791" s="62"/>
      <c r="H1791" s="62"/>
      <c r="I1791" s="10" t="str">
        <f t="shared" si="118"/>
        <v/>
      </c>
      <c r="J1791" s="10">
        <f t="shared" si="109"/>
        <v>0</v>
      </c>
      <c r="K1791" s="180">
        <v>-41</v>
      </c>
      <c r="L1791" s="12" t="s">
        <v>155</v>
      </c>
      <c r="M1791" s="118" t="s">
        <v>849</v>
      </c>
    </row>
    <row r="1792" spans="1:13" ht="51">
      <c r="A1792" s="77" t="e">
        <f>VLOOKUP(B1792,#REF!,3,FALSE)</f>
        <v>#REF!</v>
      </c>
      <c r="B1792" s="24">
        <v>2803</v>
      </c>
      <c r="C1792" s="16" t="s">
        <v>242</v>
      </c>
      <c r="D1792" s="377" t="s">
        <v>112</v>
      </c>
      <c r="E1792" s="15" t="s">
        <v>243</v>
      </c>
      <c r="F1792" s="13" t="s">
        <v>11</v>
      </c>
      <c r="G1792" s="62"/>
      <c r="H1792" s="62"/>
      <c r="I1792" s="10" t="str">
        <f t="shared" si="118"/>
        <v/>
      </c>
      <c r="J1792" s="10">
        <f t="shared" si="109"/>
        <v>0</v>
      </c>
      <c r="K1792" s="180">
        <v>-9.9</v>
      </c>
      <c r="L1792" s="12" t="s">
        <v>155</v>
      </c>
      <c r="M1792" s="118" t="s">
        <v>849</v>
      </c>
    </row>
    <row r="1793" spans="1:13" ht="51">
      <c r="A1793" s="77" t="e">
        <f>VLOOKUP(B1793,#REF!,3,FALSE)</f>
        <v>#REF!</v>
      </c>
      <c r="B1793" s="103">
        <v>2803</v>
      </c>
      <c r="C1793" s="96" t="s">
        <v>242</v>
      </c>
      <c r="D1793" s="86" t="s">
        <v>112</v>
      </c>
      <c r="E1793" s="53" t="s">
        <v>243</v>
      </c>
      <c r="F1793" s="51" t="s">
        <v>12</v>
      </c>
      <c r="G1793" s="28">
        <f>SUM(G1787:G1792)</f>
        <v>1020.9</v>
      </c>
      <c r="H1793" s="28">
        <f>SUM(H1787:H1792)</f>
        <v>769.40000000000009</v>
      </c>
      <c r="I1793" s="28">
        <f t="shared" si="118"/>
        <v>75.364874130669023</v>
      </c>
      <c r="J1793" s="28">
        <f t="shared" si="109"/>
        <v>-251.49999999999989</v>
      </c>
      <c r="K1793" s="28">
        <f>SUM(K1787:K1792)</f>
        <v>-251.50000000000003</v>
      </c>
      <c r="L1793" s="186"/>
      <c r="M1793" s="134"/>
    </row>
    <row r="1794" spans="1:13" ht="51">
      <c r="A1794" s="77" t="e">
        <f>VLOOKUP(B1794,#REF!,3,FALSE)</f>
        <v>#REF!</v>
      </c>
      <c r="B1794" s="167">
        <v>2803</v>
      </c>
      <c r="C1794" s="181" t="s">
        <v>242</v>
      </c>
      <c r="D1794" s="161"/>
      <c r="E1794" s="131"/>
      <c r="F1794" s="92" t="s">
        <v>13</v>
      </c>
      <c r="G1794" s="72">
        <f>+G1793</f>
        <v>1020.9</v>
      </c>
      <c r="H1794" s="72">
        <f t="shared" ref="H1794:K1794" si="122">+H1793</f>
        <v>769.40000000000009</v>
      </c>
      <c r="I1794" s="72">
        <f t="shared" si="118"/>
        <v>75.364874130669023</v>
      </c>
      <c r="J1794" s="72">
        <f t="shared" si="109"/>
        <v>-251.49999999999989</v>
      </c>
      <c r="K1794" s="72">
        <f t="shared" si="122"/>
        <v>-251.50000000000003</v>
      </c>
      <c r="L1794" s="187"/>
      <c r="M1794" s="100"/>
    </row>
    <row r="1795" spans="1:13" ht="25.5">
      <c r="A1795" s="77" t="e">
        <f>VLOOKUP(B1795,#REF!,3,FALSE)</f>
        <v>#REF!</v>
      </c>
      <c r="B1795" s="24">
        <v>2804</v>
      </c>
      <c r="C1795" s="16" t="s">
        <v>244</v>
      </c>
      <c r="D1795" s="13" t="s">
        <v>505</v>
      </c>
      <c r="E1795" s="16" t="s">
        <v>245</v>
      </c>
      <c r="F1795" s="13" t="s">
        <v>8</v>
      </c>
      <c r="G1795" s="10">
        <v>3061.8</v>
      </c>
      <c r="H1795" s="10">
        <v>2953.8</v>
      </c>
      <c r="I1795" s="10">
        <f t="shared" si="118"/>
        <v>96.472663139329811</v>
      </c>
      <c r="J1795" s="10">
        <f t="shared" si="109"/>
        <v>-108</v>
      </c>
      <c r="K1795" s="74">
        <v>-46.6</v>
      </c>
      <c r="L1795" s="12" t="s">
        <v>27</v>
      </c>
      <c r="M1795" s="118" t="s">
        <v>506</v>
      </c>
    </row>
    <row r="1796" spans="1:13" ht="25.5">
      <c r="A1796" s="77" t="e">
        <f>VLOOKUP(B1796,#REF!,3,FALSE)</f>
        <v>#REF!</v>
      </c>
      <c r="B1796" s="24">
        <v>2804</v>
      </c>
      <c r="C1796" s="16" t="s">
        <v>244</v>
      </c>
      <c r="D1796" s="12" t="s">
        <v>505</v>
      </c>
      <c r="E1796" s="25" t="s">
        <v>245</v>
      </c>
      <c r="F1796" s="13" t="s">
        <v>8</v>
      </c>
      <c r="G1796" s="10"/>
      <c r="H1796" s="10"/>
      <c r="I1796" s="10" t="str">
        <f t="shared" si="118"/>
        <v/>
      </c>
      <c r="J1796" s="10">
        <f t="shared" si="109"/>
        <v>0</v>
      </c>
      <c r="K1796" s="75">
        <v>-61.4</v>
      </c>
      <c r="L1796" s="12" t="s">
        <v>122</v>
      </c>
      <c r="M1796" s="118" t="s">
        <v>441</v>
      </c>
    </row>
    <row r="1797" spans="1:13" ht="38.25">
      <c r="A1797" s="77" t="e">
        <f>VLOOKUP(B1797,#REF!,3,FALSE)</f>
        <v>#REF!</v>
      </c>
      <c r="B1797" s="103">
        <v>2804</v>
      </c>
      <c r="C1797" s="96" t="s">
        <v>244</v>
      </c>
      <c r="D1797" s="86" t="s">
        <v>505</v>
      </c>
      <c r="E1797" s="87" t="s">
        <v>245</v>
      </c>
      <c r="F1797" s="51" t="s">
        <v>12</v>
      </c>
      <c r="G1797" s="28">
        <f>SUM(G1795:G1796)</f>
        <v>3061.8</v>
      </c>
      <c r="H1797" s="28">
        <f>SUM(H1795:H1796)</f>
        <v>2953.8</v>
      </c>
      <c r="I1797" s="28">
        <f t="shared" si="118"/>
        <v>96.472663139329811</v>
      </c>
      <c r="J1797" s="28">
        <f t="shared" si="109"/>
        <v>-108</v>
      </c>
      <c r="K1797" s="28">
        <f>SUM(K1795:K1796)</f>
        <v>-108</v>
      </c>
      <c r="L1797" s="186"/>
      <c r="M1797" s="134"/>
    </row>
    <row r="1798" spans="1:13" ht="38.25">
      <c r="A1798" s="77" t="e">
        <f>VLOOKUP(B1798,#REF!,3,FALSE)</f>
        <v>#REF!</v>
      </c>
      <c r="B1798" s="167">
        <v>2804</v>
      </c>
      <c r="C1798" s="181" t="s">
        <v>244</v>
      </c>
      <c r="D1798" s="161"/>
      <c r="E1798" s="91"/>
      <c r="F1798" s="92" t="s">
        <v>13</v>
      </c>
      <c r="G1798" s="72">
        <f>+G1797</f>
        <v>3061.8</v>
      </c>
      <c r="H1798" s="72">
        <f t="shared" ref="H1798:K1798" si="123">+H1797</f>
        <v>2953.8</v>
      </c>
      <c r="I1798" s="72">
        <f t="shared" si="118"/>
        <v>96.472663139329811</v>
      </c>
      <c r="J1798" s="72">
        <f t="shared" si="109"/>
        <v>-108</v>
      </c>
      <c r="K1798" s="72">
        <f t="shared" si="123"/>
        <v>-108</v>
      </c>
      <c r="L1798" s="187"/>
      <c r="M1798" s="100"/>
    </row>
    <row r="1799" spans="1:13" ht="25.5">
      <c r="A1799" s="77" t="e">
        <f>VLOOKUP(B1799,#REF!,3,FALSE)</f>
        <v>#REF!</v>
      </c>
      <c r="B1799" s="24">
        <v>2805</v>
      </c>
      <c r="C1799" s="16" t="s">
        <v>246</v>
      </c>
      <c r="D1799" s="12" t="s">
        <v>112</v>
      </c>
      <c r="E1799" s="26" t="s">
        <v>247</v>
      </c>
      <c r="F1799" s="13" t="s">
        <v>8</v>
      </c>
      <c r="G1799" s="10">
        <v>3155</v>
      </c>
      <c r="H1799" s="10">
        <v>2891.8</v>
      </c>
      <c r="I1799" s="10">
        <f t="shared" si="118"/>
        <v>91.657686212361327</v>
      </c>
      <c r="J1799" s="10">
        <f t="shared" si="109"/>
        <v>-263.19999999999982</v>
      </c>
      <c r="K1799" s="10">
        <v>-118.4</v>
      </c>
      <c r="L1799" s="12" t="s">
        <v>56</v>
      </c>
      <c r="M1799" s="15" t="s">
        <v>577</v>
      </c>
    </row>
    <row r="1800" spans="1:13" ht="25.5">
      <c r="A1800" s="77" t="e">
        <f>VLOOKUP(B1800,#REF!,3,FALSE)</f>
        <v>#REF!</v>
      </c>
      <c r="B1800" s="24">
        <v>2805</v>
      </c>
      <c r="C1800" s="16" t="s">
        <v>246</v>
      </c>
      <c r="D1800" s="12" t="s">
        <v>112</v>
      </c>
      <c r="E1800" s="26" t="s">
        <v>247</v>
      </c>
      <c r="F1800" s="13" t="s">
        <v>8</v>
      </c>
      <c r="G1800" s="10"/>
      <c r="H1800" s="10"/>
      <c r="I1800" s="10" t="str">
        <f t="shared" si="118"/>
        <v/>
      </c>
      <c r="J1800" s="10">
        <f t="shared" si="109"/>
        <v>0</v>
      </c>
      <c r="K1800" s="10">
        <v>-15</v>
      </c>
      <c r="L1800" s="61" t="s">
        <v>50</v>
      </c>
      <c r="M1800" s="15" t="s">
        <v>357</v>
      </c>
    </row>
    <row r="1801" spans="1:13" ht="25.5">
      <c r="A1801" s="77" t="e">
        <f>VLOOKUP(B1801,#REF!,3,FALSE)</f>
        <v>#REF!</v>
      </c>
      <c r="B1801" s="24">
        <v>2805</v>
      </c>
      <c r="C1801" s="16" t="s">
        <v>246</v>
      </c>
      <c r="D1801" s="12" t="s">
        <v>112</v>
      </c>
      <c r="E1801" s="26" t="s">
        <v>247</v>
      </c>
      <c r="F1801" s="13" t="s">
        <v>8</v>
      </c>
      <c r="G1801" s="10"/>
      <c r="H1801" s="10"/>
      <c r="I1801" s="10" t="str">
        <f t="shared" si="118"/>
        <v/>
      </c>
      <c r="J1801" s="10">
        <f t="shared" si="109"/>
        <v>0</v>
      </c>
      <c r="K1801" s="10">
        <v>-35.6</v>
      </c>
      <c r="L1801" s="61" t="s">
        <v>155</v>
      </c>
      <c r="M1801" s="15" t="s">
        <v>355</v>
      </c>
    </row>
    <row r="1802" spans="1:13" ht="25.5">
      <c r="A1802" s="77" t="e">
        <f>VLOOKUP(B1802,#REF!,3,FALSE)</f>
        <v>#REF!</v>
      </c>
      <c r="B1802" s="24">
        <v>2805</v>
      </c>
      <c r="C1802" s="16" t="s">
        <v>246</v>
      </c>
      <c r="D1802" s="12" t="s">
        <v>112</v>
      </c>
      <c r="E1802" s="26" t="s">
        <v>247</v>
      </c>
      <c r="F1802" s="13" t="s">
        <v>8</v>
      </c>
      <c r="G1802" s="10"/>
      <c r="H1802" s="10"/>
      <c r="I1802" s="10" t="str">
        <f t="shared" si="118"/>
        <v/>
      </c>
      <c r="J1802" s="10">
        <f t="shared" si="109"/>
        <v>0</v>
      </c>
      <c r="K1802" s="10">
        <v>-49.6</v>
      </c>
      <c r="L1802" s="61" t="s">
        <v>10</v>
      </c>
      <c r="M1802" s="118" t="s">
        <v>578</v>
      </c>
    </row>
    <row r="1803" spans="1:13" ht="25.5">
      <c r="A1803" s="77" t="e">
        <f>VLOOKUP(B1803,#REF!,3,FALSE)</f>
        <v>#REF!</v>
      </c>
      <c r="B1803" s="24">
        <v>2805</v>
      </c>
      <c r="C1803" s="16" t="s">
        <v>246</v>
      </c>
      <c r="D1803" s="12" t="s">
        <v>112</v>
      </c>
      <c r="E1803" s="26" t="s">
        <v>247</v>
      </c>
      <c r="F1803" s="13" t="s">
        <v>8</v>
      </c>
      <c r="G1803" s="10"/>
      <c r="H1803" s="10"/>
      <c r="I1803" s="10" t="str">
        <f t="shared" si="118"/>
        <v/>
      </c>
      <c r="J1803" s="10">
        <f t="shared" si="109"/>
        <v>0</v>
      </c>
      <c r="K1803" s="10">
        <v>-44.6</v>
      </c>
      <c r="L1803" s="17" t="s">
        <v>9</v>
      </c>
      <c r="M1803" s="15" t="s">
        <v>579</v>
      </c>
    </row>
    <row r="1804" spans="1:13" ht="25.5">
      <c r="A1804" s="77" t="s">
        <v>341</v>
      </c>
      <c r="B1804" s="24">
        <v>2805</v>
      </c>
      <c r="C1804" s="16" t="s">
        <v>246</v>
      </c>
      <c r="D1804" s="12" t="s">
        <v>112</v>
      </c>
      <c r="E1804" s="26" t="s">
        <v>247</v>
      </c>
      <c r="F1804" s="13" t="s">
        <v>11</v>
      </c>
      <c r="G1804" s="10">
        <v>289</v>
      </c>
      <c r="H1804" s="10">
        <v>244.3</v>
      </c>
      <c r="I1804" s="10">
        <f t="shared" si="118"/>
        <v>84.532871972318347</v>
      </c>
      <c r="J1804" s="10">
        <f t="shared" si="109"/>
        <v>-44.699999999999989</v>
      </c>
      <c r="K1804" s="10">
        <v>-7.4</v>
      </c>
      <c r="L1804" s="17" t="s">
        <v>50</v>
      </c>
      <c r="M1804" s="15" t="s">
        <v>357</v>
      </c>
    </row>
    <row r="1805" spans="1:13" ht="25.5">
      <c r="A1805" s="77" t="s">
        <v>341</v>
      </c>
      <c r="B1805" s="24">
        <v>2805</v>
      </c>
      <c r="C1805" s="16" t="s">
        <v>246</v>
      </c>
      <c r="D1805" s="12" t="s">
        <v>112</v>
      </c>
      <c r="E1805" s="26" t="s">
        <v>247</v>
      </c>
      <c r="F1805" s="13" t="s">
        <v>11</v>
      </c>
      <c r="G1805" s="10"/>
      <c r="H1805" s="10"/>
      <c r="I1805" s="10" t="str">
        <f t="shared" si="118"/>
        <v/>
      </c>
      <c r="J1805" s="10">
        <f t="shared" si="109"/>
        <v>0</v>
      </c>
      <c r="K1805" s="10">
        <v>-37.299999999999997</v>
      </c>
      <c r="L1805" s="17" t="s">
        <v>10</v>
      </c>
      <c r="M1805" s="15" t="s">
        <v>578</v>
      </c>
    </row>
    <row r="1806" spans="1:13" ht="25.5">
      <c r="A1806" s="77" t="e">
        <f>VLOOKUP(B1806,#REF!,3,FALSE)</f>
        <v>#REF!</v>
      </c>
      <c r="B1806" s="65">
        <v>2805</v>
      </c>
      <c r="C1806" s="87" t="s">
        <v>246</v>
      </c>
      <c r="D1806" s="65" t="s">
        <v>112</v>
      </c>
      <c r="E1806" s="87" t="s">
        <v>247</v>
      </c>
      <c r="F1806" s="51" t="s">
        <v>12</v>
      </c>
      <c r="G1806" s="28">
        <f>SUM(G1799:G1805)</f>
        <v>3444</v>
      </c>
      <c r="H1806" s="28">
        <f>SUM(H1799:H1805)</f>
        <v>3136.1000000000004</v>
      </c>
      <c r="I1806" s="28">
        <f t="shared" si="118"/>
        <v>91.059814169570274</v>
      </c>
      <c r="J1806" s="28">
        <f t="shared" si="109"/>
        <v>-307.89999999999964</v>
      </c>
      <c r="K1806" s="28">
        <f>SUM(K1799:K1805)</f>
        <v>-307.89999999999998</v>
      </c>
      <c r="L1806" s="186"/>
      <c r="M1806" s="53"/>
    </row>
    <row r="1807" spans="1:13" ht="25.5">
      <c r="A1807" s="77" t="e">
        <f>VLOOKUP(B1807,#REF!,3,FALSE)</f>
        <v>#REF!</v>
      </c>
      <c r="B1807" s="159">
        <v>2805</v>
      </c>
      <c r="C1807" s="181" t="s">
        <v>246</v>
      </c>
      <c r="D1807" s="90"/>
      <c r="E1807" s="89"/>
      <c r="F1807" s="92" t="s">
        <v>13</v>
      </c>
      <c r="G1807" s="72">
        <f>+G1806</f>
        <v>3444</v>
      </c>
      <c r="H1807" s="72">
        <f t="shared" ref="H1807:K1807" si="124">+H1806</f>
        <v>3136.1000000000004</v>
      </c>
      <c r="I1807" s="72">
        <f t="shared" si="118"/>
        <v>91.059814169570274</v>
      </c>
      <c r="J1807" s="72">
        <f t="shared" si="109"/>
        <v>-307.89999999999964</v>
      </c>
      <c r="K1807" s="72">
        <f t="shared" si="124"/>
        <v>-307.89999999999998</v>
      </c>
      <c r="L1807" s="187"/>
      <c r="M1807" s="102"/>
    </row>
    <row r="1808" spans="1:13" ht="63.75">
      <c r="A1808" s="77" t="e">
        <f>VLOOKUP(B1808,#REF!,3,FALSE)</f>
        <v>#REF!</v>
      </c>
      <c r="B1808" s="24">
        <v>2807</v>
      </c>
      <c r="C1808" s="16" t="s">
        <v>248</v>
      </c>
      <c r="D1808" s="12" t="s">
        <v>112</v>
      </c>
      <c r="E1808" s="25" t="s">
        <v>249</v>
      </c>
      <c r="F1808" s="13" t="s">
        <v>8</v>
      </c>
      <c r="G1808" s="10">
        <v>6531.3</v>
      </c>
      <c r="H1808" s="10">
        <v>6531.2</v>
      </c>
      <c r="I1808" s="10">
        <f t="shared" si="118"/>
        <v>99.998468911242782</v>
      </c>
      <c r="J1808" s="10">
        <f t="shared" ref="J1808:J1850" si="125">+H1808-G1808</f>
        <v>-0.1000000000003638</v>
      </c>
      <c r="K1808" s="10">
        <v>-0.1000000000003638</v>
      </c>
      <c r="L1808" s="12" t="s">
        <v>9</v>
      </c>
      <c r="M1808" s="15" t="s">
        <v>616</v>
      </c>
    </row>
    <row r="1809" spans="1:13" ht="63.75">
      <c r="A1809" s="77" t="e">
        <f>VLOOKUP(B1809,#REF!,3,FALSE)</f>
        <v>#REF!</v>
      </c>
      <c r="B1809" s="177">
        <v>2807</v>
      </c>
      <c r="C1809" s="96" t="s">
        <v>248</v>
      </c>
      <c r="D1809" s="86" t="s">
        <v>112</v>
      </c>
      <c r="E1809" s="87" t="s">
        <v>249</v>
      </c>
      <c r="F1809" s="51" t="s">
        <v>12</v>
      </c>
      <c r="G1809" s="28">
        <f>SUM(G1808:G1808)</f>
        <v>6531.3</v>
      </c>
      <c r="H1809" s="28">
        <f>SUM(H1808:H1808)</f>
        <v>6531.2</v>
      </c>
      <c r="I1809" s="28">
        <f t="shared" si="118"/>
        <v>99.998468911242782</v>
      </c>
      <c r="J1809" s="28">
        <f>+H1809-G1809</f>
        <v>-0.1000000000003638</v>
      </c>
      <c r="K1809" s="28">
        <f>SUM(K1808:K1808)</f>
        <v>-0.1000000000003638</v>
      </c>
      <c r="L1809" s="186"/>
      <c r="M1809" s="53"/>
    </row>
    <row r="1810" spans="1:13" ht="63.75">
      <c r="A1810" s="77" t="e">
        <f>VLOOKUP(B1810,#REF!,3,FALSE)</f>
        <v>#REF!</v>
      </c>
      <c r="B1810" s="167">
        <v>2807</v>
      </c>
      <c r="C1810" s="181" t="s">
        <v>248</v>
      </c>
      <c r="D1810" s="90"/>
      <c r="E1810" s="89"/>
      <c r="F1810" s="92" t="s">
        <v>13</v>
      </c>
      <c r="G1810" s="72">
        <f>+G1809</f>
        <v>6531.3</v>
      </c>
      <c r="H1810" s="72">
        <f t="shared" ref="H1810:K1810" si="126">+H1809</f>
        <v>6531.2</v>
      </c>
      <c r="I1810" s="72">
        <f t="shared" si="118"/>
        <v>99.998468911242782</v>
      </c>
      <c r="J1810" s="72">
        <f t="shared" si="125"/>
        <v>-0.1000000000003638</v>
      </c>
      <c r="K1810" s="72">
        <f t="shared" si="126"/>
        <v>-0.1000000000003638</v>
      </c>
      <c r="L1810" s="187"/>
      <c r="M1810" s="102"/>
    </row>
    <row r="1811" spans="1:13" ht="25.5">
      <c r="A1811" s="77" t="e">
        <f>VLOOKUP(B1811,#REF!,3,FALSE)</f>
        <v>#REF!</v>
      </c>
      <c r="B1811" s="24">
        <v>2946</v>
      </c>
      <c r="C1811" s="26" t="s">
        <v>225</v>
      </c>
      <c r="D1811" s="12" t="s">
        <v>112</v>
      </c>
      <c r="E1811" s="25" t="s">
        <v>226</v>
      </c>
      <c r="F1811" s="13" t="s">
        <v>8</v>
      </c>
      <c r="G1811" s="10">
        <v>624.4</v>
      </c>
      <c r="H1811" s="10">
        <v>530</v>
      </c>
      <c r="I1811" s="35">
        <f t="shared" si="118"/>
        <v>84.88148622677771</v>
      </c>
      <c r="J1811" s="10">
        <f t="shared" si="125"/>
        <v>-94.399999999999977</v>
      </c>
      <c r="K1811" s="73">
        <v>-77.8</v>
      </c>
      <c r="L1811" s="12" t="s">
        <v>56</v>
      </c>
      <c r="M1811" s="49" t="s">
        <v>637</v>
      </c>
    </row>
    <row r="1812" spans="1:13" ht="25.5">
      <c r="A1812" s="77" t="s">
        <v>341</v>
      </c>
      <c r="B1812" s="24">
        <v>2946</v>
      </c>
      <c r="C1812" s="26" t="s">
        <v>225</v>
      </c>
      <c r="D1812" s="12" t="s">
        <v>112</v>
      </c>
      <c r="E1812" s="25" t="s">
        <v>226</v>
      </c>
      <c r="F1812" s="13" t="s">
        <v>8</v>
      </c>
      <c r="G1812" s="10"/>
      <c r="H1812" s="10"/>
      <c r="I1812" s="35"/>
      <c r="J1812" s="10"/>
      <c r="K1812" s="73">
        <v>-16.600000000000001</v>
      </c>
      <c r="L1812" s="12" t="s">
        <v>155</v>
      </c>
      <c r="M1812" s="49" t="s">
        <v>638</v>
      </c>
    </row>
    <row r="1813" spans="1:13" ht="25.5">
      <c r="A1813" s="77" t="e">
        <f>VLOOKUP(B1813,#REF!,3,FALSE)</f>
        <v>#REF!</v>
      </c>
      <c r="B1813" s="24">
        <v>2946</v>
      </c>
      <c r="C1813" s="26" t="s">
        <v>225</v>
      </c>
      <c r="D1813" s="12" t="s">
        <v>112</v>
      </c>
      <c r="E1813" s="25" t="s">
        <v>226</v>
      </c>
      <c r="F1813" s="13" t="s">
        <v>11</v>
      </c>
      <c r="G1813" s="10">
        <v>8.1</v>
      </c>
      <c r="H1813" s="10">
        <v>0</v>
      </c>
      <c r="I1813" s="35">
        <f t="shared" si="118"/>
        <v>0</v>
      </c>
      <c r="J1813" s="10">
        <f t="shared" si="125"/>
        <v>-8.1</v>
      </c>
      <c r="K1813" s="73">
        <v>-3.1</v>
      </c>
      <c r="L1813" s="12" t="s">
        <v>155</v>
      </c>
      <c r="M1813" s="15" t="s">
        <v>639</v>
      </c>
    </row>
    <row r="1814" spans="1:13" ht="25.5">
      <c r="A1814" s="77" t="e">
        <f>VLOOKUP(B1814,#REF!,3,FALSE)</f>
        <v>#REF!</v>
      </c>
      <c r="B1814" s="24">
        <v>2946</v>
      </c>
      <c r="C1814" s="26" t="s">
        <v>225</v>
      </c>
      <c r="D1814" s="12" t="s">
        <v>112</v>
      </c>
      <c r="E1814" s="25" t="s">
        <v>226</v>
      </c>
      <c r="F1814" s="13" t="s">
        <v>11</v>
      </c>
      <c r="G1814" s="18"/>
      <c r="H1814" s="18"/>
      <c r="I1814" s="21" t="str">
        <f t="shared" si="118"/>
        <v/>
      </c>
      <c r="J1814" s="10"/>
      <c r="K1814" s="73">
        <v>-5</v>
      </c>
      <c r="L1814" s="12" t="s">
        <v>50</v>
      </c>
      <c r="M1814" s="15" t="s">
        <v>640</v>
      </c>
    </row>
    <row r="1815" spans="1:13" ht="25.5">
      <c r="A1815" s="77" t="e">
        <f>VLOOKUP(B1815,#REF!,3,FALSE)</f>
        <v>#REF!</v>
      </c>
      <c r="B1815" s="103">
        <v>2946</v>
      </c>
      <c r="C1815" s="64" t="s">
        <v>225</v>
      </c>
      <c r="D1815" s="86" t="s">
        <v>112</v>
      </c>
      <c r="E1815" s="87" t="s">
        <v>226</v>
      </c>
      <c r="F1815" s="51" t="s">
        <v>12</v>
      </c>
      <c r="G1815" s="28">
        <f>SUM(G1811:G1814)</f>
        <v>632.5</v>
      </c>
      <c r="H1815" s="28">
        <f>SUM(H1811:H1814)</f>
        <v>530</v>
      </c>
      <c r="I1815" s="28">
        <f t="shared" si="118"/>
        <v>83.794466403162062</v>
      </c>
      <c r="J1815" s="28">
        <f t="shared" si="125"/>
        <v>-102.5</v>
      </c>
      <c r="K1815" s="28">
        <f>SUM(K1811:K1814)</f>
        <v>-102.5</v>
      </c>
      <c r="L1815" s="186"/>
      <c r="M1815" s="53"/>
    </row>
    <row r="1816" spans="1:13" ht="25.5">
      <c r="A1816" s="77" t="e">
        <f>VLOOKUP(B1816,#REF!,3,FALSE)</f>
        <v>#REF!</v>
      </c>
      <c r="B1816" s="24">
        <v>2946</v>
      </c>
      <c r="C1816" s="26" t="s">
        <v>225</v>
      </c>
      <c r="D1816" s="12" t="s">
        <v>507</v>
      </c>
      <c r="E1816" s="25" t="s">
        <v>227</v>
      </c>
      <c r="F1816" s="13" t="s">
        <v>8</v>
      </c>
      <c r="G1816" s="10">
        <v>2366</v>
      </c>
      <c r="H1816" s="10">
        <v>2018.7</v>
      </c>
      <c r="I1816" s="35">
        <f t="shared" si="118"/>
        <v>85.321217244294161</v>
      </c>
      <c r="J1816" s="10">
        <f t="shared" si="125"/>
        <v>-347.29999999999995</v>
      </c>
      <c r="K1816" s="62">
        <v>-347.3</v>
      </c>
      <c r="L1816" s="12" t="s">
        <v>155</v>
      </c>
      <c r="M1816" s="118" t="s">
        <v>641</v>
      </c>
    </row>
    <row r="1817" spans="1:13" ht="25.5">
      <c r="A1817" s="77" t="e">
        <f>VLOOKUP(B1817,#REF!,3,FALSE)</f>
        <v>#REF!</v>
      </c>
      <c r="B1817" s="24">
        <v>2946</v>
      </c>
      <c r="C1817" s="26" t="s">
        <v>225</v>
      </c>
      <c r="D1817" s="12" t="s">
        <v>507</v>
      </c>
      <c r="E1817" s="25" t="s">
        <v>227</v>
      </c>
      <c r="F1817" s="13" t="s">
        <v>11</v>
      </c>
      <c r="G1817" s="10">
        <v>5</v>
      </c>
      <c r="H1817" s="10">
        <v>5</v>
      </c>
      <c r="I1817" s="35">
        <f t="shared" si="118"/>
        <v>100</v>
      </c>
      <c r="J1817" s="10">
        <f t="shared" si="125"/>
        <v>0</v>
      </c>
      <c r="K1817" s="10"/>
      <c r="L1817" s="17"/>
      <c r="M1817" s="49"/>
    </row>
    <row r="1818" spans="1:13" ht="25.5">
      <c r="A1818" s="77" t="e">
        <f>VLOOKUP(B1818,#REF!,3,FALSE)</f>
        <v>#REF!</v>
      </c>
      <c r="B1818" s="103">
        <v>2946</v>
      </c>
      <c r="C1818" s="64" t="s">
        <v>225</v>
      </c>
      <c r="D1818" s="86" t="s">
        <v>507</v>
      </c>
      <c r="E1818" s="87" t="s">
        <v>227</v>
      </c>
      <c r="F1818" s="51" t="s">
        <v>12</v>
      </c>
      <c r="G1818" s="28">
        <f>SUM(G1816:G1817)</f>
        <v>2371</v>
      </c>
      <c r="H1818" s="28">
        <f>SUM(H1816:H1817)</f>
        <v>2023.7</v>
      </c>
      <c r="I1818" s="28">
        <f t="shared" si="118"/>
        <v>85.352172079291449</v>
      </c>
      <c r="J1818" s="28">
        <f t="shared" si="125"/>
        <v>-347.29999999999995</v>
      </c>
      <c r="K1818" s="28">
        <f>SUM(K1816:K1817)</f>
        <v>-347.3</v>
      </c>
      <c r="L1818" s="186"/>
      <c r="M1818" s="53"/>
    </row>
    <row r="1819" spans="1:13" ht="25.5">
      <c r="A1819" s="77" t="e">
        <f>VLOOKUP(B1819,#REF!,3,FALSE)</f>
        <v>#REF!</v>
      </c>
      <c r="B1819" s="159">
        <v>2946</v>
      </c>
      <c r="C1819" s="89" t="s">
        <v>225</v>
      </c>
      <c r="D1819" s="90"/>
      <c r="E1819" s="95"/>
      <c r="F1819" s="92" t="s">
        <v>13</v>
      </c>
      <c r="G1819" s="72">
        <f>+G1818+G1815</f>
        <v>3003.5</v>
      </c>
      <c r="H1819" s="72">
        <f>+H1818+H1815</f>
        <v>2553.6999999999998</v>
      </c>
      <c r="I1819" s="72">
        <f t="shared" si="118"/>
        <v>85.024138505077403</v>
      </c>
      <c r="J1819" s="72">
        <f t="shared" si="125"/>
        <v>-449.80000000000018</v>
      </c>
      <c r="K1819" s="72">
        <f>+K1818+K1815</f>
        <v>-449.8</v>
      </c>
      <c r="L1819" s="187"/>
      <c r="M1819" s="102"/>
    </row>
    <row r="1820" spans="1:13" ht="25.5">
      <c r="A1820" s="77" t="e">
        <f>VLOOKUP(B1820,#REF!,3,FALSE)</f>
        <v>#REF!</v>
      </c>
      <c r="B1820" s="24">
        <v>1627</v>
      </c>
      <c r="C1820" s="27" t="s">
        <v>236</v>
      </c>
      <c r="D1820" s="36" t="s">
        <v>112</v>
      </c>
      <c r="E1820" s="49" t="s">
        <v>1491</v>
      </c>
      <c r="F1820" s="41" t="s">
        <v>8</v>
      </c>
      <c r="G1820" s="10">
        <v>16090.3</v>
      </c>
      <c r="H1820" s="10">
        <v>10146.4</v>
      </c>
      <c r="I1820" s="35">
        <f t="shared" si="118"/>
        <v>63.059110147107269</v>
      </c>
      <c r="J1820" s="10">
        <f t="shared" si="125"/>
        <v>-5943.9</v>
      </c>
      <c r="K1820" s="212">
        <v>-237.1</v>
      </c>
      <c r="L1820" s="12" t="s">
        <v>27</v>
      </c>
      <c r="M1820" s="15" t="s">
        <v>1492</v>
      </c>
    </row>
    <row r="1821" spans="1:13">
      <c r="A1821" s="77" t="e">
        <f>VLOOKUP(B1821,#REF!,3,FALSE)</f>
        <v>#REF!</v>
      </c>
      <c r="B1821" s="24">
        <v>1627</v>
      </c>
      <c r="C1821" s="27" t="s">
        <v>236</v>
      </c>
      <c r="D1821" s="36" t="s">
        <v>112</v>
      </c>
      <c r="E1821" s="49" t="s">
        <v>1491</v>
      </c>
      <c r="F1821" s="41" t="s">
        <v>8</v>
      </c>
      <c r="G1821" s="10"/>
      <c r="H1821" s="10"/>
      <c r="I1821" s="21" t="str">
        <f t="shared" si="118"/>
        <v/>
      </c>
      <c r="J1821" s="10"/>
      <c r="K1821" s="10">
        <v>-35.6</v>
      </c>
      <c r="L1821" s="76" t="s">
        <v>18</v>
      </c>
      <c r="M1821" s="15" t="s">
        <v>1493</v>
      </c>
    </row>
    <row r="1822" spans="1:13">
      <c r="A1822" s="77" t="e">
        <f>VLOOKUP(B1822,#REF!,3,FALSE)</f>
        <v>#REF!</v>
      </c>
      <c r="B1822" s="24">
        <v>1627</v>
      </c>
      <c r="C1822" s="27" t="s">
        <v>236</v>
      </c>
      <c r="D1822" s="36" t="s">
        <v>112</v>
      </c>
      <c r="E1822" s="49" t="s">
        <v>1491</v>
      </c>
      <c r="F1822" s="41" t="s">
        <v>8</v>
      </c>
      <c r="G1822" s="10"/>
      <c r="H1822" s="10"/>
      <c r="I1822" s="21" t="str">
        <f t="shared" si="118"/>
        <v/>
      </c>
      <c r="J1822" s="10"/>
      <c r="K1822" s="10">
        <v>-35.700000000000003</v>
      </c>
      <c r="L1822" s="12" t="s">
        <v>50</v>
      </c>
      <c r="M1822" s="360" t="s">
        <v>1374</v>
      </c>
    </row>
    <row r="1823" spans="1:13" ht="89.25">
      <c r="A1823" s="77" t="e">
        <f>VLOOKUP(B1823,#REF!,3,FALSE)</f>
        <v>#REF!</v>
      </c>
      <c r="B1823" s="24">
        <v>1627</v>
      </c>
      <c r="C1823" s="27" t="s">
        <v>236</v>
      </c>
      <c r="D1823" s="36" t="s">
        <v>112</v>
      </c>
      <c r="E1823" s="49" t="s">
        <v>1491</v>
      </c>
      <c r="F1823" s="41" t="s">
        <v>8</v>
      </c>
      <c r="G1823" s="10"/>
      <c r="H1823" s="10"/>
      <c r="I1823" s="35" t="str">
        <f t="shared" si="118"/>
        <v/>
      </c>
      <c r="J1823" s="10"/>
      <c r="K1823" s="10">
        <v>-5635.5</v>
      </c>
      <c r="L1823" s="182" t="s">
        <v>121</v>
      </c>
      <c r="M1823" s="15" t="s">
        <v>1494</v>
      </c>
    </row>
    <row r="1824" spans="1:13" ht="25.5">
      <c r="A1824" s="77" t="e">
        <f>VLOOKUP(B1824,#REF!,3,FALSE)</f>
        <v>#REF!</v>
      </c>
      <c r="B1824" s="24">
        <v>1627</v>
      </c>
      <c r="C1824" s="27" t="s">
        <v>236</v>
      </c>
      <c r="D1824" s="36" t="s">
        <v>112</v>
      </c>
      <c r="E1824" s="49" t="s">
        <v>1491</v>
      </c>
      <c r="F1824" s="41" t="s">
        <v>25</v>
      </c>
      <c r="G1824" s="10">
        <v>43.7</v>
      </c>
      <c r="H1824" s="10">
        <v>35.700000000000003</v>
      </c>
      <c r="I1824" s="35">
        <f t="shared" si="118"/>
        <v>81.693363844393602</v>
      </c>
      <c r="J1824" s="10">
        <f t="shared" si="125"/>
        <v>-8</v>
      </c>
      <c r="K1824" s="10">
        <v>-2.2000000000000002</v>
      </c>
      <c r="L1824" s="182" t="s">
        <v>56</v>
      </c>
      <c r="M1824" s="15" t="s">
        <v>907</v>
      </c>
    </row>
    <row r="1825" spans="1:13" ht="51">
      <c r="A1825" s="77" t="e">
        <f>VLOOKUP(B1825,#REF!,3,FALSE)</f>
        <v>#REF!</v>
      </c>
      <c r="B1825" s="24">
        <v>1627</v>
      </c>
      <c r="C1825" s="27" t="s">
        <v>236</v>
      </c>
      <c r="D1825" s="36" t="s">
        <v>112</v>
      </c>
      <c r="E1825" s="49" t="s">
        <v>1491</v>
      </c>
      <c r="F1825" s="41" t="s">
        <v>25</v>
      </c>
      <c r="G1825" s="10"/>
      <c r="H1825" s="10"/>
      <c r="I1825" s="21" t="str">
        <f t="shared" si="118"/>
        <v/>
      </c>
      <c r="J1825" s="10"/>
      <c r="K1825" s="10">
        <v>-5.8</v>
      </c>
      <c r="L1825" s="12" t="s">
        <v>10</v>
      </c>
      <c r="M1825" s="15" t="s">
        <v>1495</v>
      </c>
    </row>
    <row r="1826" spans="1:13" ht="25.5">
      <c r="A1826" s="77" t="e">
        <f>VLOOKUP(B1826,#REF!,3,FALSE)</f>
        <v>#REF!</v>
      </c>
      <c r="B1826" s="24">
        <v>1627</v>
      </c>
      <c r="C1826" s="27" t="s">
        <v>236</v>
      </c>
      <c r="D1826" s="36" t="s">
        <v>112</v>
      </c>
      <c r="E1826" s="49" t="s">
        <v>1491</v>
      </c>
      <c r="F1826" s="41" t="s">
        <v>333</v>
      </c>
      <c r="G1826" s="10">
        <v>318</v>
      </c>
      <c r="H1826" s="10">
        <v>250</v>
      </c>
      <c r="I1826" s="10">
        <f t="shared" si="118"/>
        <v>78.616352201257868</v>
      </c>
      <c r="J1826" s="10">
        <f t="shared" si="125"/>
        <v>-68</v>
      </c>
      <c r="K1826" s="10">
        <v>-68</v>
      </c>
      <c r="L1826" s="17" t="s">
        <v>121</v>
      </c>
      <c r="M1826" s="15" t="s">
        <v>1496</v>
      </c>
    </row>
    <row r="1827" spans="1:13">
      <c r="A1827" s="77" t="e">
        <f>VLOOKUP(B1827,#REF!,3,FALSE)</f>
        <v>#REF!</v>
      </c>
      <c r="B1827" s="24">
        <v>1627</v>
      </c>
      <c r="C1827" s="27" t="s">
        <v>236</v>
      </c>
      <c r="D1827" s="36" t="s">
        <v>112</v>
      </c>
      <c r="E1827" s="49" t="s">
        <v>1491</v>
      </c>
      <c r="F1827" s="41" t="s">
        <v>602</v>
      </c>
      <c r="G1827" s="10">
        <v>11.6</v>
      </c>
      <c r="H1827" s="10">
        <v>6.6</v>
      </c>
      <c r="I1827" s="10">
        <f t="shared" si="118"/>
        <v>56.896551724137936</v>
      </c>
      <c r="J1827" s="10">
        <f t="shared" si="125"/>
        <v>-5</v>
      </c>
      <c r="K1827" s="10">
        <v>-1.1000000000000001</v>
      </c>
      <c r="L1827" s="12" t="s">
        <v>27</v>
      </c>
      <c r="M1827" s="15" t="s">
        <v>1497</v>
      </c>
    </row>
    <row r="1828" spans="1:13">
      <c r="A1828" s="77" t="e">
        <f>VLOOKUP(B1828,#REF!,3,FALSE)</f>
        <v>#REF!</v>
      </c>
      <c r="B1828" s="24">
        <v>1627</v>
      </c>
      <c r="C1828" s="27" t="s">
        <v>236</v>
      </c>
      <c r="D1828" s="36" t="s">
        <v>112</v>
      </c>
      <c r="E1828" s="49" t="s">
        <v>1491</v>
      </c>
      <c r="F1828" s="41"/>
      <c r="G1828" s="10"/>
      <c r="H1828" s="10"/>
      <c r="I1828" s="10" t="str">
        <f t="shared" si="118"/>
        <v/>
      </c>
      <c r="J1828" s="10"/>
      <c r="K1828" s="10">
        <v>-3</v>
      </c>
      <c r="L1828" s="12" t="s">
        <v>50</v>
      </c>
      <c r="M1828" s="15" t="s">
        <v>1415</v>
      </c>
    </row>
    <row r="1829" spans="1:13">
      <c r="A1829" s="77" t="e">
        <f>VLOOKUP(B1829,#REF!,3,FALSE)</f>
        <v>#REF!</v>
      </c>
      <c r="B1829" s="24">
        <v>1627</v>
      </c>
      <c r="C1829" s="27" t="s">
        <v>236</v>
      </c>
      <c r="D1829" s="36" t="s">
        <v>112</v>
      </c>
      <c r="E1829" s="49" t="s">
        <v>1491</v>
      </c>
      <c r="F1829" s="41"/>
      <c r="G1829" s="10"/>
      <c r="H1829" s="10"/>
      <c r="I1829" s="10" t="str">
        <f t="shared" si="118"/>
        <v/>
      </c>
      <c r="J1829" s="10"/>
      <c r="K1829" s="10">
        <v>-0.9</v>
      </c>
      <c r="L1829" s="12" t="s">
        <v>27</v>
      </c>
      <c r="M1829" s="15" t="s">
        <v>1498</v>
      </c>
    </row>
    <row r="1830" spans="1:13" ht="25.5">
      <c r="A1830" s="77" t="e">
        <f>VLOOKUP(B1830,#REF!,3,FALSE)</f>
        <v>#REF!</v>
      </c>
      <c r="B1830" s="24">
        <v>1627</v>
      </c>
      <c r="C1830" s="27" t="s">
        <v>236</v>
      </c>
      <c r="D1830" s="36" t="s">
        <v>112</v>
      </c>
      <c r="E1830" s="49" t="s">
        <v>1491</v>
      </c>
      <c r="F1830" s="41" t="s">
        <v>26</v>
      </c>
      <c r="G1830" s="10">
        <v>244</v>
      </c>
      <c r="H1830" s="10">
        <v>203.2</v>
      </c>
      <c r="I1830" s="10">
        <f t="shared" si="118"/>
        <v>83.278688524590166</v>
      </c>
      <c r="J1830" s="10">
        <f t="shared" si="125"/>
        <v>-40.800000000000011</v>
      </c>
      <c r="K1830" s="10">
        <v>-5.0999999999999996</v>
      </c>
      <c r="L1830" s="12" t="s">
        <v>56</v>
      </c>
      <c r="M1830" s="15" t="s">
        <v>907</v>
      </c>
    </row>
    <row r="1831" spans="1:13" ht="51">
      <c r="A1831" s="77" t="e">
        <f>VLOOKUP(B1831,#REF!,3,FALSE)</f>
        <v>#REF!</v>
      </c>
      <c r="B1831" s="24">
        <v>1627</v>
      </c>
      <c r="C1831" s="27" t="s">
        <v>236</v>
      </c>
      <c r="D1831" s="36" t="s">
        <v>112</v>
      </c>
      <c r="E1831" s="49" t="s">
        <v>1491</v>
      </c>
      <c r="F1831" s="41" t="s">
        <v>26</v>
      </c>
      <c r="G1831" s="10"/>
      <c r="H1831" s="10"/>
      <c r="I1831" s="10" t="str">
        <f t="shared" si="118"/>
        <v/>
      </c>
      <c r="J1831" s="10"/>
      <c r="K1831" s="10">
        <v>-35.700000000000003</v>
      </c>
      <c r="L1831" s="12" t="s">
        <v>10</v>
      </c>
      <c r="M1831" s="15" t="s">
        <v>1495</v>
      </c>
    </row>
    <row r="1832" spans="1:13" ht="25.5">
      <c r="A1832" s="77" t="e">
        <f>VLOOKUP(B1832,#REF!,3,FALSE)</f>
        <v>#REF!</v>
      </c>
      <c r="B1832" s="24">
        <v>1627</v>
      </c>
      <c r="C1832" s="27" t="s">
        <v>236</v>
      </c>
      <c r="D1832" s="36" t="s">
        <v>112</v>
      </c>
      <c r="E1832" s="49" t="s">
        <v>1491</v>
      </c>
      <c r="F1832" s="41" t="s">
        <v>1499</v>
      </c>
      <c r="G1832" s="10">
        <v>1807</v>
      </c>
      <c r="H1832" s="10">
        <v>1416.9</v>
      </c>
      <c r="I1832" s="10">
        <f t="shared" si="118"/>
        <v>78.411732152739361</v>
      </c>
      <c r="J1832" s="10">
        <f t="shared" si="125"/>
        <v>-390.09999999999991</v>
      </c>
      <c r="K1832" s="10">
        <v>-390.1</v>
      </c>
      <c r="L1832" s="12" t="s">
        <v>121</v>
      </c>
      <c r="M1832" s="15" t="s">
        <v>1496</v>
      </c>
    </row>
    <row r="1833" spans="1:13">
      <c r="A1833" s="77" t="e">
        <f>VLOOKUP(B1833,#REF!,3,FALSE)</f>
        <v>#REF!</v>
      </c>
      <c r="B1833" s="24">
        <v>1627</v>
      </c>
      <c r="C1833" s="27" t="s">
        <v>236</v>
      </c>
      <c r="D1833" s="36" t="s">
        <v>112</v>
      </c>
      <c r="E1833" s="49" t="s">
        <v>1491</v>
      </c>
      <c r="F1833" s="41" t="s">
        <v>332</v>
      </c>
      <c r="G1833" s="10">
        <v>63.1</v>
      </c>
      <c r="H1833" s="10">
        <v>35.799999999999997</v>
      </c>
      <c r="I1833" s="10">
        <f t="shared" si="118"/>
        <v>56.735340729001585</v>
      </c>
      <c r="J1833" s="10">
        <f t="shared" si="125"/>
        <v>-27.300000000000004</v>
      </c>
      <c r="K1833" s="10">
        <v>-8</v>
      </c>
      <c r="L1833" s="12" t="s">
        <v>18</v>
      </c>
      <c r="M1833" s="15" t="s">
        <v>506</v>
      </c>
    </row>
    <row r="1834" spans="1:13">
      <c r="A1834" s="77" t="e">
        <f>VLOOKUP(B1834,#REF!,3,FALSE)</f>
        <v>#REF!</v>
      </c>
      <c r="B1834" s="24">
        <v>1627</v>
      </c>
      <c r="C1834" s="27" t="s">
        <v>236</v>
      </c>
      <c r="D1834" s="36" t="s">
        <v>112</v>
      </c>
      <c r="E1834" s="49" t="s">
        <v>1491</v>
      </c>
      <c r="F1834" s="41" t="s">
        <v>332</v>
      </c>
      <c r="G1834" s="10"/>
      <c r="H1834" s="10"/>
      <c r="I1834" s="10" t="str">
        <f t="shared" si="118"/>
        <v/>
      </c>
      <c r="J1834" s="10"/>
      <c r="K1834" s="10">
        <v>-13.3</v>
      </c>
      <c r="L1834" s="12" t="s">
        <v>50</v>
      </c>
      <c r="M1834" s="15" t="s">
        <v>1374</v>
      </c>
    </row>
    <row r="1835" spans="1:13">
      <c r="A1835" s="77" t="e">
        <f>VLOOKUP(B1835,#REF!,3,FALSE)</f>
        <v>#REF!</v>
      </c>
      <c r="B1835" s="24">
        <v>1627</v>
      </c>
      <c r="C1835" s="27" t="s">
        <v>236</v>
      </c>
      <c r="D1835" s="36" t="s">
        <v>112</v>
      </c>
      <c r="E1835" s="49" t="s">
        <v>1491</v>
      </c>
      <c r="F1835" s="41" t="s">
        <v>332</v>
      </c>
      <c r="G1835" s="10"/>
      <c r="H1835" s="10"/>
      <c r="I1835" s="10" t="str">
        <f t="shared" si="118"/>
        <v/>
      </c>
      <c r="J1835" s="10"/>
      <c r="K1835" s="10">
        <v>-1</v>
      </c>
      <c r="L1835" s="12" t="s">
        <v>27</v>
      </c>
      <c r="M1835" s="15" t="s">
        <v>1498</v>
      </c>
    </row>
    <row r="1836" spans="1:13" ht="25.5">
      <c r="A1836" s="77" t="e">
        <f>VLOOKUP(B1836,#REF!,3,FALSE)</f>
        <v>#REF!</v>
      </c>
      <c r="B1836" s="24">
        <v>1627</v>
      </c>
      <c r="C1836" s="27" t="s">
        <v>236</v>
      </c>
      <c r="D1836" s="36" t="s">
        <v>112</v>
      </c>
      <c r="E1836" s="49" t="s">
        <v>1491</v>
      </c>
      <c r="F1836" s="41" t="s">
        <v>332</v>
      </c>
      <c r="G1836" s="10"/>
      <c r="H1836" s="10"/>
      <c r="I1836" s="10" t="str">
        <f t="shared" si="118"/>
        <v/>
      </c>
      <c r="J1836" s="10"/>
      <c r="K1836" s="10">
        <v>-5</v>
      </c>
      <c r="L1836" s="12" t="s">
        <v>56</v>
      </c>
      <c r="M1836" s="15" t="s">
        <v>1500</v>
      </c>
    </row>
    <row r="1837" spans="1:13" ht="25.5">
      <c r="A1837" s="77" t="e">
        <f>VLOOKUP(B1837,#REF!,3,FALSE)</f>
        <v>#REF!</v>
      </c>
      <c r="B1837" s="24">
        <v>1627</v>
      </c>
      <c r="C1837" s="27" t="s">
        <v>236</v>
      </c>
      <c r="D1837" s="36" t="s">
        <v>112</v>
      </c>
      <c r="E1837" s="49" t="s">
        <v>1491</v>
      </c>
      <c r="F1837" s="41" t="s">
        <v>297</v>
      </c>
      <c r="G1837" s="10">
        <v>15</v>
      </c>
      <c r="H1837" s="10">
        <v>0</v>
      </c>
      <c r="I1837" s="10">
        <f t="shared" si="118"/>
        <v>0</v>
      </c>
      <c r="J1837" s="10">
        <f t="shared" si="125"/>
        <v>-15</v>
      </c>
      <c r="K1837" s="10">
        <v>-15</v>
      </c>
      <c r="L1837" s="12" t="s">
        <v>10</v>
      </c>
      <c r="M1837" s="15" t="s">
        <v>1501</v>
      </c>
    </row>
    <row r="1838" spans="1:13" ht="25.5">
      <c r="A1838" s="77" t="e">
        <f>VLOOKUP(B1838,#REF!,3,FALSE)</f>
        <v>#REF!</v>
      </c>
      <c r="B1838" s="24">
        <v>1627</v>
      </c>
      <c r="C1838" s="27" t="s">
        <v>236</v>
      </c>
      <c r="D1838" s="36" t="s">
        <v>112</v>
      </c>
      <c r="E1838" s="49" t="s">
        <v>1491</v>
      </c>
      <c r="F1838" s="41" t="s">
        <v>319</v>
      </c>
      <c r="G1838" s="10">
        <v>17</v>
      </c>
      <c r="H1838" s="10">
        <v>0</v>
      </c>
      <c r="I1838" s="10">
        <f t="shared" si="118"/>
        <v>0</v>
      </c>
      <c r="J1838" s="10">
        <f t="shared" si="125"/>
        <v>-17</v>
      </c>
      <c r="K1838" s="10">
        <v>-17</v>
      </c>
      <c r="L1838" s="12" t="s">
        <v>10</v>
      </c>
      <c r="M1838" s="15" t="s">
        <v>1501</v>
      </c>
    </row>
    <row r="1839" spans="1:13" ht="25.5">
      <c r="A1839" s="77" t="e">
        <f>VLOOKUP(B1839,#REF!,3,FALSE)</f>
        <v>#REF!</v>
      </c>
      <c r="B1839" s="103">
        <v>1627</v>
      </c>
      <c r="C1839" s="81" t="s">
        <v>236</v>
      </c>
      <c r="D1839" s="50" t="s">
        <v>112</v>
      </c>
      <c r="E1839" s="93" t="s">
        <v>1491</v>
      </c>
      <c r="F1839" s="51" t="s">
        <v>12</v>
      </c>
      <c r="G1839" s="28">
        <f>SUM(G1820:G1838)</f>
        <v>18609.699999999997</v>
      </c>
      <c r="H1839" s="28">
        <f>SUM(H1820:H1838)</f>
        <v>12094.6</v>
      </c>
      <c r="I1839" s="28">
        <f t="shared" si="118"/>
        <v>64.990838111307554</v>
      </c>
      <c r="J1839" s="28">
        <f t="shared" si="125"/>
        <v>-6515.0999999999967</v>
      </c>
      <c r="K1839" s="28">
        <f>SUM(K1820:K1838)</f>
        <v>-6515.1</v>
      </c>
      <c r="L1839" s="186"/>
      <c r="M1839" s="53"/>
    </row>
    <row r="1840" spans="1:13" ht="25.5">
      <c r="A1840" s="77" t="e">
        <f>VLOOKUP(B1840,#REF!,3,FALSE)</f>
        <v>#REF!</v>
      </c>
      <c r="B1840" s="159">
        <v>1627</v>
      </c>
      <c r="C1840" s="82" t="s">
        <v>236</v>
      </c>
      <c r="D1840" s="90"/>
      <c r="E1840" s="104"/>
      <c r="F1840" s="92" t="s">
        <v>13</v>
      </c>
      <c r="G1840" s="72">
        <f>+G1839</f>
        <v>18609.699999999997</v>
      </c>
      <c r="H1840" s="72">
        <f t="shared" ref="H1840:K1840" si="127">+H1839</f>
        <v>12094.6</v>
      </c>
      <c r="I1840" s="72">
        <f t="shared" si="118"/>
        <v>64.990838111307554</v>
      </c>
      <c r="J1840" s="72">
        <f t="shared" si="125"/>
        <v>-6515.0999999999967</v>
      </c>
      <c r="K1840" s="72">
        <f t="shared" si="127"/>
        <v>-6515.1</v>
      </c>
      <c r="L1840" s="187"/>
      <c r="M1840" s="102"/>
    </row>
    <row r="1841" spans="1:13" ht="25.5">
      <c r="A1841" s="77" t="e">
        <f>VLOOKUP(B1841,#REF!,3,FALSE)</f>
        <v>#REF!</v>
      </c>
      <c r="B1841" s="158">
        <v>1837</v>
      </c>
      <c r="C1841" s="26" t="s">
        <v>305</v>
      </c>
      <c r="D1841" s="12" t="s">
        <v>6</v>
      </c>
      <c r="E1841" s="49" t="s">
        <v>212</v>
      </c>
      <c r="F1841" s="13" t="s">
        <v>8</v>
      </c>
      <c r="G1841" s="10"/>
      <c r="H1841" s="10"/>
      <c r="I1841" s="10" t="str">
        <f t="shared" si="118"/>
        <v/>
      </c>
      <c r="J1841" s="10">
        <f t="shared" si="125"/>
        <v>0</v>
      </c>
      <c r="K1841" s="10"/>
      <c r="L1841" s="204"/>
      <c r="M1841" s="16"/>
    </row>
    <row r="1842" spans="1:13" ht="25.5">
      <c r="A1842" s="77" t="e">
        <f>VLOOKUP(B1842,#REF!,3,FALSE)</f>
        <v>#REF!</v>
      </c>
      <c r="B1842" s="105">
        <v>1837</v>
      </c>
      <c r="C1842" s="64" t="s">
        <v>305</v>
      </c>
      <c r="D1842" s="86" t="s">
        <v>6</v>
      </c>
      <c r="E1842" s="93" t="s">
        <v>212</v>
      </c>
      <c r="F1842" s="51" t="s">
        <v>12</v>
      </c>
      <c r="G1842" s="28">
        <f>SUM(G1841)</f>
        <v>0</v>
      </c>
      <c r="H1842" s="28">
        <f>SUM(H1841)</f>
        <v>0</v>
      </c>
      <c r="I1842" s="28" t="e">
        <f t="shared" si="118"/>
        <v>#DIV/0!</v>
      </c>
      <c r="J1842" s="28">
        <f t="shared" si="125"/>
        <v>0</v>
      </c>
      <c r="K1842" s="28">
        <f>SUM(K1841)</f>
        <v>0</v>
      </c>
      <c r="L1842" s="186"/>
      <c r="M1842" s="96" t="s">
        <v>334</v>
      </c>
    </row>
    <row r="1843" spans="1:13" ht="25.5">
      <c r="A1843" s="77" t="e">
        <f>VLOOKUP(B1843,#REF!,3,FALSE)</f>
        <v>#REF!</v>
      </c>
      <c r="B1843" s="88">
        <v>1837</v>
      </c>
      <c r="C1843" s="89" t="s">
        <v>305</v>
      </c>
      <c r="D1843" s="90"/>
      <c r="E1843" s="100"/>
      <c r="F1843" s="110" t="s">
        <v>13</v>
      </c>
      <c r="G1843" s="72">
        <f>+G1842</f>
        <v>0</v>
      </c>
      <c r="H1843" s="72">
        <f t="shared" ref="H1843" si="128">+H1842</f>
        <v>0</v>
      </c>
      <c r="I1843" s="72" t="e">
        <f t="shared" si="118"/>
        <v>#DIV/0!</v>
      </c>
      <c r="J1843" s="72">
        <f t="shared" si="125"/>
        <v>0</v>
      </c>
      <c r="K1843" s="72">
        <f>+K1842</f>
        <v>0</v>
      </c>
      <c r="L1843" s="187"/>
      <c r="M1843" s="181" t="s">
        <v>334</v>
      </c>
    </row>
    <row r="1844" spans="1:13" ht="51">
      <c r="A1844" s="77" t="e">
        <f>VLOOKUP(B1844,#REF!,3,FALSE)</f>
        <v>#REF!</v>
      </c>
      <c r="B1844" s="158">
        <v>1838</v>
      </c>
      <c r="C1844" s="26" t="s">
        <v>306</v>
      </c>
      <c r="D1844" s="12" t="s">
        <v>6</v>
      </c>
      <c r="E1844" s="49" t="s">
        <v>212</v>
      </c>
      <c r="F1844" s="13" t="s">
        <v>8</v>
      </c>
      <c r="G1844" s="10"/>
      <c r="H1844" s="10"/>
      <c r="I1844" s="10" t="str">
        <f t="shared" si="118"/>
        <v/>
      </c>
      <c r="J1844" s="10">
        <f t="shared" si="125"/>
        <v>0</v>
      </c>
      <c r="K1844" s="10"/>
      <c r="L1844" s="204"/>
      <c r="M1844" s="16"/>
    </row>
    <row r="1845" spans="1:13" ht="51">
      <c r="A1845" s="77" t="e">
        <f>VLOOKUP(B1845,#REF!,3,FALSE)</f>
        <v>#REF!</v>
      </c>
      <c r="B1845" s="105">
        <v>1838</v>
      </c>
      <c r="C1845" s="64" t="s">
        <v>306</v>
      </c>
      <c r="D1845" s="86" t="s">
        <v>6</v>
      </c>
      <c r="E1845" s="93" t="s">
        <v>212</v>
      </c>
      <c r="F1845" s="51" t="s">
        <v>12</v>
      </c>
      <c r="G1845" s="28">
        <f>SUM(G1844)</f>
        <v>0</v>
      </c>
      <c r="H1845" s="28">
        <f>SUM(H1844)</f>
        <v>0</v>
      </c>
      <c r="I1845" s="28" t="e">
        <f t="shared" si="118"/>
        <v>#DIV/0!</v>
      </c>
      <c r="J1845" s="28">
        <f t="shared" si="125"/>
        <v>0</v>
      </c>
      <c r="K1845" s="28">
        <f>SUM(K1844)</f>
        <v>0</v>
      </c>
      <c r="L1845" s="186"/>
      <c r="M1845" s="96" t="s">
        <v>334</v>
      </c>
    </row>
    <row r="1846" spans="1:13" ht="51">
      <c r="A1846" s="77" t="e">
        <f>VLOOKUP(B1846,#REF!,3,FALSE)</f>
        <v>#REF!</v>
      </c>
      <c r="B1846" s="88">
        <v>1838</v>
      </c>
      <c r="C1846" s="89" t="s">
        <v>306</v>
      </c>
      <c r="D1846" s="90"/>
      <c r="E1846" s="100"/>
      <c r="F1846" s="110" t="s">
        <v>13</v>
      </c>
      <c r="G1846" s="72">
        <f>+G1845</f>
        <v>0</v>
      </c>
      <c r="H1846" s="72">
        <f t="shared" ref="H1846" si="129">+H1845</f>
        <v>0</v>
      </c>
      <c r="I1846" s="72" t="e">
        <f t="shared" si="118"/>
        <v>#DIV/0!</v>
      </c>
      <c r="J1846" s="72">
        <f t="shared" si="125"/>
        <v>0</v>
      </c>
      <c r="K1846" s="72">
        <f>+K1845</f>
        <v>0</v>
      </c>
      <c r="L1846" s="187"/>
      <c r="M1846" s="181" t="s">
        <v>334</v>
      </c>
    </row>
    <row r="1847" spans="1:13" ht="25.5">
      <c r="A1847" s="77" t="e">
        <f>VLOOKUP(B1847,#REF!,3,FALSE)</f>
        <v>#REF!</v>
      </c>
      <c r="B1847" s="158">
        <v>1839</v>
      </c>
      <c r="C1847" s="26" t="s">
        <v>307</v>
      </c>
      <c r="D1847" s="12" t="s">
        <v>6</v>
      </c>
      <c r="E1847" s="49" t="s">
        <v>212</v>
      </c>
      <c r="F1847" s="13" t="s">
        <v>8</v>
      </c>
      <c r="G1847" s="10"/>
      <c r="H1847" s="10"/>
      <c r="I1847" s="10" t="str">
        <f t="shared" si="118"/>
        <v/>
      </c>
      <c r="J1847" s="10">
        <f t="shared" si="125"/>
        <v>0</v>
      </c>
      <c r="K1847" s="18"/>
      <c r="L1847" s="204"/>
      <c r="M1847" s="16"/>
    </row>
    <row r="1848" spans="1:13" ht="25.5">
      <c r="A1848" s="77" t="e">
        <f>VLOOKUP(B1848,#REF!,3,FALSE)</f>
        <v>#REF!</v>
      </c>
      <c r="B1848" s="105">
        <v>1839</v>
      </c>
      <c r="C1848" s="64" t="s">
        <v>307</v>
      </c>
      <c r="D1848" s="86" t="s">
        <v>6</v>
      </c>
      <c r="E1848" s="93" t="s">
        <v>212</v>
      </c>
      <c r="F1848" s="51" t="s">
        <v>12</v>
      </c>
      <c r="G1848" s="28">
        <f>SUM(G1847)</f>
        <v>0</v>
      </c>
      <c r="H1848" s="28">
        <f>SUM(H1847)</f>
        <v>0</v>
      </c>
      <c r="I1848" s="28" t="e">
        <f t="shared" si="118"/>
        <v>#DIV/0!</v>
      </c>
      <c r="J1848" s="28">
        <f t="shared" si="125"/>
        <v>0</v>
      </c>
      <c r="K1848" s="28">
        <f>SUM(K1847)</f>
        <v>0</v>
      </c>
      <c r="L1848" s="186"/>
      <c r="M1848" s="96" t="s">
        <v>334</v>
      </c>
    </row>
    <row r="1849" spans="1:13" ht="25.5">
      <c r="A1849" s="77" t="e">
        <f>VLOOKUP(B1849,#REF!,3,FALSE)</f>
        <v>#REF!</v>
      </c>
      <c r="B1849" s="88">
        <v>1839</v>
      </c>
      <c r="C1849" s="89" t="s">
        <v>307</v>
      </c>
      <c r="D1849" s="90"/>
      <c r="E1849" s="100"/>
      <c r="F1849" s="110" t="s">
        <v>13</v>
      </c>
      <c r="G1849" s="72">
        <f>+G1848</f>
        <v>0</v>
      </c>
      <c r="H1849" s="72">
        <f t="shared" ref="H1849" si="130">+H1848</f>
        <v>0</v>
      </c>
      <c r="I1849" s="72" t="e">
        <f t="shared" si="118"/>
        <v>#DIV/0!</v>
      </c>
      <c r="J1849" s="72">
        <f t="shared" si="125"/>
        <v>0</v>
      </c>
      <c r="K1849" s="72">
        <f>+K1848</f>
        <v>0</v>
      </c>
      <c r="L1849" s="187"/>
      <c r="M1849" s="181" t="s">
        <v>334</v>
      </c>
    </row>
    <row r="1850" spans="1:13">
      <c r="A1850" s="77" t="e">
        <f>VLOOKUP(B1850,#REF!,3,FALSE)</f>
        <v>#REF!</v>
      </c>
      <c r="B1850" s="14">
        <v>3048</v>
      </c>
      <c r="C1850" s="39" t="s">
        <v>311</v>
      </c>
      <c r="D1850" s="40" t="s">
        <v>493</v>
      </c>
      <c r="E1850" s="49" t="s">
        <v>312</v>
      </c>
      <c r="F1850" s="13" t="s">
        <v>8</v>
      </c>
      <c r="G1850" s="22">
        <v>34.700000000000003</v>
      </c>
      <c r="H1850" s="22">
        <v>30.1</v>
      </c>
      <c r="I1850" s="22">
        <f t="shared" si="118"/>
        <v>86.743515850144092</v>
      </c>
      <c r="J1850" s="10">
        <f t="shared" si="125"/>
        <v>-4.6000000000000014</v>
      </c>
      <c r="K1850" s="314">
        <v>-2.5</v>
      </c>
      <c r="L1850" s="229" t="s">
        <v>27</v>
      </c>
      <c r="M1850" s="26" t="s">
        <v>494</v>
      </c>
    </row>
    <row r="1851" spans="1:13" ht="25.5">
      <c r="A1851" s="77" t="e">
        <f>VLOOKUP(B1851,#REF!,3,FALSE)</f>
        <v>#REF!</v>
      </c>
      <c r="B1851" s="14">
        <v>3048</v>
      </c>
      <c r="C1851" s="39" t="s">
        <v>311</v>
      </c>
      <c r="D1851" s="40" t="s">
        <v>493</v>
      </c>
      <c r="E1851" s="49" t="s">
        <v>312</v>
      </c>
      <c r="F1851" s="13" t="s">
        <v>8</v>
      </c>
      <c r="G1851" s="22"/>
      <c r="H1851" s="22"/>
      <c r="I1851" s="22"/>
      <c r="J1851" s="10"/>
      <c r="K1851" s="314">
        <v>-0.1</v>
      </c>
      <c r="L1851" s="229" t="s">
        <v>9</v>
      </c>
      <c r="M1851" s="290" t="s">
        <v>394</v>
      </c>
    </row>
    <row r="1852" spans="1:13">
      <c r="A1852" s="77" t="e">
        <f>VLOOKUP(B1852,#REF!,3,FALSE)</f>
        <v>#REF!</v>
      </c>
      <c r="B1852" s="14">
        <v>3048</v>
      </c>
      <c r="C1852" s="39" t="s">
        <v>311</v>
      </c>
      <c r="D1852" s="40" t="s">
        <v>493</v>
      </c>
      <c r="E1852" s="49" t="s">
        <v>312</v>
      </c>
      <c r="F1852" s="13" t="s">
        <v>8</v>
      </c>
      <c r="G1852" s="22"/>
      <c r="H1852" s="22"/>
      <c r="I1852" s="22"/>
      <c r="J1852" s="10"/>
      <c r="K1852" s="314">
        <v>-2</v>
      </c>
      <c r="L1852" s="227" t="s">
        <v>10</v>
      </c>
      <c r="M1852" s="230" t="s">
        <v>495</v>
      </c>
    </row>
    <row r="1853" spans="1:13" ht="25.5">
      <c r="A1853" s="77" t="e">
        <f>VLOOKUP(B1853,#REF!,3,FALSE)</f>
        <v>#REF!</v>
      </c>
      <c r="B1853" s="105">
        <v>3048</v>
      </c>
      <c r="C1853" s="117" t="s">
        <v>311</v>
      </c>
      <c r="D1853" s="150" t="s">
        <v>493</v>
      </c>
      <c r="E1853" s="93" t="s">
        <v>312</v>
      </c>
      <c r="F1853" s="51" t="s">
        <v>12</v>
      </c>
      <c r="G1853" s="28">
        <f>SUM(G1850:G1850)</f>
        <v>34.700000000000003</v>
      </c>
      <c r="H1853" s="28">
        <f>SUM(H1850:H1850)</f>
        <v>30.1</v>
      </c>
      <c r="I1853" s="28">
        <f t="shared" ref="I1853:I1854" si="131">IF(ISBLANK(H1853),"",+H1853/G1853*100)</f>
        <v>86.743515850144092</v>
      </c>
      <c r="J1853" s="28">
        <f>SUM(J1850:J1850)</f>
        <v>-4.6000000000000014</v>
      </c>
      <c r="K1853" s="28">
        <f>SUM(K1850:K1852)</f>
        <v>-4.5999999999999996</v>
      </c>
      <c r="L1853" s="115"/>
      <c r="M1853" s="53"/>
    </row>
    <row r="1854" spans="1:13" ht="25.5">
      <c r="A1854" s="77" t="e">
        <f>VLOOKUP(B1854,#REF!,3,FALSE)</f>
        <v>#REF!</v>
      </c>
      <c r="B1854" s="88">
        <v>3048</v>
      </c>
      <c r="C1854" s="116" t="s">
        <v>311</v>
      </c>
      <c r="D1854" s="165"/>
      <c r="E1854" s="100"/>
      <c r="F1854" s="92" t="s">
        <v>13</v>
      </c>
      <c r="G1854" s="136">
        <f>+G1853</f>
        <v>34.700000000000003</v>
      </c>
      <c r="H1854" s="136">
        <f t="shared" ref="H1854" si="132">+H1853</f>
        <v>30.1</v>
      </c>
      <c r="I1854" s="136">
        <f t="shared" si="131"/>
        <v>86.743515850144092</v>
      </c>
      <c r="J1854" s="136">
        <f>+J1853</f>
        <v>-4.6000000000000014</v>
      </c>
      <c r="K1854" s="136">
        <f>+K1853</f>
        <v>-4.5999999999999996</v>
      </c>
      <c r="L1854" s="187"/>
      <c r="M1854" s="102"/>
    </row>
    <row r="1855" spans="1:13">
      <c r="B1855" s="5"/>
      <c r="C1855" s="8"/>
      <c r="D1855" s="286"/>
      <c r="E1855" s="1"/>
      <c r="F1855" s="2"/>
      <c r="G1855" s="209"/>
      <c r="H1855" s="209"/>
      <c r="I1855" s="6"/>
      <c r="J1855" s="6"/>
      <c r="K1855" s="386"/>
      <c r="L1855" s="205"/>
      <c r="M1855" s="233"/>
    </row>
    <row r="1856" spans="1:13">
      <c r="B1856" s="339"/>
      <c r="C1856" s="3"/>
      <c r="E1856" s="9"/>
      <c r="F1856" s="207" t="s">
        <v>285</v>
      </c>
      <c r="G1856" s="209" t="e">
        <f>SUBTOTAL(9,G3:G1854)</f>
        <v>#REF!</v>
      </c>
      <c r="H1856" s="209" t="e">
        <f>SUBTOTAL(9,H3:H1854)</f>
        <v>#REF!</v>
      </c>
      <c r="I1856" s="209"/>
      <c r="J1856" s="446" t="e">
        <f>SUBTOTAL(9,J3:J1854)</f>
        <v>#REF!</v>
      </c>
      <c r="K1856" s="387" t="e">
        <f>SUBTOTAL(9,K3:K1854)</f>
        <v>#REF!</v>
      </c>
      <c r="L1856" s="205"/>
      <c r="M1856" s="234"/>
    </row>
    <row r="1857" spans="2:13">
      <c r="B1857" s="339"/>
      <c r="C1857" s="3"/>
      <c r="I1857" s="7"/>
      <c r="J1857" s="7"/>
      <c r="K1857" s="388"/>
      <c r="L1857" s="206"/>
      <c r="M1857" s="234"/>
    </row>
    <row r="1858" spans="2:13">
      <c r="B1858" s="339"/>
      <c r="C1858" s="3"/>
      <c r="F1858" s="207" t="s">
        <v>13</v>
      </c>
      <c r="G1858" s="6">
        <v>1219508.0000000002</v>
      </c>
      <c r="H1858" s="6">
        <v>912646.29999999981</v>
      </c>
      <c r="I1858" s="6"/>
      <c r="J1858" s="6">
        <v>-306861.7</v>
      </c>
      <c r="K1858" s="386">
        <v>-306861.69505000004</v>
      </c>
      <c r="L1858" s="205"/>
      <c r="M1858" s="234"/>
    </row>
    <row r="1859" spans="2:13">
      <c r="B1859" s="339"/>
      <c r="C1859" s="3"/>
      <c r="F1859" s="207" t="s">
        <v>12</v>
      </c>
      <c r="G1859" s="209">
        <v>1219508</v>
      </c>
      <c r="H1859" s="209">
        <v>912646.29999999981</v>
      </c>
      <c r="I1859" s="209"/>
      <c r="J1859" s="209">
        <v>-306861.70000000013</v>
      </c>
      <c r="K1859" s="387">
        <v>-306861.69505000004</v>
      </c>
      <c r="L1859" s="205"/>
      <c r="M1859" s="234"/>
    </row>
    <row r="1860" spans="2:13">
      <c r="B1860" s="339"/>
      <c r="C1860" s="3"/>
      <c r="F1860" s="207" t="s">
        <v>286</v>
      </c>
      <c r="G1860" s="6">
        <v>1219507.9999999998</v>
      </c>
      <c r="H1860" s="6">
        <v>912646.29999999993</v>
      </c>
      <c r="I1860" s="6"/>
      <c r="J1860" s="6">
        <v>-306861.70000000013</v>
      </c>
      <c r="K1860" s="386">
        <v>-306861.69505000004</v>
      </c>
      <c r="L1860" s="205"/>
      <c r="M1860" s="234"/>
    </row>
    <row r="1861" spans="2:13">
      <c r="B1861" s="339"/>
      <c r="C1861" s="3"/>
      <c r="I1861" s="7"/>
      <c r="J1861" s="7"/>
      <c r="K1861" s="388"/>
      <c r="L1861" s="206"/>
    </row>
    <row r="1862" spans="2:13">
      <c r="B1862" s="339"/>
      <c r="C1862" s="3"/>
      <c r="I1862" s="7"/>
      <c r="J1862" s="7"/>
      <c r="K1862" s="388"/>
      <c r="L1862" s="206"/>
    </row>
    <row r="1863" spans="2:13">
      <c r="B1863" s="339"/>
      <c r="C1863" s="3"/>
      <c r="G1863" s="210">
        <f>+G1858-G1859</f>
        <v>0</v>
      </c>
      <c r="H1863" s="210">
        <f t="shared" ref="H1863:L1863" si="133">+H1858-H1859</f>
        <v>0</v>
      </c>
      <c r="I1863" s="210">
        <f t="shared" si="133"/>
        <v>0</v>
      </c>
      <c r="J1863" s="210">
        <f t="shared" si="133"/>
        <v>0</v>
      </c>
      <c r="K1863" s="389">
        <f t="shared" si="133"/>
        <v>0</v>
      </c>
      <c r="L1863" s="206">
        <f t="shared" si="133"/>
        <v>0</v>
      </c>
    </row>
    <row r="1864" spans="2:13">
      <c r="B1864" s="339"/>
      <c r="C1864" s="3"/>
      <c r="G1864" s="210">
        <f>+G1859-G1860</f>
        <v>0</v>
      </c>
      <c r="H1864" s="210">
        <f>+H1859-H1860</f>
        <v>0</v>
      </c>
      <c r="I1864" s="210">
        <f>+I1859-I1860</f>
        <v>0</v>
      </c>
      <c r="J1864" s="210">
        <f>+J1859-J1860</f>
        <v>0</v>
      </c>
      <c r="K1864" s="389">
        <f>+K1859-K1860</f>
        <v>0</v>
      </c>
      <c r="L1864" s="206">
        <f>+L1859-L1860</f>
        <v>0</v>
      </c>
    </row>
    <row r="1865" spans="2:13">
      <c r="B1865" s="339"/>
      <c r="C1865" s="3"/>
      <c r="I1865" s="7"/>
      <c r="J1865" s="7"/>
      <c r="K1865" s="388"/>
      <c r="L1865" s="206"/>
    </row>
    <row r="1866" spans="2:13">
      <c r="B1866" s="339"/>
      <c r="C1866" s="3"/>
      <c r="I1866" s="7"/>
      <c r="J1866" s="7"/>
      <c r="K1866" s="388"/>
      <c r="L1866" s="206"/>
    </row>
    <row r="1867" spans="2:13">
      <c r="B1867" s="339"/>
      <c r="C1867" s="3"/>
      <c r="E1867" s="77" t="s">
        <v>313</v>
      </c>
    </row>
    <row r="1868" spans="2:13">
      <c r="B1868" s="339"/>
      <c r="C1868" s="3"/>
      <c r="E1868" s="77" t="s">
        <v>315</v>
      </c>
      <c r="I1868" s="7"/>
      <c r="L1868" s="206"/>
    </row>
    <row r="1871" spans="2:13">
      <c r="C1871" s="77" t="s">
        <v>335</v>
      </c>
      <c r="F1871" s="207" t="s">
        <v>13</v>
      </c>
      <c r="G1871" s="210">
        <v>1257452.1999999997</v>
      </c>
      <c r="H1871" s="210">
        <v>762345</v>
      </c>
      <c r="J1871" s="210">
        <v>-495107.19999999984</v>
      </c>
      <c r="K1871" s="389">
        <v>-495063.99999999994</v>
      </c>
    </row>
    <row r="1872" spans="2:13">
      <c r="F1872" s="207" t="s">
        <v>12</v>
      </c>
      <c r="G1872" s="210">
        <v>1257452.2</v>
      </c>
      <c r="H1872" s="210">
        <v>762345.00000000012</v>
      </c>
      <c r="J1872" s="210">
        <v>-495107.1999999999</v>
      </c>
      <c r="K1872" s="389">
        <v>-495063.99999999988</v>
      </c>
    </row>
    <row r="1873" spans="3:11">
      <c r="F1873" s="207" t="s">
        <v>286</v>
      </c>
      <c r="G1873" s="213">
        <v>1269203.8999999997</v>
      </c>
      <c r="H1873" s="213">
        <v>767617.30000000028</v>
      </c>
      <c r="I1873" s="213"/>
      <c r="J1873" s="213">
        <v>-501586.60000000015</v>
      </c>
      <c r="K1873" s="390">
        <v>-501586.5999999998</v>
      </c>
    </row>
    <row r="1875" spans="3:11">
      <c r="C1875" s="77" t="s">
        <v>336</v>
      </c>
      <c r="F1875" s="207" t="s">
        <v>13</v>
      </c>
      <c r="G1875" s="213">
        <v>2680131.1199999996</v>
      </c>
      <c r="H1875" s="213">
        <v>2479785.8300000005</v>
      </c>
      <c r="I1875" s="213"/>
      <c r="J1875" s="213">
        <v>-200345.29000000007</v>
      </c>
      <c r="K1875" s="390">
        <v>-93672.334640000059</v>
      </c>
    </row>
    <row r="1876" spans="3:11">
      <c r="F1876" s="207" t="s">
        <v>12</v>
      </c>
      <c r="G1876" s="213">
        <v>2663950.2999999998</v>
      </c>
      <c r="H1876" s="213">
        <v>2468074.7800000003</v>
      </c>
      <c r="I1876" s="213"/>
      <c r="J1876" s="213">
        <v>-195875.52000000025</v>
      </c>
      <c r="K1876" s="390">
        <v>-93672.334640000045</v>
      </c>
    </row>
    <row r="1877" spans="3:11">
      <c r="F1877" s="207" t="s">
        <v>286</v>
      </c>
      <c r="G1877" s="213">
        <v>2663931.600000002</v>
      </c>
      <c r="H1877" s="213">
        <v>2468072.3800000004</v>
      </c>
      <c r="I1877" s="213"/>
      <c r="J1877" s="213">
        <v>-195858.42000000016</v>
      </c>
      <c r="K1877" s="390">
        <v>-93202.507639999982</v>
      </c>
    </row>
    <row r="1879" spans="3:11">
      <c r="C1879" s="77" t="s">
        <v>337</v>
      </c>
      <c r="F1879" s="207" t="s">
        <v>13</v>
      </c>
      <c r="G1879" s="210">
        <v>1219508.0000000002</v>
      </c>
      <c r="H1879" s="210">
        <v>912646.29999999981</v>
      </c>
      <c r="J1879" s="210">
        <v>-306861.7</v>
      </c>
      <c r="K1879" s="389">
        <v>-306861.69505000004</v>
      </c>
    </row>
    <row r="1880" spans="3:11">
      <c r="F1880" s="207" t="s">
        <v>12</v>
      </c>
      <c r="G1880" s="210">
        <v>1219508</v>
      </c>
      <c r="H1880" s="210">
        <v>912646.29999999981</v>
      </c>
      <c r="J1880" s="210">
        <v>-306861.70000000013</v>
      </c>
      <c r="K1880" s="389">
        <v>-306861.69505000004</v>
      </c>
    </row>
    <row r="1881" spans="3:11">
      <c r="F1881" s="207" t="s">
        <v>286</v>
      </c>
      <c r="G1881" s="210">
        <v>1219507.9999999998</v>
      </c>
      <c r="H1881" s="210">
        <v>912646.29999999993</v>
      </c>
      <c r="J1881" s="210">
        <v>-306861.70000000013</v>
      </c>
      <c r="K1881" s="389">
        <v>-306861.69505000004</v>
      </c>
    </row>
    <row r="1883" spans="3:11">
      <c r="C1883" s="77" t="s">
        <v>1625</v>
      </c>
      <c r="F1883" s="207" t="s">
        <v>13</v>
      </c>
      <c r="G1883" s="210">
        <v>1729241.8000000003</v>
      </c>
      <c r="H1883" s="210">
        <v>1397154.2</v>
      </c>
      <c r="J1883" s="210">
        <v>-332087.60000000015</v>
      </c>
      <c r="K1883" s="389">
        <v>-332087.59999999986</v>
      </c>
    </row>
    <row r="1884" spans="3:11">
      <c r="F1884" s="207" t="s">
        <v>12</v>
      </c>
      <c r="G1884" s="210">
        <v>1729241.7999999998</v>
      </c>
      <c r="H1884" s="210">
        <v>1397154.1999999995</v>
      </c>
      <c r="J1884" s="210">
        <v>-332087.59999999986</v>
      </c>
      <c r="K1884" s="389">
        <v>-332087.59999999986</v>
      </c>
    </row>
    <row r="1885" spans="3:11">
      <c r="F1885" s="207" t="s">
        <v>286</v>
      </c>
      <c r="G1885" s="210">
        <v>1729241.8</v>
      </c>
      <c r="H1885" s="210">
        <v>1397154.199999999</v>
      </c>
      <c r="J1885" s="210">
        <v>-332087.59999999992</v>
      </c>
      <c r="K1885" s="389">
        <v>-332087.5999999998</v>
      </c>
    </row>
    <row r="1887" spans="3:11">
      <c r="C1887" s="77" t="s">
        <v>342</v>
      </c>
      <c r="F1887" s="207" t="s">
        <v>13</v>
      </c>
      <c r="G1887" s="210">
        <v>1064565</v>
      </c>
      <c r="H1887" s="210">
        <v>806014.60000000009</v>
      </c>
      <c r="J1887" s="210">
        <v>-258550.39999999994</v>
      </c>
      <c r="K1887" s="210">
        <v>-258550.39999999999</v>
      </c>
    </row>
    <row r="1888" spans="3:11">
      <c r="F1888" s="207" t="s">
        <v>12</v>
      </c>
      <c r="G1888" s="210">
        <v>1064564.9999999998</v>
      </c>
      <c r="H1888" s="210">
        <v>806014.60000000021</v>
      </c>
      <c r="J1888" s="210">
        <v>-258550.39999999994</v>
      </c>
      <c r="K1888" s="210">
        <v>-258550.39999999999</v>
      </c>
    </row>
    <row r="1889" spans="6:11">
      <c r="F1889" s="207" t="s">
        <v>286</v>
      </c>
      <c r="G1889" s="213">
        <v>1093580.9999999998</v>
      </c>
      <c r="H1889" s="213">
        <v>823437</v>
      </c>
      <c r="I1889" s="213"/>
      <c r="J1889" s="213">
        <v>-270143.99999999994</v>
      </c>
      <c r="K1889" s="213">
        <v>-270144</v>
      </c>
    </row>
  </sheetData>
  <customSheetViews>
    <customSheetView guid="{2418B868-424F-4D1D-909E-8AD06910B095}" showPageBreaks="1" state="hidden">
      <selection activeCell="D13" sqref="D13"/>
      <pageMargins left="0.7" right="0.7" top="0.75" bottom="0.75" header="0.3" footer="0.3"/>
      <pageSetup orientation="portrait" r:id="rId1"/>
    </customSheetView>
    <customSheetView guid="{8A4400C9-3C85-4269-A8FE-F5A425A442A7}" showPageBreaks="1" state="hidden">
      <selection activeCell="D13" sqref="D13"/>
      <pageMargins left="0.7" right="0.7" top="0.75" bottom="0.75" header="0.3" footer="0.3"/>
      <pageSetup orientation="portrait" r:id="rId2"/>
    </customSheetView>
    <customSheetView guid="{E039D831-3E09-4A14-A3FE-23DC0726C3D5}" showPageBreaks="1" state="hidden">
      <selection activeCell="D13" sqref="D13"/>
      <pageMargins left="0.7" right="0.7" top="0.75" bottom="0.75" header="0.3" footer="0.3"/>
      <pageSetup orientation="portrait" r:id="rId3"/>
    </customSheetView>
    <customSheetView guid="{AC99C2CC-7182-479F-86DF-70C1CB3546A9}" showPageBreaks="1" filter="1" showAutoFilter="1">
      <selection activeCell="M1" sqref="A1:M1"/>
      <pageMargins left="0.7" right="0.7" top="0.75" bottom="0.75" header="0.3" footer="0.3"/>
      <pageSetup orientation="portrait" r:id="rId4"/>
      <autoFilter ref="A1:M1854" xr:uid="{CD58DDC8-BD3E-45F9-8005-98B85930066B}">
        <filterColumn colId="1">
          <filters>
            <filter val="2076"/>
          </filters>
        </filterColumn>
      </autoFilter>
    </customSheetView>
    <customSheetView guid="{3A1299A1-7133-41E3-9165-1E0801063AB1}">
      <selection activeCell="A1071" sqref="A1071:XFD1071"/>
      <pageMargins left="0.7" right="0.7" top="0.75" bottom="0.75" header="0.3" footer="0.3"/>
    </customSheetView>
    <customSheetView guid="{68DB2BFB-3A47-4753-951F-C0DF24E73448}" showPageBreaks="1" state="hidden">
      <selection activeCell="D13" sqref="D13"/>
      <pageMargins left="0.7" right="0.7" top="0.75" bottom="0.75" header="0.3" footer="0.3"/>
      <pageSetup orientation="portrait" r:id="rId5"/>
    </customSheetView>
  </customSheetView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BO</vt:lpstr>
      <vt:lpstr>2023-12-31</vt:lpstr>
      <vt:lpstr>Nenaudoti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Šidlauskaitė-Riazanova</dc:creator>
  <cp:lastModifiedBy>Piotr Gerasimovič</cp:lastModifiedBy>
  <cp:lastPrinted>2024-03-07T12:22:14Z</cp:lastPrinted>
  <dcterms:created xsi:type="dcterms:W3CDTF">2020-02-27T12:43:54Z</dcterms:created>
  <dcterms:modified xsi:type="dcterms:W3CDTF">2024-05-13T11:15:39Z</dcterms:modified>
</cp:coreProperties>
</file>