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0E698B91-970B-42C5-B7EC-0EF7E6D2A831}" xr6:coauthVersionLast="47" xr6:coauthVersionMax="47" xr10:uidLastSave="{00000000-0000-0000-0000-000000000000}"/>
  <bookViews>
    <workbookView xWindow="-110" yWindow="-110" windowWidth="25820" windowHeight="13900" tabRatio="792" firstSheet="1" activeTab="7" xr2:uid="{00000000-000D-0000-FFFF-FFFF00000000}"/>
  </bookViews>
  <sheets>
    <sheet name="1 lentelė_1-2 lapai" sheetId="116" r:id="rId1"/>
    <sheet name=" 2 lentelė_1-4 lapai" sheetId="2" r:id="rId2"/>
    <sheet name="3 lentelė_1,2lapai" sheetId="118" r:id="rId3"/>
    <sheet name="4 lentelė 1 lapas" sheetId="97" r:id="rId4"/>
    <sheet name="4 lentelė 2 lapas" sheetId="112" r:id="rId5"/>
    <sheet name="4 lentelė 3,4,5 lapas" sheetId="113" r:id="rId6"/>
    <sheet name="5 lentelė" sheetId="102" r:id="rId7"/>
    <sheet name=" 6 lentelė 1-2 lapai" sheetId="103" r:id="rId8"/>
    <sheet name="7 lentelė" sheetId="105" r:id="rId9"/>
    <sheet name="8 lentelė" sheetId="114" r:id="rId10"/>
    <sheet name="9 lentelė" sheetId="104" r:id="rId11"/>
    <sheet name="10 lentelė" sheetId="109" r:id="rId12"/>
  </sheets>
  <externalReferences>
    <externalReference r:id="rId13"/>
    <externalReference r:id="rId14"/>
  </externalReferences>
  <definedNames>
    <definedName name="_xlnm.Print_Area" localSheetId="11">'10 lentelė'!$A$1:$G$34</definedName>
    <definedName name="_xlnm.Print_Area" localSheetId="2">'3 lentelė_1,2lapai'!$A$60:$G$113</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18" l="1"/>
  <c r="F108" i="118"/>
  <c r="E108" i="118"/>
  <c r="C106" i="118" l="1"/>
  <c r="C112" i="118" s="1"/>
  <c r="D106" i="118" s="1"/>
  <c r="C105" i="118"/>
  <c r="C111" i="118" s="1"/>
  <c r="D105" i="118" s="1"/>
  <c r="D111" i="118" s="1"/>
  <c r="E105" i="118" s="1"/>
  <c r="G94" i="118"/>
  <c r="F94" i="118"/>
  <c r="E94" i="118"/>
  <c r="D94" i="118"/>
  <c r="C94" i="118"/>
  <c r="G90" i="118"/>
  <c r="G81" i="118" s="1"/>
  <c r="F90" i="118"/>
  <c r="F81" i="118" s="1"/>
  <c r="E90" i="118"/>
  <c r="E81" i="118" s="1"/>
  <c r="D90" i="118"/>
  <c r="D81" i="118" s="1"/>
  <c r="C90" i="118"/>
  <c r="G86" i="118"/>
  <c r="F86" i="118"/>
  <c r="E86" i="118"/>
  <c r="D86" i="118"/>
  <c r="C86" i="118"/>
  <c r="C81" i="118" s="1"/>
  <c r="G80" i="118"/>
  <c r="F80" i="118"/>
  <c r="E80" i="118"/>
  <c r="D80" i="118"/>
  <c r="G79" i="118"/>
  <c r="F79" i="118"/>
  <c r="E79" i="118"/>
  <c r="D79" i="118"/>
  <c r="G78" i="118"/>
  <c r="F78" i="118"/>
  <c r="E78" i="118"/>
  <c r="D78" i="118"/>
  <c r="G77" i="118"/>
  <c r="F77" i="118"/>
  <c r="E77" i="118"/>
  <c r="D77" i="118"/>
  <c r="G76" i="118"/>
  <c r="F76" i="118"/>
  <c r="E76" i="118"/>
  <c r="D76" i="118"/>
  <c r="G75" i="118"/>
  <c r="F75" i="118"/>
  <c r="E75" i="118"/>
  <c r="E73" i="118" s="1"/>
  <c r="D75" i="118"/>
  <c r="D73" i="118" s="1"/>
  <c r="G74" i="118"/>
  <c r="G73" i="118" s="1"/>
  <c r="F74" i="118"/>
  <c r="F73" i="118" s="1"/>
  <c r="E74" i="118"/>
  <c r="D74" i="118"/>
  <c r="C73" i="118"/>
  <c r="G65" i="118"/>
  <c r="G64" i="118" s="1"/>
  <c r="F65" i="118"/>
  <c r="E65" i="118"/>
  <c r="D65" i="118"/>
  <c r="C65" i="118"/>
  <c r="C64" i="118" s="1"/>
  <c r="G56" i="118"/>
  <c r="F56" i="118"/>
  <c r="E56" i="118"/>
  <c r="D56" i="118"/>
  <c r="C56" i="118"/>
  <c r="C47" i="118" s="1"/>
  <c r="D55" i="118"/>
  <c r="G51" i="118"/>
  <c r="G47" i="118" s="1"/>
  <c r="F51" i="118"/>
  <c r="F47" i="118" s="1"/>
  <c r="E51" i="118"/>
  <c r="E47" i="118" s="1"/>
  <c r="D51" i="118"/>
  <c r="C51" i="118"/>
  <c r="G42" i="118"/>
  <c r="G41" i="118" s="1"/>
  <c r="F42" i="118"/>
  <c r="F41" i="118"/>
  <c r="F33" i="118" s="1"/>
  <c r="E41" i="118"/>
  <c r="D41" i="118"/>
  <c r="D33" i="118" s="1"/>
  <c r="C41" i="118"/>
  <c r="G34" i="118"/>
  <c r="F34" i="118"/>
  <c r="E34" i="118"/>
  <c r="D34" i="118"/>
  <c r="C34" i="118"/>
  <c r="G30" i="118"/>
  <c r="F30" i="118"/>
  <c r="E30" i="118"/>
  <c r="D30" i="118"/>
  <c r="C30" i="118"/>
  <c r="G27" i="118"/>
  <c r="F27" i="118"/>
  <c r="E27" i="118"/>
  <c r="D27" i="118"/>
  <c r="C27" i="118"/>
  <c r="G26" i="118"/>
  <c r="F26" i="118"/>
  <c r="E26" i="118"/>
  <c r="G24" i="118"/>
  <c r="F24" i="118"/>
  <c r="E24" i="118"/>
  <c r="D24" i="118"/>
  <c r="C24" i="118"/>
  <c r="G21" i="118"/>
  <c r="F21" i="118"/>
  <c r="E21" i="118"/>
  <c r="D21" i="118"/>
  <c r="C21" i="118"/>
  <c r="G17" i="118"/>
  <c r="F17" i="118"/>
  <c r="E17" i="118"/>
  <c r="D17" i="118"/>
  <c r="C17" i="118"/>
  <c r="G13" i="118"/>
  <c r="F13" i="118"/>
  <c r="E13" i="118"/>
  <c r="D13" i="118"/>
  <c r="C13" i="118"/>
  <c r="G9" i="118"/>
  <c r="F9" i="118"/>
  <c r="E9" i="118"/>
  <c r="D9" i="118"/>
  <c r="C9" i="118"/>
  <c r="E64" i="118" l="1"/>
  <c r="D64" i="118"/>
  <c r="D8" i="118"/>
  <c r="F8" i="118"/>
  <c r="F7" i="118" s="1"/>
  <c r="C104" i="118"/>
  <c r="F64" i="118"/>
  <c r="C33" i="118"/>
  <c r="C8" i="118" s="1"/>
  <c r="C7" i="118" s="1"/>
  <c r="C6" i="118" s="1"/>
  <c r="E33" i="118"/>
  <c r="D47" i="118"/>
  <c r="E8" i="118"/>
  <c r="E7" i="118" s="1"/>
  <c r="E6" i="118" s="1"/>
  <c r="E107" i="118" s="1"/>
  <c r="E109" i="118" s="1"/>
  <c r="G33" i="118"/>
  <c r="G8" i="118" s="1"/>
  <c r="G7" i="118" s="1"/>
  <c r="G6" i="118" s="1"/>
  <c r="G107" i="118" s="1"/>
  <c r="G102" i="118" s="1"/>
  <c r="E111" i="118"/>
  <c r="F105" i="118" s="1"/>
  <c r="C107" i="118" l="1"/>
  <c r="F6" i="118"/>
  <c r="F107" i="118" s="1"/>
  <c r="G109" i="118"/>
  <c r="D7" i="118"/>
  <c r="E102" i="118"/>
  <c r="F111" i="118"/>
  <c r="G105" i="118" s="1"/>
  <c r="D107" i="118" l="1"/>
  <c r="D6" i="118"/>
  <c r="F109" i="118"/>
  <c r="F102" i="118"/>
  <c r="C102" i="118"/>
  <c r="C110" i="118"/>
  <c r="D104" i="118" s="1"/>
  <c r="D110" i="118" s="1"/>
  <c r="G111" i="118"/>
  <c r="D109" i="118" l="1"/>
  <c r="D112" i="118" s="1"/>
  <c r="E106" i="118" s="1"/>
  <c r="D102" i="118"/>
  <c r="E112" i="118" l="1"/>
  <c r="F106" i="118" s="1"/>
  <c r="E104" i="118"/>
  <c r="E110" i="118" s="1"/>
  <c r="F112" i="118" l="1"/>
  <c r="G106" i="118" s="1"/>
  <c r="F104" i="118"/>
  <c r="F110" i="118" s="1"/>
  <c r="E66" i="116"/>
  <c r="D66" i="116"/>
  <c r="C66" i="116"/>
  <c r="H65" i="116"/>
  <c r="G65" i="116"/>
  <c r="F65" i="116"/>
  <c r="E65" i="116"/>
  <c r="D65" i="116"/>
  <c r="C65" i="116"/>
  <c r="H64" i="116"/>
  <c r="G64" i="116"/>
  <c r="F64" i="116"/>
  <c r="E64" i="116"/>
  <c r="D64" i="116"/>
  <c r="H63" i="116"/>
  <c r="G63" i="116"/>
  <c r="F63" i="116"/>
  <c r="E63" i="116"/>
  <c r="D63" i="116"/>
  <c r="C63" i="116"/>
  <c r="C62" i="116"/>
  <c r="H61" i="116"/>
  <c r="G61" i="116"/>
  <c r="F61" i="116"/>
  <c r="E61" i="116"/>
  <c r="D61" i="116"/>
  <c r="C61" i="116"/>
  <c r="H59" i="116"/>
  <c r="G59" i="116"/>
  <c r="F59" i="116"/>
  <c r="E59" i="116"/>
  <c r="D59" i="116"/>
  <c r="C59" i="116"/>
  <c r="H58" i="116"/>
  <c r="H57" i="116" s="1"/>
  <c r="G58" i="116"/>
  <c r="F58" i="116"/>
  <c r="E58" i="116"/>
  <c r="D58" i="116"/>
  <c r="C58" i="116"/>
  <c r="G57" i="116"/>
  <c r="F57" i="116"/>
  <c r="E57" i="116"/>
  <c r="D57" i="116"/>
  <c r="C57" i="116"/>
  <c r="H49" i="116"/>
  <c r="H47" i="116" s="1"/>
  <c r="G49" i="116"/>
  <c r="F49" i="116"/>
  <c r="E49" i="116"/>
  <c r="D49" i="116"/>
  <c r="C49" i="116"/>
  <c r="H48" i="116"/>
  <c r="G48" i="116"/>
  <c r="G47" i="116" s="1"/>
  <c r="F48" i="116"/>
  <c r="F47" i="116" s="1"/>
  <c r="E48" i="116"/>
  <c r="E47" i="116" s="1"/>
  <c r="D48" i="116"/>
  <c r="D47" i="116" s="1"/>
  <c r="C48" i="116"/>
  <c r="C47" i="116" s="1"/>
  <c r="H46" i="116"/>
  <c r="G46" i="116"/>
  <c r="F46" i="116"/>
  <c r="E46" i="116"/>
  <c r="D46" i="116"/>
  <c r="C46" i="116"/>
  <c r="H45" i="116"/>
  <c r="H44" i="116" s="1"/>
  <c r="G45" i="116"/>
  <c r="F45" i="116"/>
  <c r="E45" i="116"/>
  <c r="D45" i="116"/>
  <c r="C45" i="116"/>
  <c r="G44" i="116"/>
  <c r="F44" i="116"/>
  <c r="E44" i="116"/>
  <c r="D44" i="116"/>
  <c r="C44" i="116"/>
  <c r="H43" i="116"/>
  <c r="G43" i="116"/>
  <c r="F43" i="116"/>
  <c r="E43" i="116"/>
  <c r="D43" i="116"/>
  <c r="C43" i="116"/>
  <c r="H42" i="116"/>
  <c r="G42" i="116"/>
  <c r="G41" i="116" s="1"/>
  <c r="F42" i="116"/>
  <c r="F41" i="116" s="1"/>
  <c r="E42" i="116"/>
  <c r="E41" i="116" s="1"/>
  <c r="D42" i="116"/>
  <c r="D41" i="116" s="1"/>
  <c r="C42" i="116"/>
  <c r="C41" i="116" s="1"/>
  <c r="H41" i="116"/>
  <c r="H40" i="116"/>
  <c r="G40" i="116"/>
  <c r="F40" i="116"/>
  <c r="E40" i="116"/>
  <c r="D40" i="116"/>
  <c r="C40" i="116"/>
  <c r="H39" i="116"/>
  <c r="G39" i="116"/>
  <c r="F39" i="116"/>
  <c r="E39" i="116"/>
  <c r="D39" i="116"/>
  <c r="C39" i="116"/>
  <c r="H38" i="116"/>
  <c r="G38" i="116"/>
  <c r="G37" i="116" s="1"/>
  <c r="F38" i="116"/>
  <c r="F37" i="116" s="1"/>
  <c r="E38" i="116"/>
  <c r="E37" i="116" s="1"/>
  <c r="D38" i="116"/>
  <c r="D37" i="116" s="1"/>
  <c r="C38" i="116"/>
  <c r="C37" i="116" s="1"/>
  <c r="H37" i="116"/>
  <c r="H36" i="116"/>
  <c r="G36" i="116"/>
  <c r="F36" i="116"/>
  <c r="E36" i="116"/>
  <c r="D36" i="116"/>
  <c r="C36" i="116"/>
  <c r="H35" i="116"/>
  <c r="H33" i="116" s="1"/>
  <c r="G35" i="116"/>
  <c r="F35" i="116"/>
  <c r="E35" i="116"/>
  <c r="D35" i="116"/>
  <c r="C35" i="116"/>
  <c r="H34" i="116"/>
  <c r="G34" i="116"/>
  <c r="G33" i="116" s="1"/>
  <c r="F34" i="116"/>
  <c r="F33" i="116" s="1"/>
  <c r="E34" i="116"/>
  <c r="E33" i="116" s="1"/>
  <c r="D34" i="116"/>
  <c r="D33" i="116" s="1"/>
  <c r="C34" i="116"/>
  <c r="C33" i="116" s="1"/>
  <c r="H32" i="116"/>
  <c r="G32" i="116"/>
  <c r="F32" i="116"/>
  <c r="E32" i="116"/>
  <c r="D32" i="116"/>
  <c r="C32" i="116"/>
  <c r="H31" i="116"/>
  <c r="H29" i="116" s="1"/>
  <c r="G31" i="116"/>
  <c r="F31" i="116"/>
  <c r="E31" i="116"/>
  <c r="D31" i="116"/>
  <c r="C31" i="116"/>
  <c r="H30" i="116"/>
  <c r="G30" i="116"/>
  <c r="G29" i="116" s="1"/>
  <c r="F30" i="116"/>
  <c r="F29" i="116" s="1"/>
  <c r="E30" i="116"/>
  <c r="E29" i="116" s="1"/>
  <c r="D30" i="116"/>
  <c r="D29" i="116" s="1"/>
  <c r="C30" i="116"/>
  <c r="C29" i="116" s="1"/>
  <c r="H27" i="116"/>
  <c r="G27" i="116"/>
  <c r="F27" i="116"/>
  <c r="E27" i="116"/>
  <c r="D27" i="116"/>
  <c r="C27" i="116"/>
  <c r="H26" i="116"/>
  <c r="G26" i="116"/>
  <c r="F26" i="116"/>
  <c r="E26" i="116"/>
  <c r="D26" i="116"/>
  <c r="C26" i="116"/>
  <c r="H25" i="116"/>
  <c r="G25" i="116"/>
  <c r="F25" i="116"/>
  <c r="E25" i="116"/>
  <c r="D25" i="116"/>
  <c r="C25" i="116"/>
  <c r="H24" i="116"/>
  <c r="G24" i="116"/>
  <c r="F24" i="116"/>
  <c r="E24" i="116"/>
  <c r="D24" i="116"/>
  <c r="C24" i="116"/>
  <c r="H23" i="116"/>
  <c r="G23" i="116"/>
  <c r="F23" i="116"/>
  <c r="E23" i="116"/>
  <c r="D23" i="116"/>
  <c r="C23" i="116"/>
  <c r="H22" i="116"/>
  <c r="G22" i="116"/>
  <c r="F22" i="116"/>
  <c r="E22" i="116"/>
  <c r="D22" i="116"/>
  <c r="C22" i="116"/>
  <c r="H21" i="116"/>
  <c r="G21" i="116"/>
  <c r="F21" i="116"/>
  <c r="E21" i="116"/>
  <c r="D21" i="116"/>
  <c r="C21" i="116"/>
  <c r="H20" i="116"/>
  <c r="G20" i="116"/>
  <c r="F20" i="116"/>
  <c r="E20" i="116"/>
  <c r="D20" i="116"/>
  <c r="C20" i="116"/>
  <c r="H19" i="116"/>
  <c r="G19" i="116"/>
  <c r="F19" i="116"/>
  <c r="E19" i="116"/>
  <c r="D19" i="116"/>
  <c r="C19" i="116"/>
  <c r="H18" i="116"/>
  <c r="G18" i="116"/>
  <c r="F18" i="116"/>
  <c r="E18" i="116"/>
  <c r="D18" i="116"/>
  <c r="C18" i="116"/>
  <c r="H17" i="116"/>
  <c r="G17" i="116"/>
  <c r="F17" i="116"/>
  <c r="E17" i="116"/>
  <c r="D17" i="116"/>
  <c r="C17" i="116"/>
  <c r="H16" i="116"/>
  <c r="G16" i="116"/>
  <c r="F16" i="116"/>
  <c r="E16" i="116"/>
  <c r="D16" i="116"/>
  <c r="C16" i="116"/>
  <c r="H15" i="116"/>
  <c r="G15" i="116"/>
  <c r="F15" i="116"/>
  <c r="E15" i="116"/>
  <c r="D15" i="116"/>
  <c r="C15" i="116"/>
  <c r="H14" i="116"/>
  <c r="G14" i="116"/>
  <c r="F14" i="116"/>
  <c r="E14" i="116"/>
  <c r="D14" i="116"/>
  <c r="C14" i="116"/>
  <c r="H11" i="116"/>
  <c r="G11" i="116"/>
  <c r="F11" i="116"/>
  <c r="E11" i="116"/>
  <c r="D11" i="116"/>
  <c r="C11" i="116"/>
  <c r="H10" i="116"/>
  <c r="G10" i="116"/>
  <c r="F10" i="116"/>
  <c r="E10" i="116"/>
  <c r="D10" i="116"/>
  <c r="C10" i="116"/>
  <c r="C60" i="116" l="1"/>
  <c r="G112" i="118"/>
  <c r="G104" i="118"/>
  <c r="G110" i="118" s="1"/>
  <c r="E62" i="116"/>
  <c r="E60" i="116" s="1"/>
  <c r="E67" i="116" s="1"/>
  <c r="C67" i="116"/>
  <c r="G62" i="116"/>
  <c r="G60" i="116" s="1"/>
  <c r="G67" i="116" s="1"/>
  <c r="D62" i="116"/>
  <c r="D60" i="116" s="1"/>
  <c r="D67" i="116" s="1"/>
  <c r="F62" i="116"/>
  <c r="F60" i="116" s="1"/>
  <c r="F67" i="116" s="1"/>
  <c r="H62" i="116"/>
  <c r="H60" i="116" s="1"/>
  <c r="H67" i="116" s="1"/>
  <c r="F275" i="2" l="1"/>
  <c r="H275" i="2" l="1"/>
  <c r="G275" i="2"/>
  <c r="L68" i="2" l="1"/>
  <c r="L38" i="2" l="1"/>
  <c r="L36" i="2" s="1"/>
  <c r="K38" i="2"/>
  <c r="K36" i="2" s="1"/>
  <c r="J38" i="2"/>
  <c r="M17" i="2"/>
  <c r="M16" i="2" s="1"/>
  <c r="N17" i="2"/>
  <c r="N16" i="2" s="1"/>
  <c r="O17" i="2"/>
  <c r="O16" i="2" s="1"/>
  <c r="J31" i="2"/>
  <c r="K102" i="2" l="1"/>
  <c r="N102" i="2" s="1"/>
  <c r="L102" i="2"/>
  <c r="O102" i="2" s="1"/>
  <c r="J102" i="2"/>
  <c r="M102" i="2" s="1"/>
  <c r="L97" i="2"/>
  <c r="O97" i="2" s="1"/>
  <c r="K97" i="2"/>
  <c r="N97" i="2" s="1"/>
  <c r="J97" i="2"/>
  <c r="M97" i="2" s="1"/>
  <c r="L91" i="2"/>
  <c r="O91" i="2" s="1"/>
  <c r="K91" i="2"/>
  <c r="N91" i="2" s="1"/>
  <c r="J91" i="2"/>
  <c r="M91" i="2" s="1"/>
  <c r="L80" i="2"/>
  <c r="O80" i="2" s="1"/>
  <c r="K80" i="2"/>
  <c r="N80" i="2" s="1"/>
  <c r="J80" i="2"/>
  <c r="M80" i="2" s="1"/>
  <c r="L75" i="2"/>
  <c r="O75" i="2" s="1"/>
  <c r="K75" i="2"/>
  <c r="N75" i="2" s="1"/>
  <c r="J75" i="2"/>
  <c r="M75" i="2" s="1"/>
  <c r="K68" i="2"/>
  <c r="K66" i="2" s="1"/>
  <c r="N66" i="2" s="1"/>
  <c r="O68" i="2"/>
  <c r="J68" i="2"/>
  <c r="M68" i="2" s="1"/>
  <c r="J56" i="2"/>
  <c r="M56" i="2" s="1"/>
  <c r="L56" i="2"/>
  <c r="O56" i="2" s="1"/>
  <c r="K56" i="2"/>
  <c r="N56" i="2" s="1"/>
  <c r="K50" i="2"/>
  <c r="N50" i="2" s="1"/>
  <c r="L50" i="2"/>
  <c r="O50" i="2" s="1"/>
  <c r="J50" i="2"/>
  <c r="M50" i="2" s="1"/>
  <c r="N38" i="2"/>
  <c r="O36" i="2"/>
  <c r="M38" i="2"/>
  <c r="K31" i="2"/>
  <c r="N31" i="2" s="1"/>
  <c r="L31" i="2"/>
  <c r="O31" i="2" s="1"/>
  <c r="M31" i="2"/>
  <c r="K17" i="2"/>
  <c r="K16" i="2" s="1"/>
  <c r="L17" i="2"/>
  <c r="J17" i="2"/>
  <c r="J16" i="2" s="1"/>
  <c r="J55" i="2" l="1"/>
  <c r="M55" i="2" s="1"/>
  <c r="L16" i="2"/>
  <c r="J36" i="2"/>
  <c r="M36" i="2" s="1"/>
  <c r="N36" i="2"/>
  <c r="O38" i="2"/>
  <c r="L55" i="2"/>
  <c r="O55" i="2" s="1"/>
  <c r="J66" i="2"/>
  <c r="M66" i="2" s="1"/>
  <c r="K55" i="2"/>
  <c r="N55" i="2" s="1"/>
  <c r="L66" i="2"/>
  <c r="O66" i="2" s="1"/>
  <c r="N68" i="2"/>
</calcChain>
</file>

<file path=xl/sharedStrings.xml><?xml version="1.0" encoding="utf-8"?>
<sst xmlns="http://schemas.openxmlformats.org/spreadsheetml/2006/main" count="1133" uniqueCount="633">
  <si>
    <t>1 lentelė</t>
  </si>
  <si>
    <t>1 lapas</t>
  </si>
  <si>
    <t>PAPILDOMOS LENTELĖS</t>
  </si>
  <si>
    <t>Lietuvos Respublikos valstybinio socialinio draudimo fondo biudžeto 2026 m.</t>
  </si>
  <si>
    <t>PAJAMŲ SMAIČIAVIMAI</t>
  </si>
  <si>
    <t>Matav.</t>
  </si>
  <si>
    <t xml:space="preserve">2023 m. </t>
  </si>
  <si>
    <t xml:space="preserve">2024 m. </t>
  </si>
  <si>
    <t xml:space="preserve">2025 m. </t>
  </si>
  <si>
    <t xml:space="preserve">2026 m. </t>
  </si>
  <si>
    <t xml:space="preserve">2027 m. </t>
  </si>
  <si>
    <t xml:space="preserve">2028 m. </t>
  </si>
  <si>
    <t>vnt.</t>
  </si>
  <si>
    <t>ataskaita</t>
  </si>
  <si>
    <t>laukiama</t>
  </si>
  <si>
    <t>projektas</t>
  </si>
  <si>
    <t>prognozė</t>
  </si>
  <si>
    <t>Finansų ministerijos prognozuojami rodikliai:</t>
  </si>
  <si>
    <t>Šalies vid. darbo užmokestis</t>
  </si>
  <si>
    <t>Eur</t>
  </si>
  <si>
    <t>Metinis darbo užmokesčio fondas</t>
  </si>
  <si>
    <t>mln. Eur</t>
  </si>
  <si>
    <t>VSDFV prognozuojami rodikliai:</t>
  </si>
  <si>
    <t xml:space="preserve">Vidutinis metinis dirbančiųjų, draudžiamų  visomis socialinio draudimo rūšimis skaičius </t>
  </si>
  <si>
    <t>tūkst.žm.</t>
  </si>
  <si>
    <t>Metinė draudžiamųjų pajamų bazė ( perskaičiuota)</t>
  </si>
  <si>
    <t>mln.Eur</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</si>
  <si>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</si>
  <si>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</si>
  <si>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</si>
  <si>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</si>
  <si>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VSD įmokas mokančių asmenų, turinčių verslo liudijimus  vid. metinis skaičius</t>
  </si>
  <si>
    <t>Meno kūrėjų statusą turinčių ,kuriuos remia valstybė, sk.</t>
  </si>
  <si>
    <t>Motinų, auginančių vaikus iki 3 m. skaičius</t>
  </si>
  <si>
    <t xml:space="preserve">Dvasininkų ir tik vienuolyne dirbančių vienuolių skaičius  </t>
  </si>
  <si>
    <t>Asmenų, slaugančių namuose neįgalius asmenis, skaičius</t>
  </si>
  <si>
    <t>Kitų asmenų, valstybės draudžiamų visai pensijai ir draudimu nuo nedarbo, skaičius</t>
  </si>
  <si>
    <t>Savanorišką praktiką atliekančių skaičius</t>
  </si>
  <si>
    <t>Kariūnai ir kursantai jų mokslo metu nelaimingų atsitikimų darbe draudimu VB lėšomis</t>
  </si>
  <si>
    <t xml:space="preserve">    1.1. Įmokos pensijų socialiniam draudimui</t>
  </si>
  <si>
    <t>tūkst. Eur</t>
  </si>
  <si>
    <t>1.1.1. Draudėjų   socialinio draudimo įmokos</t>
  </si>
  <si>
    <t>1.1.2. Apdraustųjų   socialinio draudimo įmokos</t>
  </si>
  <si>
    <t>1.1.3. Savarankiškai dirbančių   socialinio draudimo įmokos</t>
  </si>
  <si>
    <t xml:space="preserve">   1.2.Įmokos  ligos  socialiniam draudimui</t>
  </si>
  <si>
    <t>1.2.1. Draudėjų   socialinio draudimo įmokos</t>
  </si>
  <si>
    <t>1.2.2.Apdraustųjų   socialinio draudimo įmokos</t>
  </si>
  <si>
    <t>1.2.3. Savarankiškai dirbančių   socialinio draudimo įmokos</t>
  </si>
  <si>
    <t xml:space="preserve">   1.3. Įmokos motinystės  socialiniam draudimui</t>
  </si>
  <si>
    <t>1.3.1. Draudėjų   socialinio draudimo įmokos</t>
  </si>
  <si>
    <t>1.3.2. Apdraustųjų   socialinio draudimo įmokos</t>
  </si>
  <si>
    <t>1.3.3. Savarankiškai dirbančių   socialinio draudimo įmokos</t>
  </si>
  <si>
    <t xml:space="preserve">   1.4. Įmokos nedarbo  socialiniam draudimui</t>
  </si>
  <si>
    <t>1.4.1. Draudėjų   socialinio draudimo įmokos</t>
  </si>
  <si>
    <t>1.4.2. Savarankiškai dirbančių   socialinio draudimo įmokos</t>
  </si>
  <si>
    <t xml:space="preserve">  1.5. Įmokos nelaimingų atsitikimų darbe ir profesinių ligų  socialiniam draudimui</t>
  </si>
  <si>
    <t>1.5.1. Draudėjų   socialinio draudimo įmokos</t>
  </si>
  <si>
    <t xml:space="preserve">  1.6. Savanoriškojo socialinio draudimo įmokos</t>
  </si>
  <si>
    <t xml:space="preserve">  1.7. Delspinigiai, palūkanos ir baudos</t>
  </si>
  <si>
    <t xml:space="preserve"> 1.7.1. Delspinigiai ir baudos</t>
  </si>
  <si>
    <t xml:space="preserve"> 1.7.2.Palūkanos</t>
  </si>
  <si>
    <t>2 lapas</t>
  </si>
  <si>
    <t xml:space="preserve">   1.8. Iš valstybės biudžeto ir ( ar) kitų valstybės piniginių išteklių gautos lėšos</t>
  </si>
  <si>
    <t>1.8.1. Lėšos iš valstybės biudžeto socialinio draudimo pagrindinei (bendrajai) pensijos daliai kompensuoti</t>
  </si>
  <si>
    <t xml:space="preserve"> 1.8.2. Kitos lėšos  iš valstybės biudžeto  </t>
  </si>
  <si>
    <t xml:space="preserve">  1.9. Veiklos pajamos </t>
  </si>
  <si>
    <t xml:space="preserve"> 1.9.1. Fondo veiklos sąnaudų kompensavimas už surinktas ir pervestas įmokas, už išmokų skyrimą ir mokėjimą</t>
  </si>
  <si>
    <t>1.9.2. Kitos veiklos pajamos</t>
  </si>
  <si>
    <t>1.9.2.1. Rezervinio fondo gautos palūkanos už likučius bankų sąskaitose, dividendai</t>
  </si>
  <si>
    <t>1.9.2.2. Rezervinio fondo gautos palūkanos už vertybinius popierius ir indėlius</t>
  </si>
  <si>
    <t>1.9.2.3. Kitos  (ne Rezervinio fondo)  veiklos pajamos</t>
  </si>
  <si>
    <t>1.10. Kitos teisėtai gautinos lėšos</t>
  </si>
  <si>
    <t>PAJAMOS IŠ VISO:</t>
  </si>
  <si>
    <t xml:space="preserve">        2 lentelė</t>
  </si>
  <si>
    <t>S Ą N A U D Ų  skaičiavimai</t>
  </si>
  <si>
    <t>Matav. vnt.</t>
  </si>
  <si>
    <t>2023 m. ataskaita</t>
  </si>
  <si>
    <t>2024 m. ataskaita</t>
  </si>
  <si>
    <t>2025 m. laukiama</t>
  </si>
  <si>
    <t>2026 m. projektas</t>
  </si>
  <si>
    <t>2027 m. prognozė</t>
  </si>
  <si>
    <t>2028 m. prognozė</t>
  </si>
  <si>
    <t>Valstybinio socialinio draudimo išlaidų vidutiniai metiniai rodikliai:</t>
  </si>
  <si>
    <t>Valstybinio socialinio draudimo bazinė pensija</t>
  </si>
  <si>
    <t>Mokamų pensijų skaičius</t>
  </si>
  <si>
    <t>Vidutinės senatvės pensijos santykis su šalies neto</t>
  </si>
  <si>
    <t>%</t>
  </si>
  <si>
    <t>VDU</t>
  </si>
  <si>
    <r>
      <t xml:space="preserve">2.1. </t>
    </r>
    <r>
      <rPr>
        <b/>
        <u/>
        <sz val="12"/>
        <rFont val="Times New Roman"/>
        <family val="1"/>
        <charset val="186"/>
      </rPr>
      <t xml:space="preserve">Pensijų socialiniam draudimui </t>
    </r>
  </si>
  <si>
    <t>tūkst.Eur</t>
  </si>
  <si>
    <r>
      <t xml:space="preserve">2.1.1. </t>
    </r>
    <r>
      <rPr>
        <b/>
        <u/>
        <sz val="10"/>
        <rFont val="Times New Roman"/>
        <family val="1"/>
        <charset val="186"/>
      </rPr>
      <t xml:space="preserve">Senatvės pensijoms </t>
    </r>
    <r>
      <rPr>
        <sz val="10"/>
        <rFont val="Times New Roman"/>
        <family val="1"/>
        <charset val="186"/>
      </rPr>
      <t>(su įsipareigojimų pokyčiu)</t>
    </r>
  </si>
  <si>
    <t xml:space="preserve">          Senatvės pensijoms </t>
  </si>
  <si>
    <t xml:space="preserve">          Senatvės pensijų gavėjai</t>
  </si>
  <si>
    <t>žm.</t>
  </si>
  <si>
    <t xml:space="preserve">          Vidutinis 1 mėn.  išmokų skaičius</t>
  </si>
  <si>
    <t xml:space="preserve">          Vidutinė senatvės pensija </t>
  </si>
  <si>
    <t xml:space="preserve">          Vidutinė senatvės pensija, turint būtinąjį stažą</t>
  </si>
  <si>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</si>
  <si>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</si>
  <si>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2.1.2.</t>
    </r>
    <r>
      <rPr>
        <b/>
        <u/>
        <sz val="10"/>
        <rFont val="Times New Roman"/>
        <family val="1"/>
        <charset val="186"/>
      </rPr>
      <t xml:space="preserve"> Negalios (netekto darbingumo / invalidumo)</t>
    </r>
  </si>
  <si>
    <r>
      <t xml:space="preserve">       </t>
    </r>
    <r>
      <rPr>
        <sz val="10"/>
        <rFont val="Times New Roman"/>
        <family val="1"/>
        <charset val="186"/>
      </rPr>
      <t xml:space="preserve">   pensijoms (su atidėjinių pokyčiu)</t>
    </r>
  </si>
  <si>
    <t xml:space="preserve">           Negalios (netekto darbingumo / invalidumo) pensijų</t>
  </si>
  <si>
    <t xml:space="preserve">           gavėjai</t>
  </si>
  <si>
    <t xml:space="preserve">          Vidutinė netekto darbingumo (invalidumo) pensija </t>
  </si>
  <si>
    <r>
      <t xml:space="preserve">            I</t>
    </r>
    <r>
      <rPr>
        <b/>
        <u/>
        <sz val="10"/>
        <rFont val="Times New Roman"/>
        <family val="1"/>
        <charset val="186"/>
      </rPr>
      <t xml:space="preserve">nvalidumo pensijoms </t>
    </r>
  </si>
  <si>
    <t xml:space="preserve">            Invalidumo pensijų gavėjai </t>
  </si>
  <si>
    <t xml:space="preserve">            Vidutinis 1 mėn.  išmokų skaičius</t>
  </si>
  <si>
    <t xml:space="preserve">            Vidutinė invalidumo pensija </t>
  </si>
  <si>
    <r>
      <t xml:space="preserve">             </t>
    </r>
    <r>
      <rPr>
        <b/>
        <u/>
        <sz val="10"/>
        <rFont val="Times New Roman"/>
        <family val="1"/>
        <charset val="186"/>
      </rPr>
      <t>Negalios (netekto darbingumo) pensijoms</t>
    </r>
  </si>
  <si>
    <r>
      <t xml:space="preserve">           </t>
    </r>
    <r>
      <rPr>
        <sz val="10"/>
        <rFont val="Times New Roman"/>
        <family val="1"/>
        <charset val="186"/>
      </rPr>
      <t xml:space="preserve">   (su atidėjinių pokyčiu)</t>
    </r>
  </si>
  <si>
    <t xml:space="preserve">             Negalios (netekto darbingumo) pensijoms </t>
  </si>
  <si>
    <t xml:space="preserve">             Negalios (netekto darbingumo) pensijų gavėjai </t>
  </si>
  <si>
    <t xml:space="preserve">             Vidutinis 1 mėn.  išmokų skaičius</t>
  </si>
  <si>
    <t xml:space="preserve">             Vidutinė negalios (netekto darbingumo) pensija </t>
  </si>
  <si>
    <t xml:space="preserve">             Negalios (netekto darbingumo) pensijų atidėjiniai</t>
  </si>
  <si>
    <t xml:space="preserve">             Negalios (netekto darbingumo) pensijų atidėjinių</t>
  </si>
  <si>
    <t xml:space="preserve">            pokytis</t>
  </si>
  <si>
    <r>
      <t>2.1.3.</t>
    </r>
    <r>
      <rPr>
        <b/>
        <u/>
        <sz val="10"/>
        <rFont val="Times New Roman"/>
        <family val="1"/>
        <charset val="186"/>
      </rPr>
      <t xml:space="preserve"> Našlių ir našlaičių (maitintojo</t>
    </r>
  </si>
  <si>
    <r>
      <t xml:space="preserve">           </t>
    </r>
    <r>
      <rPr>
        <b/>
        <u/>
        <sz val="10"/>
        <rFont val="Times New Roman"/>
        <family val="1"/>
        <charset val="186"/>
      </rPr>
      <t xml:space="preserve">netekimo) pensijoms </t>
    </r>
    <r>
      <rPr>
        <sz val="10"/>
        <rFont val="Times New Roman"/>
        <family val="1"/>
        <charset val="186"/>
      </rPr>
      <t>(su atidėjinių pokyčiu)</t>
    </r>
  </si>
  <si>
    <t xml:space="preserve">           Našlių ir našlaičių (maitintojo netekimo)</t>
  </si>
  <si>
    <t xml:space="preserve">           pensijų gavėjai</t>
  </si>
  <si>
    <t xml:space="preserve">            Maitintojo netekimo pensijoms </t>
  </si>
  <si>
    <t xml:space="preserve">            Maitintojo netekimo pensijų gavėjai</t>
  </si>
  <si>
    <t xml:space="preserve">            Vidutinė pensija</t>
  </si>
  <si>
    <r>
      <t xml:space="preserve">            Našlaičių pensijoms</t>
    </r>
    <r>
      <rPr>
        <sz val="10"/>
        <rFont val="Times New Roman"/>
        <family val="1"/>
        <charset val="186"/>
      </rPr>
      <t xml:space="preserve"> (su atidėjinių pokyčiu)</t>
    </r>
  </si>
  <si>
    <r>
      <t xml:space="preserve">            Našlaičių pensijoms</t>
    </r>
    <r>
      <rPr>
        <b/>
        <sz val="8"/>
        <rFont val="Times New Roman"/>
        <family val="1"/>
        <charset val="186"/>
      </rPr>
      <t/>
    </r>
  </si>
  <si>
    <t xml:space="preserve">            Našlaičių pensijų gavėjai</t>
  </si>
  <si>
    <t xml:space="preserve">             Našlaičių pensijų atidėjiniai</t>
  </si>
  <si>
    <t xml:space="preserve">             Našlaičių pensijų atidėjinių pokytis </t>
  </si>
  <si>
    <t xml:space="preserve">            Našlių pensijoms </t>
  </si>
  <si>
    <t xml:space="preserve">            Našlių pensijų gavėjai</t>
  </si>
  <si>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</si>
  <si>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</si>
  <si>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</si>
  <si>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t xml:space="preserve">            Vidutinė našlių pensija</t>
  </si>
  <si>
    <t xml:space="preserve">             Našlių pensijų atidėjiniai</t>
  </si>
  <si>
    <t xml:space="preserve">             Našlių pensijų atidėjinių pokytis </t>
  </si>
  <si>
    <r>
      <t xml:space="preserve">            Našlių pensijoms</t>
    </r>
    <r>
      <rPr>
        <b/>
        <sz val="8"/>
        <rFont val="Times New Roman"/>
        <family val="1"/>
        <charset val="186"/>
      </rPr>
      <t xml:space="preserve"> (už mirusius iki 95-01-01)</t>
    </r>
  </si>
  <si>
    <r>
      <t xml:space="preserve">2.1.4. </t>
    </r>
    <r>
      <rPr>
        <b/>
        <u/>
        <sz val="10"/>
        <rFont val="Times New Roman"/>
        <family val="1"/>
        <charset val="186"/>
      </rPr>
      <t>Ištarnauto laiko pensijoms</t>
    </r>
  </si>
  <si>
    <t xml:space="preserve">           Ištarnauto laiko pensijų gavėjai</t>
  </si>
  <si>
    <t xml:space="preserve">           Vidutinis 1 mėn.  išmokų skaičius</t>
  </si>
  <si>
    <t xml:space="preserve">           Vidutinė pensija</t>
  </si>
  <si>
    <r>
      <t xml:space="preserve">2.1.5. </t>
    </r>
    <r>
      <rPr>
        <b/>
        <u/>
        <sz val="10"/>
        <rFont val="Times New Roman"/>
        <family val="1"/>
        <charset val="186"/>
      </rPr>
      <t>Kompensacijoms už ypatingas darbo sąlygas</t>
    </r>
  </si>
  <si>
    <t xml:space="preserve">           Kompensacijų už ypatingas darbo </t>
  </si>
  <si>
    <t xml:space="preserve">           sąlygas gavėjų skaičius </t>
  </si>
  <si>
    <t xml:space="preserve">           Vidutinė išmoka</t>
  </si>
  <si>
    <r>
      <t xml:space="preserve">2.1.6. </t>
    </r>
    <r>
      <rPr>
        <b/>
        <u/>
        <sz val="10"/>
        <rFont val="Times New Roman"/>
        <family val="1"/>
        <charset val="186"/>
      </rPr>
      <t>Išankstinėms senatvės pensijoms</t>
    </r>
  </si>
  <si>
    <t xml:space="preserve">           Išankstinių pensijų gavėjai</t>
  </si>
  <si>
    <t xml:space="preserve">           Vidutinė pensija </t>
  </si>
  <si>
    <r>
      <t xml:space="preserve">2.1.7. </t>
    </r>
    <r>
      <rPr>
        <b/>
        <u/>
        <sz val="10"/>
        <rFont val="Times New Roman"/>
        <family val="1"/>
        <charset val="186"/>
      </rPr>
      <t xml:space="preserve">Išmokoms mirusius pensijų gavėjus </t>
    </r>
  </si>
  <si>
    <r>
      <t xml:space="preserve">           </t>
    </r>
    <r>
      <rPr>
        <b/>
        <u/>
        <sz val="10"/>
        <rFont val="Times New Roman"/>
        <family val="1"/>
        <charset val="186"/>
      </rPr>
      <t>laidojusiems asmenims</t>
    </r>
  </si>
  <si>
    <t xml:space="preserve">           Išmokų laidojusiems asmenims skaičius</t>
  </si>
  <si>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</si>
  <si>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</si>
  <si>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r>
      <t xml:space="preserve">2.1.9. </t>
    </r>
    <r>
      <rPr>
        <b/>
        <u/>
        <sz val="10"/>
        <rFont val="Times New Roman"/>
        <family val="1"/>
        <charset val="186"/>
      </rPr>
      <t>Lėšos, pervedamos į pensijų fondus</t>
    </r>
  </si>
  <si>
    <t>-</t>
  </si>
  <si>
    <r>
      <t xml:space="preserve">2.2. </t>
    </r>
    <r>
      <rPr>
        <b/>
        <u/>
        <sz val="12"/>
        <color rgb="FF0070C0"/>
        <rFont val="Times New Roman"/>
        <family val="1"/>
        <charset val="186"/>
      </rPr>
      <t>Ligos socialiniam draudimui</t>
    </r>
  </si>
  <si>
    <r>
      <t xml:space="preserve">2.2.1. </t>
    </r>
    <r>
      <rPr>
        <b/>
        <u/>
        <sz val="11"/>
        <color rgb="FF0070C0"/>
        <rFont val="Times New Roman"/>
        <family val="1"/>
        <charset val="186"/>
      </rPr>
      <t>Privalomajam socialiniam</t>
    </r>
  </si>
  <si>
    <r>
      <t xml:space="preserve">         </t>
    </r>
    <r>
      <rPr>
        <b/>
        <u/>
        <sz val="11"/>
        <color rgb="FF0070C0"/>
        <rFont val="Times New Roman"/>
        <family val="1"/>
        <charset val="186"/>
      </rPr>
      <t>draudimui</t>
    </r>
    <r>
      <rPr>
        <sz val="11"/>
        <color rgb="FF0070C0"/>
        <rFont val="Times New Roman"/>
        <family val="1"/>
        <charset val="186"/>
      </rPr>
      <t xml:space="preserve"> (su atidėjinių pokyčiu)</t>
    </r>
  </si>
  <si>
    <r>
      <rPr>
        <b/>
        <sz val="10"/>
        <color rgb="FF0070C0"/>
        <rFont val="Times New Roman"/>
        <family val="1"/>
        <charset val="186"/>
      </rPr>
      <t xml:space="preserve">2.2.1.1. </t>
    </r>
    <r>
      <rPr>
        <b/>
        <u/>
        <sz val="10"/>
        <color rgb="FF0070C0"/>
        <rFont val="Times New Roman"/>
        <family val="1"/>
        <charset val="186"/>
      </rPr>
      <t>Ligos išmokoms</t>
    </r>
    <r>
      <rPr>
        <u/>
        <sz val="10"/>
        <color rgb="FF0070C0"/>
        <rFont val="Times New Roman"/>
        <family val="1"/>
        <charset val="186"/>
      </rPr>
      <t xml:space="preserve"> (su atidėjinių pokyčiu)</t>
    </r>
  </si>
  <si>
    <t xml:space="preserve">             Ligos išmokoms</t>
  </si>
  <si>
    <t xml:space="preserve">             Apmokėtų ligos dienų skaičius 1 darbuotojui</t>
  </si>
  <si>
    <t>d.d.</t>
  </si>
  <si>
    <t xml:space="preserve">             Apmokėtų ligos dienų skaičius iš viso</t>
  </si>
  <si>
    <t xml:space="preserve">             Vidutinė 1 dienos ligos išmoka </t>
  </si>
  <si>
    <t xml:space="preserve">             Ligos išmokų atidėjiniai</t>
  </si>
  <si>
    <t xml:space="preserve">             Ligos išmokų atidėjinių pokytis</t>
  </si>
  <si>
    <r>
      <rPr>
        <b/>
        <sz val="10"/>
        <color rgb="FF0070C0"/>
        <rFont val="Times New Roman"/>
        <family val="1"/>
        <charset val="186"/>
      </rPr>
      <t xml:space="preserve">2.2.1.2. </t>
    </r>
    <r>
      <rPr>
        <b/>
        <u/>
        <sz val="10"/>
        <color rgb="FF0070C0"/>
        <rFont val="Times New Roman"/>
        <family val="1"/>
        <charset val="186"/>
      </rPr>
      <t>Profesinės reabilitacijos išmokoms</t>
    </r>
  </si>
  <si>
    <t xml:space="preserve">              Gavėjų skaičius</t>
  </si>
  <si>
    <t xml:space="preserve">              Vidutinė 1 atvejo trukmė</t>
  </si>
  <si>
    <t xml:space="preserve">              Vidutinė 1 dienos išmoka</t>
  </si>
  <si>
    <r>
      <t xml:space="preserve">2.2.2. </t>
    </r>
    <r>
      <rPr>
        <b/>
        <u/>
        <sz val="11"/>
        <color rgb="FF0070C0"/>
        <rFont val="Times New Roman"/>
        <family val="1"/>
        <charset val="186"/>
      </rPr>
      <t>Savanoriškajam socialiniam</t>
    </r>
  </si>
  <si>
    <r>
      <t xml:space="preserve">          </t>
    </r>
    <r>
      <rPr>
        <b/>
        <u/>
        <sz val="11"/>
        <color rgb="FF0070C0"/>
        <rFont val="Times New Roman"/>
        <family val="1"/>
        <charset val="186"/>
      </rPr>
      <t xml:space="preserve">  draudimui</t>
    </r>
  </si>
  <si>
    <r>
      <t xml:space="preserve">2.3.  </t>
    </r>
    <r>
      <rPr>
        <b/>
        <u/>
        <sz val="12"/>
        <color rgb="FF0070C0"/>
        <rFont val="Times New Roman"/>
        <family val="1"/>
        <charset val="186"/>
      </rPr>
      <t>Motinystės socialiniam draudimui</t>
    </r>
  </si>
  <si>
    <r>
      <t xml:space="preserve">2.3.1. </t>
    </r>
    <r>
      <rPr>
        <b/>
        <u/>
        <sz val="11"/>
        <color rgb="FF0070C0"/>
        <rFont val="Times New Roman"/>
        <family val="1"/>
        <charset val="186"/>
      </rPr>
      <t>Privalomajam socialiniam</t>
    </r>
  </si>
  <si>
    <r>
      <t xml:space="preserve">           </t>
    </r>
    <r>
      <rPr>
        <b/>
        <u/>
        <sz val="11"/>
        <color rgb="FF0070C0"/>
        <rFont val="Times New Roman"/>
        <family val="1"/>
        <charset val="186"/>
      </rPr>
      <t>draudimui</t>
    </r>
    <r>
      <rPr>
        <sz val="11"/>
        <color rgb="FF0070C0"/>
        <rFont val="Times New Roman"/>
        <family val="1"/>
        <charset val="186"/>
      </rPr>
      <t xml:space="preserve"> (su atidėjinių pokyčiu)</t>
    </r>
  </si>
  <si>
    <r>
      <rPr>
        <b/>
        <sz val="10"/>
        <color rgb="FF0070C0"/>
        <rFont val="Times New Roman"/>
        <family val="1"/>
        <charset val="186"/>
      </rPr>
      <t xml:space="preserve">2.3.1.1. </t>
    </r>
    <r>
      <rPr>
        <b/>
        <u/>
        <sz val="10"/>
        <color rgb="FF0070C0"/>
        <rFont val="Times New Roman"/>
        <family val="1"/>
        <charset val="186"/>
      </rPr>
      <t>Motinystės išmokoms</t>
    </r>
    <r>
      <rPr>
        <sz val="10"/>
        <color rgb="FF0070C0"/>
        <rFont val="Times New Roman"/>
        <family val="1"/>
        <charset val="186"/>
      </rPr>
      <t xml:space="preserve"> (su atidėjinių pokyčiu)</t>
    </r>
  </si>
  <si>
    <t xml:space="preserve">              Motinystės išmokoms</t>
  </si>
  <si>
    <t xml:space="preserve">              Motinystės išmokos apmokėtų dienų skaičius</t>
  </si>
  <si>
    <t xml:space="preserve">              Motinystės išmokos vidutinė trukmė</t>
  </si>
  <si>
    <t xml:space="preserve">              Vidutinė motinystės 1 d. išmoka</t>
  </si>
  <si>
    <t xml:space="preserve">              Motinystės išmokų atidėjiniai</t>
  </si>
  <si>
    <t xml:space="preserve">              Motinystės išmokų atidėjinių pokytis</t>
  </si>
  <si>
    <r>
      <rPr>
        <b/>
        <sz val="10"/>
        <color rgb="FF0070C0"/>
        <rFont val="Times New Roman"/>
        <family val="1"/>
        <charset val="186"/>
      </rPr>
      <t xml:space="preserve">2.3.1.2.  </t>
    </r>
    <r>
      <rPr>
        <b/>
        <u/>
        <sz val="10"/>
        <color rgb="FF0070C0"/>
        <rFont val="Times New Roman"/>
        <family val="1"/>
        <charset val="186"/>
      </rPr>
      <t>Vaiko priežiūros išmokoms</t>
    </r>
    <r>
      <rPr>
        <sz val="10"/>
        <color rgb="FF0070C0"/>
        <rFont val="Times New Roman"/>
        <family val="1"/>
        <charset val="186"/>
      </rPr>
      <t xml:space="preserve"> (su atidėjinių pokyčiu)</t>
    </r>
  </si>
  <si>
    <t xml:space="preserve">2.3.1.2.1. Vaiko priežiūros išmokoms iki vaikui </t>
  </si>
  <si>
    <r>
      <t xml:space="preserve">              sukaks 18 mėn., nuo 2023-01-01</t>
    </r>
    <r>
      <rPr>
        <sz val="10"/>
        <color rgb="FF0070C0"/>
        <rFont val="Times New Roman"/>
        <family val="1"/>
        <charset val="186"/>
      </rPr>
      <t xml:space="preserve"> (su atidėjinių pokyčiu)</t>
    </r>
  </si>
  <si>
    <r>
      <t xml:space="preserve">              </t>
    </r>
    <r>
      <rPr>
        <sz val="10"/>
        <color rgb="FF0070C0"/>
        <rFont val="Times New Roman"/>
        <family val="1"/>
        <charset val="186"/>
      </rPr>
      <t>Vaiko priežiūros išmokoms</t>
    </r>
  </si>
  <si>
    <t xml:space="preserve">              Vidutinis gavėjų skaičius</t>
  </si>
  <si>
    <t xml:space="preserve">              Vidutinė išmoka</t>
  </si>
  <si>
    <t xml:space="preserve">              Vaiko priežiūros išmokų atidėjiniai</t>
  </si>
  <si>
    <t xml:space="preserve">              Vaiko priežiūros išmokų atidėjinių pokytis</t>
  </si>
  <si>
    <t>2.3.1.2.2. Vaiko priežiūros išmokoms iki vaikui</t>
  </si>
  <si>
    <t xml:space="preserve">              sukaks 24 mėn., nuo 2023-01-01</t>
  </si>
  <si>
    <r>
      <rPr>
        <b/>
        <sz val="10"/>
        <color rgb="FF0070C0"/>
        <rFont val="Times New Roman"/>
        <family val="1"/>
        <charset val="186"/>
      </rPr>
      <t xml:space="preserve">2.3.1.3. </t>
    </r>
    <r>
      <rPr>
        <b/>
        <u/>
        <sz val="10"/>
        <color rgb="FF0070C0"/>
        <rFont val="Times New Roman"/>
        <family val="1"/>
        <charset val="186"/>
      </rPr>
      <t>Tėvystės išmokoms</t>
    </r>
    <r>
      <rPr>
        <sz val="10"/>
        <color rgb="FF0070C0"/>
        <rFont val="Times New Roman"/>
        <family val="1"/>
        <charset val="186"/>
      </rPr>
      <t xml:space="preserve"> (su atidėjinių pokyčiu)</t>
    </r>
  </si>
  <si>
    <r>
      <t xml:space="preserve">              </t>
    </r>
    <r>
      <rPr>
        <sz val="10"/>
        <color rgb="FF0070C0"/>
        <rFont val="Times New Roman"/>
        <family val="1"/>
        <charset val="186"/>
      </rPr>
      <t>Tėvystės išmokoms</t>
    </r>
  </si>
  <si>
    <t xml:space="preserve">              Vidutinė mėnesio išmoka</t>
  </si>
  <si>
    <t xml:space="preserve">              Tėvystės išmokų atidėjiniai</t>
  </si>
  <si>
    <t xml:space="preserve">              Tėvystės išmokų atidėjinių pokytis</t>
  </si>
  <si>
    <r>
      <t xml:space="preserve">2.3.2. </t>
    </r>
    <r>
      <rPr>
        <b/>
        <u/>
        <sz val="11"/>
        <color rgb="FF0070C0"/>
        <rFont val="Times New Roman"/>
        <family val="1"/>
        <charset val="186"/>
      </rPr>
      <t>Savanoriškajam socialiniam</t>
    </r>
  </si>
  <si>
    <r>
      <t xml:space="preserve">           </t>
    </r>
    <r>
      <rPr>
        <b/>
        <u/>
        <sz val="11"/>
        <color rgb="FF0070C0"/>
        <rFont val="Times New Roman"/>
        <family val="1"/>
        <charset val="186"/>
      </rPr>
      <t>draudimui motinystės išmokoms</t>
    </r>
  </si>
  <si>
    <t>3 lapas</t>
  </si>
  <si>
    <r>
      <t xml:space="preserve">2.4. </t>
    </r>
    <r>
      <rPr>
        <b/>
        <u/>
        <sz val="12"/>
        <color rgb="FF0070C0"/>
        <rFont val="Times New Roman"/>
        <family val="1"/>
        <charset val="186"/>
      </rPr>
      <t>Nedarbo socialiniam draudimui</t>
    </r>
  </si>
  <si>
    <r>
      <t xml:space="preserve">2.4.1. </t>
    </r>
    <r>
      <rPr>
        <b/>
        <u/>
        <sz val="10"/>
        <color rgb="FF0070C0"/>
        <rFont val="Times New Roman"/>
        <family val="1"/>
        <charset val="186"/>
      </rPr>
      <t>Nedarbo draudimo išmokoms</t>
    </r>
    <r>
      <rPr>
        <sz val="10"/>
        <color rgb="FF0070C0"/>
        <rFont val="Times New Roman"/>
        <family val="1"/>
        <charset val="186"/>
      </rPr>
      <t xml:space="preserve"> (su atidėjinių pokyčiu)</t>
    </r>
  </si>
  <si>
    <t>Nedarbo draudimo išmokoms</t>
  </si>
  <si>
    <t>Vidutinis gavėjų skaičius</t>
  </si>
  <si>
    <t>Vidutinė išmoka</t>
  </si>
  <si>
    <t>Nedarbo draudimo išmokų atidėjiniai</t>
  </si>
  <si>
    <t>Nedarbo draudimo išmokų atidėjinių pokytis</t>
  </si>
  <si>
    <t>2.4.2. Dalinio darbo išmokoms</t>
  </si>
  <si>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</si>
  <si>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</si>
  <si>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</si>
  <si>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</si>
  <si>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t xml:space="preserve">           (su atidėjinių pokyčiu)</t>
  </si>
  <si>
    <t xml:space="preserve">          Profesinėms ligoms</t>
  </si>
  <si>
    <t xml:space="preserve">          Atvejų skaičius</t>
  </si>
  <si>
    <t xml:space="preserve">          Vidutinė atvejo trukmė</t>
  </si>
  <si>
    <t>d.</t>
  </si>
  <si>
    <t xml:space="preserve">          Vidutinė 1d. išmoka</t>
  </si>
  <si>
    <t xml:space="preserve">          Vienos ligos dienos išmokos santykis su vid. mėn.</t>
  </si>
  <si>
    <t xml:space="preserve">           apdraustųjų pajamomis nuo kurių skaič. VSD įmokos</t>
  </si>
  <si>
    <t xml:space="preserve">          Traumoms darbe ir kelyje</t>
  </si>
  <si>
    <t xml:space="preserve">           Atvejų skaičius</t>
  </si>
  <si>
    <t xml:space="preserve">           Vidutinė atvejo trukmė</t>
  </si>
  <si>
    <t xml:space="preserve">           Vidutinė 1d. išmoka</t>
  </si>
  <si>
    <t xml:space="preserve">          Ligos dėl nelaimingo atsitikimo darbe, pakeliui</t>
  </si>
  <si>
    <t xml:space="preserve">           į darbą ar iš darbo arba profesinės ligos pašalpų</t>
  </si>
  <si>
    <t xml:space="preserve">           atidėjiniai</t>
  </si>
  <si>
    <t xml:space="preserve">           atidėjinių pokytis</t>
  </si>
  <si>
    <r>
      <t xml:space="preserve">2.5.2. </t>
    </r>
    <r>
      <rPr>
        <b/>
        <u/>
        <sz val="10"/>
        <rFont val="Times New Roman"/>
        <family val="1"/>
        <charset val="186"/>
      </rPr>
      <t>Netekto dalyvumo vienkartinei kompensacijai</t>
    </r>
  </si>
  <si>
    <t xml:space="preserve">          Terminuotam dalyvumui</t>
  </si>
  <si>
    <t xml:space="preserve">          Apdraustieji, netekę iki 20% dalyvumo</t>
  </si>
  <si>
    <t xml:space="preserve">          Vidutinė išmoka</t>
  </si>
  <si>
    <t xml:space="preserve">          Apdraustieji, netekę nuo 20% iki 30% dalyvumo</t>
  </si>
  <si>
    <t xml:space="preserve">         Neterminuotam dalyvumui</t>
  </si>
  <si>
    <t xml:space="preserve">           Netekto dalyvumo vienkartinių kompensacijų </t>
  </si>
  <si>
    <r>
      <t xml:space="preserve">2.5.3. </t>
    </r>
    <r>
      <rPr>
        <b/>
        <u/>
        <sz val="10"/>
        <rFont val="Times New Roman"/>
        <family val="1"/>
        <charset val="186"/>
      </rPr>
      <t xml:space="preserve"> Netekto dalyvumo periodinei kompensacijai</t>
    </r>
  </si>
  <si>
    <t xml:space="preserve">          Gavėjų skaičius  (apdraustųjų skaičius)</t>
  </si>
  <si>
    <t xml:space="preserve">          Išmokų skaičius</t>
  </si>
  <si>
    <t xml:space="preserve">          Vidutinis mėnesinis kompensacijos dydis</t>
  </si>
  <si>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</si>
  <si>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</si>
  <si>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t xml:space="preserve">          Gavėjų skaičius (mirusių skaičius)</t>
  </si>
  <si>
    <t xml:space="preserve">          Vidutinis kompensacijos dydis</t>
  </si>
  <si>
    <t xml:space="preserve">           Vienkartinių draudimo išmokų apdraustajam</t>
  </si>
  <si>
    <t xml:space="preserve">           mirus atidėjiniai</t>
  </si>
  <si>
    <t xml:space="preserve">           mirus atidėjinių pokytis</t>
  </si>
  <si>
    <r>
      <t xml:space="preserve"> 2.5.5. </t>
    </r>
    <r>
      <rPr>
        <b/>
        <u/>
        <sz val="10"/>
        <rFont val="Times New Roman"/>
        <family val="1"/>
        <charset val="186"/>
      </rPr>
      <t>Periodinei draudimo išmokai apdraustajam mirus</t>
    </r>
  </si>
  <si>
    <t xml:space="preserve">          Gavėjų skaičius (išlaikytinių skaičius)</t>
  </si>
  <si>
    <t xml:space="preserve">           Išmokų skaičius</t>
  </si>
  <si>
    <t>4 lapas</t>
  </si>
  <si>
    <r>
      <rPr>
        <b/>
        <sz val="11"/>
        <rFont val="Times New Roman"/>
        <family val="1"/>
        <charset val="186"/>
      </rPr>
      <t xml:space="preserve">        </t>
    </r>
    <r>
      <rPr>
        <b/>
        <u/>
        <sz val="11"/>
        <rFont val="Times New Roman"/>
        <family val="1"/>
        <charset val="186"/>
      </rPr>
      <t>Lėšos, pervedamos į pensijų fondus</t>
    </r>
  </si>
  <si>
    <r>
      <t xml:space="preserve">       </t>
    </r>
    <r>
      <rPr>
        <b/>
        <u/>
        <sz val="11"/>
        <rFont val="Times New Roman"/>
        <family val="1"/>
        <charset val="186"/>
      </rPr>
      <t xml:space="preserve"> sumos</t>
    </r>
  </si>
  <si>
    <r>
      <t xml:space="preserve">2.6.  </t>
    </r>
    <r>
      <rPr>
        <b/>
        <u/>
        <sz val="11"/>
        <rFont val="Times New Roman"/>
        <family val="1"/>
        <charset val="186"/>
      </rPr>
      <t>Neatgautinos ir abejotinai atgautinos</t>
    </r>
  </si>
  <si>
    <r>
      <t xml:space="preserve">2.7.  </t>
    </r>
    <r>
      <rPr>
        <b/>
        <u/>
        <sz val="12"/>
        <rFont val="Times New Roman"/>
        <family val="1"/>
        <charset val="186"/>
      </rPr>
      <t>Veiklos sąnaudos</t>
    </r>
  </si>
  <si>
    <t>2.7.1. Fondo administravimo įstaigų finansavimo</t>
  </si>
  <si>
    <t xml:space="preserve">        sąnaudos</t>
  </si>
  <si>
    <t>2.7.2. Kitos Fondo veiklos sąnaudos</t>
  </si>
  <si>
    <t>2.7.3. Ilgalaikio turto nusidėvėjimas (amortizacija)</t>
  </si>
  <si>
    <t>IŠ VISO SĄNAUDŲ:</t>
  </si>
  <si>
    <t xml:space="preserve"> VALSTYBINIO SOCIALINIO DRAUDIMO FONDO BIUDŽETO ĮPLAUKŲ IR IŠLAIDŲ  PAPILDOMOS LENTELĖS</t>
  </si>
  <si>
    <t>3 lentelė 1 lapas</t>
  </si>
  <si>
    <t>1. Įprastinė veikla</t>
  </si>
  <si>
    <t>1.1. Įprastinė Valstybinio socialinio draudimo fondo (toliau - Fondas) veikla</t>
  </si>
  <si>
    <t xml:space="preserve">   1.1.1.  Įplaukos, iš jų:</t>
  </si>
  <si>
    <t xml:space="preserve">    1.1.1.1. Įmokos pensijų socialiniam draudimui</t>
  </si>
  <si>
    <t>1.1.1.1.1. Draudėjų socialinio draudimo įmokos</t>
  </si>
  <si>
    <t>1.1.1.1.2. Apdraustųjų socialinio draudimo įmokos</t>
  </si>
  <si>
    <t>1.1.1.1.3. Savarankiškai dirbančių socialinio draudimo įmokos</t>
  </si>
  <si>
    <t>1.1.1.2. Įmokos ligos socialiniam draudimui</t>
  </si>
  <si>
    <t>1.1.1.2.1. Draudėjų socialinio draudimo įmokos</t>
  </si>
  <si>
    <t>1.1.1.2.2. Apdraustųjų socialinio draudimo įmokos</t>
  </si>
  <si>
    <t>1.1.1.2.3. Savarankiškai dirbančių socialinio draudimo įmokos</t>
  </si>
  <si>
    <t>1.1.1.3. Įmokos motinystės socialiniam draudimui</t>
  </si>
  <si>
    <t>1.1.1.3.1. Draudėjų socialinio draudimo įmokos</t>
  </si>
  <si>
    <t>1.1.1.3.2. Apdraustųjų socialinio draudimo įmokos</t>
  </si>
  <si>
    <t>1.1.1.3.3. Savarankiškai dirbančių socialinio draudimo įmokos</t>
  </si>
  <si>
    <t xml:space="preserve"> 1.1.1. 4. Įmokos nedarbo socialiniam draudimui</t>
  </si>
  <si>
    <t>1.1.1.4.1. Draudėjų socialinio draudimo įmokos</t>
  </si>
  <si>
    <t>1.1.1.4.2. Savarankiškai dirbančių socialinio draudimo įmokos</t>
  </si>
  <si>
    <t>1.1.1.5. Įmokos nelaimingų atsitikimų darbe ir profesinių ligų  socialiniam draudimui</t>
  </si>
  <si>
    <t>1.1.1.5.1. Draudėjų socialinio draudimo įmokos</t>
  </si>
  <si>
    <t>1.1.1.6. Savanoriškojo socialinio draudimo įmokos</t>
  </si>
  <si>
    <t xml:space="preserve"> 1.1.1.7. Delspinigiai, palūkanos ir baudos  </t>
  </si>
  <si>
    <t xml:space="preserve">   1.1.1.7.1. Delspinigiai ir baudos ( iki 2023 m. ir rezervinio fondo palūkanos už vetybinius popierius ir indėlius)</t>
  </si>
  <si>
    <t xml:space="preserve">    1.1.1.7.2. Palūkanos</t>
  </si>
  <si>
    <t>1.1.1.8.  Iš valstybės biudžeto ir ( ar) kitų valstybės piniginių išteklių gautos lėšos</t>
  </si>
  <si>
    <t>1.1.1.8.1. Lėšos iš valstybės biudžeto socialinio draudimo pagrindinei (bendrajai) pensijos daliai kompensuoti</t>
  </si>
  <si>
    <t xml:space="preserve"> 1.1.1.8.2. Kitos lėšos  iš valstybės biudžeto</t>
  </si>
  <si>
    <t xml:space="preserve">1.1.1.9. Veiklos pajamos </t>
  </si>
  <si>
    <t xml:space="preserve"> 1.1.1.9.1. Fondo veiklos sąnaudų kompensavimas už surinktas ir pervestas įmokas, už išmokų skyrimą ir mokėjimą</t>
  </si>
  <si>
    <t xml:space="preserve">1.1.1.9.1.1. Pensijų fondai </t>
  </si>
  <si>
    <t xml:space="preserve">1.1.1.9.1.2. Privalomojo sveikatos draudimo fondas </t>
  </si>
  <si>
    <t>1.1.1.9.1.3. Garantinis fondas</t>
  </si>
  <si>
    <t>1.1.1.9.1.4. Ilgalaikio darbo išmokų fondas</t>
  </si>
  <si>
    <t>1.1.1.9.1.5. Pensijų anuitetų fondas</t>
  </si>
  <si>
    <t>1.1.1.9.1.6. Kitos kompensavimo sumos</t>
  </si>
  <si>
    <t>1.1.1.9.2. Kitos veiklos pajamos</t>
  </si>
  <si>
    <t>1.1.1.9.2.1. Rezervinio fondo gautos palūkanos už likučius bankų sąskaitose, dividendai</t>
  </si>
  <si>
    <t xml:space="preserve"> 1.1.1.9.2.2. Rezervinio fondo gautos palūkanos  už vertybinius popierius ir indėlius</t>
  </si>
  <si>
    <t>1.1.1.9.2.3. Kitos  (ne Rezervinio fondo)  veiklos pajamos</t>
  </si>
  <si>
    <t xml:space="preserve">1.1.1.10.  Kitos teisėtai gautos lėšos </t>
  </si>
  <si>
    <t>1.1.1.11.  Iš Rezervo fondo gautos lėšos</t>
  </si>
  <si>
    <t xml:space="preserve">  1.1.2. Išlaidos</t>
  </si>
  <si>
    <t xml:space="preserve">   1.1.2.1. Pensijų socialiniam draudimui</t>
  </si>
  <si>
    <r>
      <t xml:space="preserve">   </t>
    </r>
    <r>
      <rPr>
        <sz val="11"/>
        <rFont val="Times New Roman"/>
        <family val="1"/>
        <charset val="186"/>
      </rPr>
      <t>1.1.2.2. Ligos socialiniam draudimui</t>
    </r>
  </si>
  <si>
    <r>
      <t xml:space="preserve">   </t>
    </r>
    <r>
      <rPr>
        <sz val="11"/>
        <rFont val="Times New Roman"/>
        <family val="1"/>
        <charset val="186"/>
      </rPr>
      <t>1.1.2.3. Motinystės socialiniam draudimui</t>
    </r>
  </si>
  <si>
    <t xml:space="preserve">   1.1.2.4. Nedarbo socialiniam draudimui</t>
  </si>
  <si>
    <t xml:space="preserve">   1.1.2.4.1. Nedarbo draudimo išmokoms</t>
  </si>
  <si>
    <t xml:space="preserve">   1.1.2.4.2. Dalinio darbo išmokoms</t>
  </si>
  <si>
    <t xml:space="preserve">   1.1.2.5. Nelaimingų atsitikimų darbe ir profesinių ligų socialiniam draudimui</t>
  </si>
  <si>
    <t xml:space="preserve">   1.1.2.6. Fondo administravimo įstaigų finansavimas</t>
  </si>
  <si>
    <t xml:space="preserve">   1.1.2.7. Kitos Fondo veiklos sąnaudos</t>
  </si>
  <si>
    <t xml:space="preserve">   1.1.2.7.1. Rezervinio fondo lėšų investavimo, saugojimo ir kitos patiriamos sąnaudos</t>
  </si>
  <si>
    <t xml:space="preserve">   1.1.2.7.2. Kitos (ne Rezervinio fondo) veiklos sąnaudos </t>
  </si>
  <si>
    <t>3  lentelė 2 lapas</t>
  </si>
  <si>
    <t>1.2. Kita Fondui pavesta veikla</t>
  </si>
  <si>
    <t xml:space="preserve">   1.2.1. Įplaukos</t>
  </si>
  <si>
    <t xml:space="preserve">   1.2.1.1. Valstybės biudžeto lėšos, skirtos išmokoms finansuoti</t>
  </si>
  <si>
    <t xml:space="preserve">   1.2.1.2. Sveikatos draudimo lėšos</t>
  </si>
  <si>
    <t xml:space="preserve">   1.2.1.3. Pensijų kaupimo dalyvių mokamos papildomos kaupiamosios pensijų įmokos</t>
  </si>
  <si>
    <t xml:space="preserve">   1.2.1.4. Iš valstybės biudžeto lėšų už pensijų kaupimo dalyvį mokamos papildomos kaupiamosios pensijų įmokos</t>
  </si>
  <si>
    <t xml:space="preserve">   1.2.1.5. Garantinio fondo lėšos</t>
  </si>
  <si>
    <t xml:space="preserve">   1.2.1.6. Ilgalaikio darbo išmokų fondo lėšos</t>
  </si>
  <si>
    <t xml:space="preserve">   1.2.1.7. Kitos  įplaukos</t>
  </si>
  <si>
    <t xml:space="preserve">   1.2.2. Išlaidos</t>
  </si>
  <si>
    <t xml:space="preserve">   1.2.2.1 Valstybės biudžeto išmokos</t>
  </si>
  <si>
    <t xml:space="preserve">   1.2.2.2. Lėšos, pervedamos į Privalomojo sveikatos draudimo fondą</t>
  </si>
  <si>
    <t xml:space="preserve">   1.2.2.3. Pervedamos pensijų kaupimo dalyvių mokamos kaupiamosios pensijų įmokos</t>
  </si>
  <si>
    <t xml:space="preserve">   1.2.2.4. Pervedamos iš valstybės biudžeto lėšų už pensijų kaupimo dalyvį mokamos kaupiamosios pensijų įmokos</t>
  </si>
  <si>
    <t xml:space="preserve">   1.2.2.5. Garantinio fondo lėšos</t>
  </si>
  <si>
    <t xml:space="preserve">   1.2.2.6. Ilgalaikio darbo išmokų fondo lėšos</t>
  </si>
  <si>
    <t xml:space="preserve">   1.2.2.7. Kitos  išlaidos</t>
  </si>
  <si>
    <t>2. Investicinė veikla</t>
  </si>
  <si>
    <t xml:space="preserve">   2.1. Išlaidos nematerialiajam turtui įsigyti</t>
  </si>
  <si>
    <t xml:space="preserve">   2.2. Įplaukos, gautos pardavus nematerialųjį turtą </t>
  </si>
  <si>
    <t xml:space="preserve">   2.3. Išlaidos ilgalaikiam materialiajam turtui įsigyti</t>
  </si>
  <si>
    <t xml:space="preserve">   2.4. Įplaukos, gautos pardavus ilgalaikį materialiųjį  turtą </t>
  </si>
  <si>
    <t xml:space="preserve">   2.5. Išlaidos akcijoms, obligacijoms, kitiems vertybiniams popieriams įsigyti</t>
  </si>
  <si>
    <t xml:space="preserve">   2.5.1. Rezervinio fondo vertybiniai popieriai</t>
  </si>
  <si>
    <t xml:space="preserve">   2.5.2. Rezervinio fondo terminuoti indėliai</t>
  </si>
  <si>
    <t xml:space="preserve">   2.5.3. Kitos išlaidos (ne Rezervinio fondo)  akcijoms, obligacijoms ir kitiems vertybiniams popieriams įsisgyti</t>
  </si>
  <si>
    <t xml:space="preserve">   2.6. Įplaukos, gautos pardavus akcijas, obligacijas, kitus vertybinius popierius </t>
  </si>
  <si>
    <t xml:space="preserve">   2.6.1. Rezervinio fondo vertybiniai popieriai</t>
  </si>
  <si>
    <t xml:space="preserve">   2.6.2. Rezervinio fondo terminuoti indėliai</t>
  </si>
  <si>
    <t xml:space="preserve">   2.6.3. Kitos įplaukos (ne Rezervinio fondo) akcijoms, obligacijoms ir kitiems vertybiniams popieriams įsigyti</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</si>
  <si>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</si>
  <si>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</si>
  <si>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</si>
  <si>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</si>
  <si>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</si>
  <si>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3.5. Įsipareigojimų pagal finansinės nuomos (lizingo) sutartis padengimas</t>
  </si>
  <si>
    <t xml:space="preserve">   3.6. Valiutų kursų pasikeitimo poveikis</t>
  </si>
  <si>
    <t>4. Grynųjų pinigų ir jų ekvivalentų pokytis</t>
  </si>
  <si>
    <t>5. Grynųjų pinigų ir jų ekvivalentų cirkuliacija</t>
  </si>
  <si>
    <t xml:space="preserve">   5.1. Metų pradžioje</t>
  </si>
  <si>
    <t xml:space="preserve">   5.1.1. Rezervinio fondo lėšos</t>
  </si>
  <si>
    <t xml:space="preserve">   5.1.2. Kitos lėšos</t>
  </si>
  <si>
    <t xml:space="preserve">   5.2. Pokytis</t>
  </si>
  <si>
    <t xml:space="preserve">   5.2.1. Rezervinio fondo lėšų</t>
  </si>
  <si>
    <t xml:space="preserve">   5.2.2. Kitų lėšų</t>
  </si>
  <si>
    <t xml:space="preserve">   5.3. Metų pabaigoje</t>
  </si>
  <si>
    <t xml:space="preserve">   5.3.1. Rezervinio fondo lėšos</t>
  </si>
  <si>
    <t xml:space="preserve">   5.3.2. Kitos lėšos</t>
  </si>
  <si>
    <t>6. Kasos apyvartos lėšos</t>
  </si>
  <si>
    <t xml:space="preserve">4 lentelė </t>
  </si>
  <si>
    <t xml:space="preserve">Nelaimingų atsitikimų darbe ir profesinių ligų socialinio </t>
  </si>
  <si>
    <t>draudimo įmokos tarifo diferencijavimas</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</si>
  <si>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</si>
  <si>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   Draudėjams, pas kuriuos per pastaruosius tris kalendorinius metus įvyko daugiausiai mirtinų ir sunkių nelaimingų atsitikimų darbe,  pripažintų draudžiamaisiais įvykiais,  nelaimingų atsitikimų darbe ir profesinių ligų socialinio draudimo įmokos tarifas bus  0,7 proc. Jie bus priskirti  trečiajai įmokos tarifo grupei.                                   </t>
  </si>
  <si>
    <t xml:space="preserve">   Draudėjams, pas kuriuos per pastaruosius tris kalendorinius metus įvyko mažiau mirtinų ir sunkių nelaimingų atsitikimų darbe, pripažintų draudžiamaisiais įvykiais, nelaimingų atsitikimų darbe ir profesinių ligų socialinio draudimo įmokos tarifas bus  0,49 proc.  Jie bus priskirti antrajai įmokos tarifo grupei.                                                                                                                                                                                                      </t>
  </si>
  <si>
    <t xml:space="preserve">   Likusiems draudėjams įmokos tarifas bus 0,14 proc., jie bus priskirti pirmajai įmokos tarifo grupei.</t>
  </si>
  <si>
    <t xml:space="preserve">   Valstybinei darbo inspekcijai pateikus informaciją apie laikotarpiu nuo 2024.11.01 iki 2025.11.01 nustatytus darbuotojų saugos ir sveikatos teisės aktų pažeidimus, dėl kurių Valstybinės darbo inspekcijos inspektorius priėmė sprendimą sustabdyti darbus ir (ar) nustatė, kad darbo vietose neįvertinta darbuotojų kritimo iš aukščio, apsinuodijimo pavojingomis cheminėmis medžiagomis, galimo daiktų, krovinių kritimo, įrenginių virtimo, birių medžiagų ar grunto griūties rizika ir (ar) nenumatytos šios rizikos prevencijos ar mažinimo priemonės, draudėjai bus priskiriami atitinkamai aukštesnei - antrajai, trečiajai ar ketvirtajai- nelaimingų atsitikimų darbe ir profesinių ligų įmokos tarifo grupei. Ketvirtosios įmokos tarifo grupės tarifo dydis bus 1,4 proc.</t>
  </si>
  <si>
    <t xml:space="preserve">   Bendrasis šalies įmokos tarifo dydis šiai socialinio draudimo rūšiai bus 0,16 proc.</t>
  </si>
  <si>
    <t xml:space="preserve"> </t>
  </si>
  <si>
    <t>Nelaimingų atsitikimų darbe ir profesinių ligų socialinio draudimo įmokos tarifų grupės 2026 metais</t>
  </si>
  <si>
    <t>Tarifo dydis (%)</t>
  </si>
  <si>
    <t xml:space="preserve">Pirmoji grupė </t>
  </si>
  <si>
    <t>Antroji grupė</t>
  </si>
  <si>
    <t>Trečioji grupė</t>
  </si>
  <si>
    <t>Ketvirtoji grupė</t>
  </si>
  <si>
    <t xml:space="preserve"> Bendrasis šalies nelaimingų atsitikimų darbe ir profesinių ligų socialinio draudimo įmokos tarifas</t>
  </si>
  <si>
    <t>4 lentelė</t>
  </si>
  <si>
    <t>Valstybinio socialinio draudimo fondo administravimo įstaigų veiklos sąnaudų, susijusių su išmokų, finansuojamų iš valstybės biudžeto, skyrimo, mokėjimo ir pristatymo, kompensavimo dydžio apskaičiavimas 2026 metams</t>
  </si>
  <si>
    <t xml:space="preserve"> Planuojamos vidutinės veiklos sąnaudos, tenkančios vienai pareigybei Fondo administravimo įstaigose 2026 metais:</t>
  </si>
  <si>
    <t>PVB = (145861,0 – 0,0 – 12340,0)/ 3264,0 = 40,91 tūkst. Eur</t>
  </si>
  <si>
    <t>Kur,</t>
  </si>
  <si>
    <t>PVB - planuojamos vidutinės veiklos sąnaudos, tenkančios vienai pareigybei, 2026 m. (tūkst. Eur)</t>
  </si>
  <si>
    <t>VS – planuojamos Fondo veiklos sąnaudos 2026 m. (145861,00 tūkst. Eur)</t>
  </si>
  <si>
    <t>PAM – planuojamos palūkanos, paskolų administravimo mokesčiai 2026 m. (0,0 tūkst. Eur)</t>
  </si>
  <si>
    <t>IM – planuojamos išmokų mokėjimo sąnaudos 2026 m. (12 340,0 tūkst. Eur)</t>
  </si>
  <si>
    <t>PSKB – planuojamas bendras pareigybių skaičius Fondo administravimo įstaigose 2026 m. (3264,0 pareigybės)</t>
  </si>
  <si>
    <t xml:space="preserve"> Planuojamos Fondo administravimo įstaigų veiklos sąnaudos susijusios su išmokų, finansuojamų iš valstybės biudžeto, skyrimu ir mokėjimu,  2026 m.: </t>
  </si>
  <si>
    <r>
      <t xml:space="preserve">VS </t>
    </r>
    <r>
      <rPr>
        <vertAlign val="subscript"/>
        <sz val="12"/>
        <color theme="1"/>
        <rFont val="Times New Roman"/>
        <family val="1"/>
        <charset val="186"/>
      </rPr>
      <t>skyrimo ir mokėjimo</t>
    </r>
    <r>
      <rPr>
        <sz val="12"/>
        <color theme="1"/>
        <rFont val="Times New Roman"/>
        <family val="1"/>
        <charset val="186"/>
      </rPr>
      <t xml:space="preserve"> = 40,91</t>
    </r>
    <r>
      <rPr>
        <vertAlign val="subscript"/>
        <sz val="12"/>
        <color theme="1"/>
        <rFont val="Times New Roman"/>
        <family val="1"/>
        <charset val="186"/>
      </rPr>
      <t xml:space="preserve"> </t>
    </r>
    <r>
      <rPr>
        <sz val="12"/>
        <color theme="1"/>
        <rFont val="Times New Roman"/>
        <family val="1"/>
        <charset val="186"/>
      </rPr>
      <t>× 226</t>
    </r>
    <r>
      <rPr>
        <vertAlign val="subscript"/>
        <sz val="12"/>
        <color theme="1"/>
        <rFont val="Times New Roman"/>
        <family val="1"/>
        <charset val="186"/>
      </rPr>
      <t xml:space="preserve"> </t>
    </r>
    <r>
      <rPr>
        <sz val="12"/>
        <color theme="1"/>
        <rFont val="Times New Roman"/>
        <family val="1"/>
        <charset val="186"/>
      </rPr>
      <t>= 9246 tūkst. Eur</t>
    </r>
  </si>
  <si>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2026 m. (tūkst. Eur)</t>
    </r>
  </si>
  <si>
    <r>
      <t>PV</t>
    </r>
    <r>
      <rPr>
        <vertAlign val="subscript"/>
        <sz val="10"/>
        <color theme="1"/>
        <rFont val="Times New Roman"/>
        <family val="1"/>
        <charset val="186"/>
      </rPr>
      <t xml:space="preserve">B - </t>
    </r>
    <r>
      <rPr>
        <sz val="10"/>
        <color theme="1"/>
        <rFont val="Times New Roman"/>
        <family val="1"/>
        <charset val="186"/>
      </rPr>
      <t>planuojamos vidutinės veiklos sąnaudos, tenkančios vienai pareigybei, 2026 m. (40,91 tūkst. Eur)</t>
    </r>
  </si>
  <si>
    <r>
      <t>PSK</t>
    </r>
    <r>
      <rPr>
        <vertAlign val="subscript"/>
        <sz val="10"/>
        <color theme="1"/>
        <rFont val="Times New Roman"/>
        <family val="1"/>
        <charset val="186"/>
      </rPr>
      <t>vb</t>
    </r>
    <r>
      <rPr>
        <sz val="10"/>
        <color theme="1"/>
        <rFont val="Times New (W1)"/>
        <family val="1"/>
      </rPr>
      <t xml:space="preserve"> – planuojamas pareigybių skaičius Fondo administravimo įstaigose išmokų, finansuojamų iš valstybės biudžeto, skyrimui ir mokėjimui 2026 metais (226 pareigybės);</t>
    </r>
  </si>
  <si>
    <t>Veiklos sąnaudų susijusių su išmokų, finansuojamų iš valstybės biudžeto, skyrimu ir mokėjimu, kompensavimo procentinis dydis 2026 metais:</t>
  </si>
  <si>
    <r>
      <t xml:space="preserve">T </t>
    </r>
    <r>
      <rPr>
        <vertAlign val="subscript"/>
        <sz val="12"/>
        <color theme="1"/>
        <rFont val="Times New Roman"/>
        <family val="1"/>
        <charset val="186"/>
      </rPr>
      <t>skyrimo ir mokėjimo</t>
    </r>
    <r>
      <rPr>
        <sz val="12"/>
        <color theme="1"/>
        <rFont val="Times New Roman"/>
        <family val="1"/>
        <charset val="186"/>
      </rPr>
      <t xml:space="preserve">  = 9246/768938 × 100 = 1,2 proc.</t>
    </r>
  </si>
  <si>
    <r>
      <t>T</t>
    </r>
    <r>
      <rPr>
        <vertAlign val="subscript"/>
        <sz val="10"/>
        <color theme="1"/>
        <rFont val="Times New Roman"/>
        <family val="1"/>
        <charset val="186"/>
      </rPr>
      <t xml:space="preserve"> skyrimo ir mokėjimo</t>
    </r>
    <r>
      <rPr>
        <sz val="10"/>
        <color theme="1"/>
        <rFont val="Times New Roman"/>
        <family val="1"/>
        <charset val="186"/>
      </rPr>
      <t xml:space="preserve"> – veiklos sąnaudų susijusių su išmokų, finansuojamų iš valstybės biudžeto, skyrimu ir mokėjimu, kompensavimo procentinis dydis;</t>
    </r>
  </si>
  <si>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2026 m. ( 9 246,0 tūkst. Eur)</t>
    </r>
  </si>
  <si>
    <r>
      <t>I</t>
    </r>
    <r>
      <rPr>
        <vertAlign val="subscript"/>
        <sz val="10"/>
        <color theme="1"/>
        <rFont val="Times New (W1)"/>
        <family val="1"/>
      </rPr>
      <t>s</t>
    </r>
    <r>
      <rPr>
        <sz val="10"/>
        <color theme="1"/>
        <rFont val="Times New (W1)"/>
        <family val="1"/>
      </rPr>
      <t xml:space="preserve"> – išmokų, finansuojamų iš valstybės biudžeto, planinė suma 2026 m.  (768 938,0 tūkst. Eur);</t>
    </r>
  </si>
  <si>
    <r>
      <t xml:space="preserve">2026 metų veiklos sąnaudų susijusių su išmokų, finansuojamų iš valstybės biudžeto, pristatymu, kompensavimo procentinis dydis (T </t>
    </r>
    <r>
      <rPr>
        <vertAlign val="subscript"/>
        <sz val="10"/>
        <color theme="1"/>
        <rFont val="Times New Roman"/>
        <family val="1"/>
        <charset val="186"/>
      </rPr>
      <t>pristatymo)</t>
    </r>
    <r>
      <rPr>
        <sz val="10"/>
        <color theme="1"/>
        <rFont val="Times New Roman"/>
        <family val="1"/>
        <charset val="186"/>
      </rPr>
      <t xml:space="preserve"> , numatomas įvertinus paskutinius turimus ataskaitinio laikotarpio duomenis bei naujai pasirašytų sutarčių su išmokų pristatymo įstaigomis įtaką. (2025 m. I pusm. šis tarifas, buvo 0,2 proc.). Planuojama, kad 2026 metų pristatymo tarifas bus 0,2 proc.</t>
    </r>
  </si>
  <si>
    <r>
      <rPr>
        <sz val="12"/>
        <color theme="1"/>
        <rFont val="Times New Roman"/>
        <family val="1"/>
        <charset val="186"/>
      </rPr>
      <t xml:space="preserve">T </t>
    </r>
    <r>
      <rPr>
        <vertAlign val="subscript"/>
        <sz val="12"/>
        <color theme="1"/>
        <rFont val="Times New Roman"/>
        <family val="1"/>
        <charset val="186"/>
      </rPr>
      <t>pristatymo</t>
    </r>
    <r>
      <rPr>
        <b/>
        <sz val="12"/>
        <color theme="1"/>
        <rFont val="Times New Roman"/>
        <family val="1"/>
        <charset val="186"/>
      </rPr>
      <t xml:space="preserve"> = </t>
    </r>
    <r>
      <rPr>
        <sz val="12"/>
        <color theme="1"/>
        <rFont val="Times New Roman"/>
        <family val="1"/>
        <charset val="186"/>
      </rPr>
      <t>0,2 proc.</t>
    </r>
  </si>
  <si>
    <t>Veiklos sąnaudų susijusių su išmokų, finansuojamų iš valstybės biudžeto, skyrimu, mokėjimu ir pristatymu, kompensavimo procentinis dydis 2026 metais:</t>
  </si>
  <si>
    <r>
      <t xml:space="preserve">T = 1,2 + 0,2 = </t>
    </r>
    <r>
      <rPr>
        <b/>
        <sz val="12"/>
        <color theme="1"/>
        <rFont val="Times New Roman"/>
        <family val="1"/>
        <charset val="186"/>
      </rPr>
      <t>1,4 proc.</t>
    </r>
  </si>
  <si>
    <r>
      <t xml:space="preserve">T </t>
    </r>
    <r>
      <rPr>
        <vertAlign val="subscript"/>
        <sz val="10"/>
        <color theme="1"/>
        <rFont val="Times New Roman"/>
        <family val="1"/>
        <charset val="186"/>
      </rPr>
      <t>skyrimo ir mokėjimo</t>
    </r>
    <r>
      <rPr>
        <sz val="10"/>
        <color theme="1"/>
        <rFont val="Times New Roman"/>
        <family val="1"/>
        <charset val="186"/>
      </rPr>
      <t xml:space="preserve"> – veiklos sąnaudų susijusių su išmokų, finansuojamų iš valstybės biudžeto, skyrimu ir mokėjimu, kompensavimo procentinis dydis 2026 m. (1,2 proc.);</t>
    </r>
  </si>
  <si>
    <r>
      <t>T</t>
    </r>
    <r>
      <rPr>
        <vertAlign val="subscript"/>
        <sz val="10"/>
        <color theme="1"/>
        <rFont val="Times New Roman"/>
        <family val="1"/>
        <charset val="186"/>
      </rPr>
      <t xml:space="preserve"> pristatymo</t>
    </r>
    <r>
      <rPr>
        <sz val="10"/>
        <color theme="1"/>
        <rFont val="Times New Roman"/>
        <family val="1"/>
        <charset val="186"/>
      </rPr>
      <t xml:space="preserve"> – veiklos sąnaudų susijusių su išmokų, finansuojamų iš valstybės biudžeto, pristatymo kompensavimo procentinis dydis 2026 m. (0,2 proc.).</t>
    </r>
  </si>
  <si>
    <t>Valstybinio socialinio draudimo fondo administravimo įstaigų veiklos sąnaudų, patiriamų surenkant ir pervedant įmokas į fondus, kompensavimo dydžio apskaičiavimas 2026 metams</t>
  </si>
  <si>
    <t>Veiklos sąnaudos, patiriamos surenkant ir pervedant sveikatos draudimo įmokas į Privalomąjį sveikatos draudimo fondą 2026 m.:</t>
  </si>
  <si>
    <r>
      <t>VS</t>
    </r>
    <r>
      <rPr>
        <vertAlign val="subscript"/>
        <sz val="12"/>
        <color theme="1"/>
        <rFont val="Times New Roman"/>
        <family val="1"/>
        <charset val="186"/>
      </rPr>
      <t>sveikat.</t>
    </r>
    <r>
      <rPr>
        <sz val="12"/>
        <color theme="1"/>
        <rFont val="Times New Roman"/>
        <family val="1"/>
        <charset val="186"/>
      </rPr>
      <t xml:space="preserve"> =</t>
    </r>
    <r>
      <rPr>
        <vertAlign val="subscript"/>
        <sz val="12"/>
        <color theme="1"/>
        <rFont val="Times New Roman"/>
        <family val="1"/>
        <charset val="186"/>
      </rPr>
      <t xml:space="preserve">    </t>
    </r>
    <r>
      <rPr>
        <sz val="12"/>
        <color theme="1"/>
        <rFont val="Times New Roman"/>
        <family val="1"/>
        <charset val="186"/>
      </rPr>
      <t xml:space="preserve">40,91 ×95 = 3886 tūkst. Eur </t>
    </r>
  </si>
  <si>
    <r>
      <t>VS</t>
    </r>
    <r>
      <rPr>
        <vertAlign val="subscript"/>
        <sz val="10"/>
        <color theme="1"/>
        <rFont val="Times New Roman"/>
        <family val="1"/>
        <charset val="186"/>
      </rPr>
      <t>svaikat.</t>
    </r>
    <r>
      <rPr>
        <sz val="10"/>
        <color theme="1"/>
        <rFont val="Times New Roman"/>
        <family val="1"/>
        <charset val="186"/>
      </rPr>
      <t>- veiklos sąnaudos, patiriamos surenkant ir pervedant sveikatos draudimo įmokas į Privalomąjį sveikatos draudimo fondą 2026 m. (tūkst. Eur).</t>
    </r>
  </si>
  <si>
    <r>
      <t>PV</t>
    </r>
    <r>
      <rPr>
        <vertAlign val="subscript"/>
        <sz val="10"/>
        <color theme="1"/>
        <rFont val="Times New Roman"/>
        <family val="1"/>
        <charset val="186"/>
      </rPr>
      <t>B</t>
    </r>
    <r>
      <rPr>
        <sz val="10"/>
        <color theme="1"/>
        <rFont val="Times New Roman"/>
        <family val="1"/>
        <charset val="186"/>
      </rPr>
      <t xml:space="preserve"> - planuojamos vidutinės veiklos sąnaudos, tenkančios vienai pareigybei, 2026 m. ( 40,91 tūkst. Eur)</t>
    </r>
  </si>
  <si>
    <r>
      <t>PSK</t>
    </r>
    <r>
      <rPr>
        <vertAlign val="subscript"/>
        <sz val="10"/>
        <color theme="1"/>
        <rFont val="Times New Roman"/>
        <family val="1"/>
        <charset val="186"/>
      </rPr>
      <t>sveikat.</t>
    </r>
    <r>
      <rPr>
        <sz val="10"/>
        <color theme="1"/>
        <rFont val="Times New Roman"/>
        <family val="1"/>
        <charset val="186"/>
      </rPr>
      <t xml:space="preserve"> – planuojamas pareigybių, susijusių su įmokų į Privalomajį sveikatos draudimo fondą surinkimu ir pervedimu, skaičius 2026 m. (95 pareigybės)</t>
    </r>
  </si>
  <si>
    <r>
      <t>Veiklos sąnaudų, patiriamų surenkant ir pervedant sveikatos draudimo įmokas į Privalomąjį sveikatos draudimo fondą, kompensavimo procentinis dydis (T</t>
    </r>
    <r>
      <rPr>
        <vertAlign val="subscript"/>
        <sz val="10"/>
        <color theme="1"/>
        <rFont val="Times New Roman"/>
        <family val="1"/>
        <charset val="186"/>
      </rPr>
      <t>sveikat.</t>
    </r>
    <r>
      <rPr>
        <sz val="10"/>
        <color theme="1"/>
        <rFont val="Times New Roman"/>
        <family val="1"/>
        <charset val="186"/>
      </rPr>
      <t>) 2026 m.:</t>
    </r>
  </si>
  <si>
    <r>
      <t>T</t>
    </r>
    <r>
      <rPr>
        <vertAlign val="subscript"/>
        <sz val="12"/>
        <color theme="1"/>
        <rFont val="Times New Roman"/>
        <family val="1"/>
        <charset val="186"/>
      </rPr>
      <t>sveikat.</t>
    </r>
    <r>
      <rPr>
        <sz val="12"/>
        <color theme="1"/>
        <rFont val="Times New Roman"/>
        <family val="1"/>
        <charset val="186"/>
      </rPr>
      <t xml:space="preserve"> = 3886/2988684 × 100 =</t>
    </r>
    <r>
      <rPr>
        <b/>
        <sz val="12"/>
        <color theme="1"/>
        <rFont val="Times New Roman"/>
        <family val="1"/>
        <charset val="186"/>
      </rPr>
      <t xml:space="preserve"> 0,13 proc. </t>
    </r>
  </si>
  <si>
    <r>
      <t>T</t>
    </r>
    <r>
      <rPr>
        <vertAlign val="subscript"/>
        <sz val="10"/>
        <color theme="1"/>
        <rFont val="Times New Roman"/>
        <family val="1"/>
        <charset val="186"/>
      </rPr>
      <t>sveikat.</t>
    </r>
    <r>
      <rPr>
        <sz val="10"/>
        <color theme="1"/>
        <rFont val="Times New Roman"/>
        <family val="1"/>
        <charset val="186"/>
      </rPr>
      <t xml:space="preserve"> - procentinis dydis, Fondo administravimo įstaigų veiklos sąnaudų kompensavimui už sveikatos draudimo įmokų surinkimą ir pervedimą į Privalomajį sveikatos draudimo fondą (proc.).</t>
    </r>
  </si>
  <si>
    <r>
      <t>VS</t>
    </r>
    <r>
      <rPr>
        <vertAlign val="subscript"/>
        <sz val="10"/>
        <color theme="1"/>
        <rFont val="Times New Roman"/>
        <family val="1"/>
        <charset val="186"/>
      </rPr>
      <t>sveikat.</t>
    </r>
    <r>
      <rPr>
        <sz val="10"/>
        <color theme="1"/>
        <rFont val="Times New Roman"/>
        <family val="1"/>
        <charset val="186"/>
      </rPr>
      <t>- veiklos sąnaudos, patiriamos surenkant ir pervedant sveikatos draudimo įmokas į Privalomąjį sveikatos draudimo fondą 2026 m. (3886 tūkst. Eur).</t>
    </r>
  </si>
  <si>
    <r>
      <t xml:space="preserve">SUM </t>
    </r>
    <r>
      <rPr>
        <vertAlign val="subscript"/>
        <sz val="10"/>
        <color theme="1"/>
        <rFont val="Times New Roman"/>
        <family val="1"/>
        <charset val="186"/>
      </rPr>
      <t>sveikat.</t>
    </r>
    <r>
      <rPr>
        <sz val="10"/>
        <color theme="1"/>
        <rFont val="Times New Roman"/>
        <family val="1"/>
        <charset val="186"/>
      </rPr>
      <t xml:space="preserve"> – planuojamos sveikatos draudimo įmokos į Privalomąjį sveikatos draudimo fondą 2026 metais      (2 988 684  tūkst. Eur);</t>
    </r>
  </si>
  <si>
    <t>Veiklos sąnaudos, patiriamos surenkant ir pervedant įmokas į Garantinį fondą 2026 m.:</t>
  </si>
  <si>
    <r>
      <t>VS</t>
    </r>
    <r>
      <rPr>
        <vertAlign val="subscript"/>
        <sz val="12"/>
        <color theme="1"/>
        <rFont val="Times New Roman"/>
        <family val="1"/>
        <charset val="186"/>
      </rPr>
      <t>G</t>
    </r>
    <r>
      <rPr>
        <sz val="12"/>
        <color theme="1"/>
        <rFont val="Times New Roman"/>
        <family val="1"/>
        <charset val="186"/>
      </rPr>
      <t xml:space="preserve"> =</t>
    </r>
    <r>
      <rPr>
        <vertAlign val="subscript"/>
        <sz val="12"/>
        <color theme="1"/>
        <rFont val="Times New Roman"/>
        <family val="1"/>
        <charset val="186"/>
      </rPr>
      <t xml:space="preserve"> </t>
    </r>
    <r>
      <rPr>
        <sz val="12"/>
        <color theme="1"/>
        <rFont val="Times New Roman"/>
        <family val="1"/>
        <charset val="186"/>
      </rPr>
      <t xml:space="preserve">40,91 × 3,9 = 160 tūkst. Eur </t>
    </r>
  </si>
  <si>
    <r>
      <t>VS</t>
    </r>
    <r>
      <rPr>
        <vertAlign val="subscript"/>
        <sz val="10"/>
        <color theme="1"/>
        <rFont val="Times New Roman"/>
        <family val="1"/>
        <charset val="186"/>
      </rPr>
      <t>G</t>
    </r>
    <r>
      <rPr>
        <sz val="10"/>
        <color theme="1"/>
        <rFont val="Times New Roman"/>
        <family val="1"/>
        <charset val="186"/>
      </rPr>
      <t>- veiklos sąnaudos, patiriamos surenkant ir pervedant įmokas į Garantinį fondą 2026 m. (tūkst. Eur).</t>
    </r>
  </si>
  <si>
    <r>
      <t>PSK</t>
    </r>
    <r>
      <rPr>
        <vertAlign val="subscript"/>
        <sz val="10"/>
        <color theme="1"/>
        <rFont val="Times New Roman"/>
        <family val="1"/>
        <charset val="186"/>
      </rPr>
      <t>G</t>
    </r>
    <r>
      <rPr>
        <sz val="10"/>
        <color theme="1"/>
        <rFont val="Times New Roman"/>
        <family val="1"/>
        <charset val="186"/>
      </rPr>
      <t xml:space="preserve"> – planuojamas pareigybių, susijusių su įmokų į Garantinį fondą surinkimu ir pervedimu, skaičius 2026 m. (3,9 pareigybės)</t>
    </r>
  </si>
  <si>
    <r>
      <t>Veiklos sąnaudų, patiriamų surenkant ir pervedant įmokas į Garantinį fondą, kompensavimo procentinis dydis (T</t>
    </r>
    <r>
      <rPr>
        <vertAlign val="subscript"/>
        <sz val="10"/>
        <color theme="1"/>
        <rFont val="Times New Roman"/>
        <family val="1"/>
        <charset val="186"/>
      </rPr>
      <t>G</t>
    </r>
    <r>
      <rPr>
        <sz val="10"/>
        <color theme="1"/>
        <rFont val="Times New Roman"/>
        <family val="1"/>
        <charset val="186"/>
      </rPr>
      <t>) 2026 m.:</t>
    </r>
  </si>
  <si>
    <r>
      <t>T</t>
    </r>
    <r>
      <rPr>
        <vertAlign val="subscript"/>
        <sz val="12"/>
        <color theme="1"/>
        <rFont val="Times New Roman"/>
        <family val="1"/>
        <charset val="186"/>
      </rPr>
      <t>G</t>
    </r>
    <r>
      <rPr>
        <sz val="12"/>
        <color theme="1"/>
        <rFont val="Times New Roman"/>
        <family val="1"/>
        <charset val="186"/>
      </rPr>
      <t xml:space="preserve"> = 160/51707 × 100 =</t>
    </r>
    <r>
      <rPr>
        <b/>
        <sz val="12"/>
        <color theme="1"/>
        <rFont val="Times New Roman"/>
        <family val="1"/>
        <charset val="186"/>
      </rPr>
      <t xml:space="preserve"> 0,31 proc. </t>
    </r>
  </si>
  <si>
    <r>
      <t>T</t>
    </r>
    <r>
      <rPr>
        <vertAlign val="subscript"/>
        <sz val="10"/>
        <color theme="1"/>
        <rFont val="Times New Roman"/>
        <family val="1"/>
        <charset val="186"/>
      </rPr>
      <t>G</t>
    </r>
    <r>
      <rPr>
        <sz val="10"/>
        <color theme="1"/>
        <rFont val="Times New Roman"/>
        <family val="1"/>
        <charset val="186"/>
      </rPr>
      <t xml:space="preserve"> - procentinis dydis, Fondo administravimo įstaigų veiklos sąnaudų kompensavimui už įmokų surinkimą ir pervedimą į Garantinį fondą (proc.).</t>
    </r>
  </si>
  <si>
    <r>
      <t>VS</t>
    </r>
    <r>
      <rPr>
        <vertAlign val="subscript"/>
        <sz val="10"/>
        <color theme="1"/>
        <rFont val="Times New Roman"/>
        <family val="1"/>
        <charset val="186"/>
      </rPr>
      <t>G</t>
    </r>
    <r>
      <rPr>
        <sz val="10"/>
        <color theme="1"/>
        <rFont val="Times New Roman"/>
        <family val="1"/>
        <charset val="186"/>
      </rPr>
      <t>- veiklos sąnaudos, patiriamos surenkant ir pervedant įmokas į Garantinį fondą 2026 m. (160,0 tūkst. Eur).</t>
    </r>
  </si>
  <si>
    <r>
      <t xml:space="preserve">SUM </t>
    </r>
    <r>
      <rPr>
        <vertAlign val="subscript"/>
        <sz val="10"/>
        <color theme="1"/>
        <rFont val="Times New Roman"/>
        <family val="1"/>
        <charset val="186"/>
      </rPr>
      <t>G</t>
    </r>
    <r>
      <rPr>
        <sz val="10"/>
        <color theme="1"/>
        <rFont val="Times New Roman"/>
        <family val="1"/>
        <charset val="186"/>
      </rPr>
      <t xml:space="preserve"> – planuojamos darbdavių įmokos į Garantinį fondą 2026 metais (51 707,0  tūkst. Eur);</t>
    </r>
  </si>
  <si>
    <t>Veiklos sąnaudos, patiriamos surenkant ir pervedant įmokas į Ilgalaikio darbo išmokų fondą 2026 m.:</t>
  </si>
  <si>
    <r>
      <t>VS</t>
    </r>
    <r>
      <rPr>
        <vertAlign val="subscript"/>
        <sz val="12"/>
        <color theme="1"/>
        <rFont val="Times New Roman"/>
        <family val="1"/>
        <charset val="186"/>
      </rPr>
      <t>Ilg</t>
    </r>
    <r>
      <rPr>
        <sz val="12"/>
        <color theme="1"/>
        <rFont val="Times New Roman"/>
        <family val="1"/>
        <charset val="186"/>
      </rPr>
      <t xml:space="preserve"> =</t>
    </r>
    <r>
      <rPr>
        <vertAlign val="subscript"/>
        <sz val="12"/>
        <color theme="1"/>
        <rFont val="Times New Roman"/>
        <family val="1"/>
        <charset val="186"/>
      </rPr>
      <t xml:space="preserve"> </t>
    </r>
    <r>
      <rPr>
        <sz val="12"/>
        <color theme="1"/>
        <rFont val="Times New Roman"/>
        <family val="1"/>
        <charset val="186"/>
      </rPr>
      <t xml:space="preserve">40,91 × 3,9 = 160,0 tūkst. Eur </t>
    </r>
  </si>
  <si>
    <r>
      <t>VS</t>
    </r>
    <r>
      <rPr>
        <vertAlign val="subscript"/>
        <sz val="10"/>
        <color theme="1"/>
        <rFont val="Times New Roman"/>
        <family val="1"/>
        <charset val="186"/>
      </rPr>
      <t>Ilg</t>
    </r>
    <r>
      <rPr>
        <sz val="10"/>
        <color theme="1"/>
        <rFont val="Times New Roman"/>
        <family val="1"/>
        <charset val="186"/>
      </rPr>
      <t>- veiklos sąnaudos, patiriamos surenkant ir pervedant įmokas į Ilgalaikio darbo išmokų fondą 2026 m. (tūkst. Eur).</t>
    </r>
  </si>
  <si>
    <r>
      <t>PSK</t>
    </r>
    <r>
      <rPr>
        <vertAlign val="subscript"/>
        <sz val="10"/>
        <color theme="1"/>
        <rFont val="Times New Roman"/>
        <family val="1"/>
        <charset val="186"/>
      </rPr>
      <t>Ilg</t>
    </r>
    <r>
      <rPr>
        <sz val="10"/>
        <color theme="1"/>
        <rFont val="Times New Roman"/>
        <family val="1"/>
        <charset val="186"/>
      </rPr>
      <t xml:space="preserve"> – planuojamas pareigybių, susijusių su įmokų į Ilgalaikio darbo išmokų fondą surinkimu ir pervedimu, skaičius 2026 m. (3,9 pareigybės)</t>
    </r>
  </si>
  <si>
    <r>
      <t>Veiklos sąnaudų, patiriamų surenkant ir pervedant įmokas į Ilgalaikio darbo išmokų fondą, kompensavimo procentinis dydis (T</t>
    </r>
    <r>
      <rPr>
        <vertAlign val="subscript"/>
        <sz val="10"/>
        <color theme="1"/>
        <rFont val="Times New Roman"/>
        <family val="1"/>
        <charset val="186"/>
      </rPr>
      <t>Ilg</t>
    </r>
    <r>
      <rPr>
        <sz val="10"/>
        <color theme="1"/>
        <rFont val="Times New Roman"/>
        <family val="1"/>
        <charset val="186"/>
      </rPr>
      <t>) 2026 m.:</t>
    </r>
  </si>
  <si>
    <r>
      <t>T</t>
    </r>
    <r>
      <rPr>
        <vertAlign val="subscript"/>
        <sz val="12"/>
        <color theme="1"/>
        <rFont val="Times New Roman"/>
        <family val="1"/>
        <charset val="186"/>
      </rPr>
      <t>Ilg</t>
    </r>
    <r>
      <rPr>
        <sz val="12"/>
        <color theme="1"/>
        <rFont val="Times New Roman"/>
        <family val="1"/>
        <charset val="186"/>
      </rPr>
      <t xml:space="preserve"> = 160/51707 × 100 =</t>
    </r>
    <r>
      <rPr>
        <b/>
        <sz val="12"/>
        <color theme="1"/>
        <rFont val="Times New Roman"/>
        <family val="1"/>
        <charset val="186"/>
      </rPr>
      <t xml:space="preserve"> 0,31 proc. </t>
    </r>
  </si>
  <si>
    <r>
      <t>T</t>
    </r>
    <r>
      <rPr>
        <vertAlign val="subscript"/>
        <sz val="10"/>
        <color theme="1"/>
        <rFont val="Times New Roman"/>
        <family val="1"/>
        <charset val="186"/>
      </rPr>
      <t>Ilg</t>
    </r>
    <r>
      <rPr>
        <sz val="10"/>
        <color theme="1"/>
        <rFont val="Times New Roman"/>
        <family val="1"/>
        <charset val="186"/>
      </rPr>
      <t xml:space="preserve"> - procentinis dydis, Fondo administravimo įstaigų veiklos sąnaudų kompensavimui už įmokų surinkimą ir pervedimą į Ilgalaikio darbo išmokų fondą (proc.).</t>
    </r>
  </si>
  <si>
    <r>
      <t>VS</t>
    </r>
    <r>
      <rPr>
        <vertAlign val="subscript"/>
        <sz val="10"/>
        <color theme="1"/>
        <rFont val="Times New Roman"/>
        <family val="1"/>
        <charset val="186"/>
      </rPr>
      <t>Ilg</t>
    </r>
    <r>
      <rPr>
        <sz val="10"/>
        <color theme="1"/>
        <rFont val="Times New Roman"/>
        <family val="1"/>
        <charset val="186"/>
      </rPr>
      <t>- veiklos sąnaudos, patiriamos surenkant ir pervedant įmokas į Ilgalaikio darbo išmokų fondą 2026 m. (160,0 tūkst. Eur).</t>
    </r>
  </si>
  <si>
    <r>
      <t xml:space="preserve">SUM </t>
    </r>
    <r>
      <rPr>
        <vertAlign val="subscript"/>
        <sz val="10"/>
        <color theme="1"/>
        <rFont val="Times New Roman"/>
        <family val="1"/>
        <charset val="186"/>
      </rPr>
      <t>Ilg</t>
    </r>
    <r>
      <rPr>
        <sz val="10"/>
        <color theme="1"/>
        <rFont val="Times New Roman"/>
        <family val="1"/>
        <charset val="186"/>
      </rPr>
      <t xml:space="preserve"> – planuojamos darbdavių įmokos į Ilgalaikio darbo išmokų fondą 2026 metais (51707,0  tūkst. Eur);</t>
    </r>
  </si>
  <si>
    <t>Veiklos sąnaudos, patiriamos surenkant ir pervedant dalyvio lėšomis mokamas įmokas į pensijų fondus 2026 m.:</t>
  </si>
  <si>
    <r>
      <t>VS</t>
    </r>
    <r>
      <rPr>
        <vertAlign val="subscript"/>
        <sz val="12"/>
        <color theme="1"/>
        <rFont val="Times New Roman"/>
        <family val="1"/>
        <charset val="186"/>
      </rPr>
      <t>PDL</t>
    </r>
    <r>
      <rPr>
        <sz val="12"/>
        <color theme="1"/>
        <rFont val="Times New Roman"/>
        <family val="1"/>
        <charset val="186"/>
      </rPr>
      <t xml:space="preserve"> =</t>
    </r>
    <r>
      <rPr>
        <vertAlign val="subscript"/>
        <sz val="12"/>
        <color theme="1"/>
        <rFont val="Times New Roman"/>
        <family val="1"/>
        <charset val="186"/>
      </rPr>
      <t xml:space="preserve"> </t>
    </r>
    <r>
      <rPr>
        <sz val="12"/>
        <color theme="1"/>
        <rFont val="Times New Roman"/>
        <family val="1"/>
        <charset val="186"/>
      </rPr>
      <t xml:space="preserve">40,91 × 19,5 = 798 tūkst. Eur </t>
    </r>
  </si>
  <si>
    <r>
      <t>VS</t>
    </r>
    <r>
      <rPr>
        <vertAlign val="subscript"/>
        <sz val="10"/>
        <color theme="1"/>
        <rFont val="Times New Roman"/>
        <family val="1"/>
        <charset val="186"/>
      </rPr>
      <t>PDL</t>
    </r>
    <r>
      <rPr>
        <sz val="10"/>
        <color theme="1"/>
        <rFont val="Times New Roman"/>
        <family val="1"/>
        <charset val="186"/>
      </rPr>
      <t>- veiklos sąnaudos, patiriamos pervedant dalyvio lėšomis mokamas įmokas į pensijų fondus 2026 m. (tūkst. Eur).</t>
    </r>
  </si>
  <si>
    <r>
      <t>PSK</t>
    </r>
    <r>
      <rPr>
        <vertAlign val="subscript"/>
        <sz val="10"/>
        <color theme="1"/>
        <rFont val="Times New Roman"/>
        <family val="1"/>
        <charset val="186"/>
      </rPr>
      <t>PDL</t>
    </r>
    <r>
      <rPr>
        <sz val="10"/>
        <color theme="1"/>
        <rFont val="Times New Roman"/>
        <family val="1"/>
        <charset val="186"/>
      </rPr>
      <t xml:space="preserve"> – planuojamas pareigybių, susijusių su dalyvio lėšomis mokamų įmokų surinkimu ir pervedimu į pensijų fondus, skaičius 2026 m. (19,5 pareigybių)</t>
    </r>
  </si>
  <si>
    <t>5 lapas</t>
  </si>
  <si>
    <r>
      <t>Veiklos sąnaudų, patiriamų surenkant ir pervedant dalyvio lėšomis mokamas įmokas į pensijų fondus, kompensavimo procentinis dydis (T</t>
    </r>
    <r>
      <rPr>
        <vertAlign val="subscript"/>
        <sz val="10"/>
        <color theme="1"/>
        <rFont val="Times New Roman"/>
        <family val="1"/>
        <charset val="186"/>
      </rPr>
      <t>PDL</t>
    </r>
    <r>
      <rPr>
        <sz val="10"/>
        <color theme="1"/>
        <rFont val="Times New Roman"/>
        <family val="1"/>
        <charset val="186"/>
      </rPr>
      <t>) 2026 m.:</t>
    </r>
  </si>
  <si>
    <r>
      <t>T</t>
    </r>
    <r>
      <rPr>
        <vertAlign val="subscript"/>
        <sz val="12"/>
        <color theme="1"/>
        <rFont val="Times New Roman"/>
        <family val="1"/>
        <charset val="186"/>
      </rPr>
      <t>PDL</t>
    </r>
    <r>
      <rPr>
        <sz val="12"/>
        <color theme="1"/>
        <rFont val="Times New Roman"/>
        <family val="1"/>
        <charset val="186"/>
      </rPr>
      <t xml:space="preserve"> = 798/611745  × 100 =</t>
    </r>
    <r>
      <rPr>
        <b/>
        <sz val="12"/>
        <color theme="1"/>
        <rFont val="Times New Roman"/>
        <family val="1"/>
        <charset val="186"/>
      </rPr>
      <t xml:space="preserve"> 0,13 proc. </t>
    </r>
  </si>
  <si>
    <r>
      <t>T</t>
    </r>
    <r>
      <rPr>
        <vertAlign val="subscript"/>
        <sz val="10"/>
        <color theme="1"/>
        <rFont val="Times New Roman"/>
        <family val="1"/>
        <charset val="186"/>
      </rPr>
      <t>PDL</t>
    </r>
    <r>
      <rPr>
        <sz val="10"/>
        <color theme="1"/>
        <rFont val="Times New Roman"/>
        <family val="1"/>
        <charset val="186"/>
      </rPr>
      <t xml:space="preserve"> - procentinis dydis, Fondo administravimo įstaigų veiklos sąnaudų kompensavimui už dalyvio lėšomis mokamų įmokų į pensijų fondus administravimą (proc.).</t>
    </r>
  </si>
  <si>
    <r>
      <t>VS</t>
    </r>
    <r>
      <rPr>
        <vertAlign val="subscript"/>
        <sz val="10"/>
        <color theme="1"/>
        <rFont val="Times New Roman"/>
        <family val="1"/>
        <charset val="186"/>
      </rPr>
      <t>PDL</t>
    </r>
    <r>
      <rPr>
        <sz val="10"/>
        <color theme="1"/>
        <rFont val="Times New Roman"/>
        <family val="1"/>
        <charset val="186"/>
      </rPr>
      <t>- veiklos sąnaudos, patiriamos surenkant ir pervedant dalyvio lėšomis mokamas įmokas į pensijų fondus 2026 m. (798 tūkst. Eur).</t>
    </r>
  </si>
  <si>
    <r>
      <t xml:space="preserve">SUM </t>
    </r>
    <r>
      <rPr>
        <vertAlign val="subscript"/>
        <sz val="10"/>
        <color theme="1"/>
        <rFont val="Times New Roman"/>
        <family val="1"/>
        <charset val="186"/>
      </rPr>
      <t>PDL</t>
    </r>
    <r>
      <rPr>
        <sz val="10"/>
        <color theme="1"/>
        <rFont val="Times New Roman"/>
        <family val="1"/>
        <charset val="186"/>
      </rPr>
      <t xml:space="preserve"> – planuojama pervesti dalyvio lėšomis mokamų įmokų suma į pensijų fondus 2026 metais (611 745,0 tūkst. Eur);</t>
    </r>
  </si>
  <si>
    <t>Veiklos sąnaudos, patiriamos pervedant iš valstybės biudžeto už pensijų kaupimo dalyvį mokamas įmokas į pensijų fondus 2026 m.:</t>
  </si>
  <si>
    <r>
      <t>VS</t>
    </r>
    <r>
      <rPr>
        <vertAlign val="subscript"/>
        <sz val="12"/>
        <color theme="1"/>
        <rFont val="Times New Roman"/>
        <family val="1"/>
        <charset val="186"/>
      </rPr>
      <t xml:space="preserve">PVB </t>
    </r>
    <r>
      <rPr>
        <sz val="12"/>
        <color theme="1"/>
        <rFont val="Times New Roman"/>
        <family val="1"/>
        <charset val="186"/>
      </rPr>
      <t xml:space="preserve">= 40,91 × 6,9 = 282 tūkst. Eur </t>
    </r>
  </si>
  <si>
    <r>
      <t>VS</t>
    </r>
    <r>
      <rPr>
        <vertAlign val="subscript"/>
        <sz val="10"/>
        <color theme="1"/>
        <rFont val="Times New Roman"/>
        <family val="1"/>
        <charset val="186"/>
      </rPr>
      <t>PVB</t>
    </r>
    <r>
      <rPr>
        <sz val="10"/>
        <color theme="1"/>
        <rFont val="Times New Roman"/>
        <family val="1"/>
        <charset val="186"/>
      </rPr>
      <t>- veiklos sąnaudos, patiriamos pervedant iš valstybės biudžeto už pensijų kaupimo dalyvį mokamas įmokas į pensijų fondus 2026 m. (tūkst. Eur).</t>
    </r>
  </si>
  <si>
    <r>
      <t>PSK</t>
    </r>
    <r>
      <rPr>
        <vertAlign val="subscript"/>
        <sz val="10"/>
        <color theme="1"/>
        <rFont val="Times New Roman"/>
        <family val="1"/>
        <charset val="186"/>
      </rPr>
      <t>PVB</t>
    </r>
    <r>
      <rPr>
        <sz val="10"/>
        <color theme="1"/>
        <rFont val="Times New Roman"/>
        <family val="1"/>
        <charset val="186"/>
      </rPr>
      <t xml:space="preserve"> – planuojamas pareigybių, susijusių su iš valstybės biudžeto už pensijų kaupimo dalyvį mokamų įmokų pervedimu į pensijų fondus, skaičius 2026 m. (6,9 pareigybės)</t>
    </r>
  </si>
  <si>
    <r>
      <t>Veiklos sąnaudų, patiriamų pervedant iš valstybės biudžeto už pensijų kaupimo dalyvį mokamas įmokas į pensijų fondus, kompensavimo procentinis dydis (T</t>
    </r>
    <r>
      <rPr>
        <vertAlign val="subscript"/>
        <sz val="10"/>
        <color theme="1"/>
        <rFont val="Times New Roman"/>
        <family val="1"/>
        <charset val="186"/>
      </rPr>
      <t>PVB</t>
    </r>
    <r>
      <rPr>
        <sz val="10"/>
        <color theme="1"/>
        <rFont val="Times New Roman"/>
        <family val="1"/>
        <charset val="186"/>
      </rPr>
      <t>) 2026 m.:</t>
    </r>
  </si>
  <si>
    <r>
      <t>T</t>
    </r>
    <r>
      <rPr>
        <vertAlign val="subscript"/>
        <sz val="12"/>
        <color theme="1"/>
        <rFont val="Times New Roman"/>
        <family val="1"/>
        <charset val="186"/>
      </rPr>
      <t>PVB</t>
    </r>
    <r>
      <rPr>
        <sz val="12"/>
        <color theme="1"/>
        <rFont val="Times New Roman"/>
        <family val="1"/>
        <charset val="186"/>
      </rPr>
      <t xml:space="preserve"> = 282/312621  × 100 = </t>
    </r>
    <r>
      <rPr>
        <b/>
        <sz val="12"/>
        <color theme="1"/>
        <rFont val="Times New Roman"/>
        <family val="1"/>
        <charset val="186"/>
      </rPr>
      <t xml:space="preserve">0,09  proc. </t>
    </r>
  </si>
  <si>
    <r>
      <t>T</t>
    </r>
    <r>
      <rPr>
        <vertAlign val="subscript"/>
        <sz val="10"/>
        <color theme="1"/>
        <rFont val="Times New Roman"/>
        <family val="1"/>
        <charset val="186"/>
      </rPr>
      <t>PVB</t>
    </r>
    <r>
      <rPr>
        <sz val="10"/>
        <color theme="1"/>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</si>
  <si>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r>
      <t>VS</t>
    </r>
    <r>
      <rPr>
        <vertAlign val="subscript"/>
        <sz val="10"/>
        <color theme="1"/>
        <rFont val="Times New Roman"/>
        <family val="1"/>
        <charset val="186"/>
      </rPr>
      <t>PVB</t>
    </r>
    <r>
      <rPr>
        <sz val="10"/>
        <color theme="1"/>
        <rFont val="Times New Roman"/>
        <family val="1"/>
        <charset val="186"/>
      </rPr>
      <t>- veiklos sąnaudos, susijusios su iš valstybės biudžeto už pensijų kaupimo dalyvį mokamų įmokų administravimu 2026 m. (282,0 tūkst. Eur).</t>
    </r>
  </si>
  <si>
    <r>
      <t xml:space="preserve">SUM </t>
    </r>
    <r>
      <rPr>
        <vertAlign val="subscript"/>
        <sz val="10"/>
        <color theme="1"/>
        <rFont val="Times New Roman"/>
        <family val="1"/>
        <charset val="186"/>
      </rPr>
      <t>PVB</t>
    </r>
    <r>
      <rPr>
        <sz val="10"/>
        <color theme="1"/>
        <rFont val="Times New Roman"/>
        <family val="1"/>
        <charset val="186"/>
      </rPr>
      <t xml:space="preserve"> – planuojama pervesti iš valstybės biudžeto už pensijų kaupimo dalyvį mokamų įmokų suma į pensijų fondus 2026 metais (312 621 tūkst. Eur);</t>
    </r>
  </si>
  <si>
    <t>Vidutinis šalies darbo užmokestis, taikomas apdraustųjų asmenų 2026 m. valstybinio socialinio draudimo įmokų bazei skaičiuoti</t>
  </si>
  <si>
    <t xml:space="preserve">Vidutinis mėnesinis bruto darbo užmokestis, šalies ūkyje, įskaitant individualias įmones: </t>
  </si>
  <si>
    <t>2024 m. III ketv. - 2225,1 Eur,</t>
  </si>
  <si>
    <t>2024 m. IV ketv. - 2322,2 Eur,</t>
  </si>
  <si>
    <t>2025 m. I ketv. - 2326,3 Eur,</t>
  </si>
  <si>
    <t>2025 m. II ketv. - 2375,0  Eur.</t>
  </si>
  <si>
    <t>Vidutinis šalies darbo užmokestis, taikomas apdraustųjų asmenų 2026 m. valstybinio socialinio draudimo įmokų bazei skaičiuoti:</t>
  </si>
  <si>
    <t>(2225,1 + 2322,2 + 2326,3 + 2375,0)/4  = 2312,15 Eur</t>
  </si>
  <si>
    <t>5 lentelė</t>
  </si>
  <si>
    <t xml:space="preserve">Asignavimų iš Lietuvos Respublikos valstybės biudžeto socialinio draudimo pagrindinei (bendrajai) pensijos daliai kompensuoti sumos </t>
  </si>
  <si>
    <t xml:space="preserve">Nuo 2019 m. sausio 1 d. bendroji socialinio draudimo pensijų dalis yra finansuojama iš Lietuvos Respublikos valstybės biudžeto lėšų. </t>
  </si>
  <si>
    <t>Prognozuojama, kad bendrosios socialinio draudimo pensijų  dalies suma 2026 metais bus 3 821 976 tūkst. Eur.</t>
  </si>
  <si>
    <t>Priskaičiuota socialinio draudimo pensijų suma (tūkst. eur)</t>
  </si>
  <si>
    <t>Iš viso</t>
  </si>
  <si>
    <r>
      <t>- bendroji pensijų dalis</t>
    </r>
    <r>
      <rPr>
        <i/>
        <sz val="11"/>
        <rFont val="Times New Roman"/>
        <family val="1"/>
        <charset val="186"/>
      </rPr>
      <t xml:space="preserve"> </t>
    </r>
  </si>
  <si>
    <t xml:space="preserve">- individualioji pensijų dalis </t>
  </si>
  <si>
    <t>6 lentelė</t>
  </si>
  <si>
    <t>2026 metų pensijų indeksavimo koeficiento, socialinio draudimo bazinės pensijos</t>
  </si>
  <si>
    <t>dydžio, socialinio draudimo našlių pensijos bazinio dydžio, pensijų apskaitos</t>
  </si>
  <si>
    <t xml:space="preserve"> vieneto dydžio skaičiavimai</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</si>
  <si>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</si>
  <si>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r>
      <t>1.</t>
    </r>
    <r>
      <rPr>
        <sz val="7"/>
        <rFont val="Times New Roman"/>
        <family val="1"/>
        <charset val="186"/>
      </rPr>
      <t>   </t>
    </r>
    <r>
      <rPr>
        <sz val="12"/>
        <rFont val="Times New Roman"/>
        <family val="1"/>
        <charset val="186"/>
      </rPr>
      <t>2026 metų indeksavimo koeficientas (toliau - IK) apskaičiuojamas pagal formulę IK</t>
    </r>
    <r>
      <rPr>
        <vertAlign val="subscript"/>
        <sz val="12"/>
        <rFont val="Times New Roman"/>
        <family val="1"/>
        <charset val="186"/>
      </rPr>
      <t>2026</t>
    </r>
    <r>
      <rPr>
        <sz val="12"/>
        <rFont val="Times New Roman"/>
        <family val="1"/>
        <charset val="186"/>
      </rPr>
      <t>=1+λ</t>
    </r>
    <r>
      <rPr>
        <vertAlign val="subscript"/>
        <sz val="12"/>
        <rFont val="Times New Roman"/>
        <family val="1"/>
        <charset val="186"/>
      </rPr>
      <t xml:space="preserve">2026, </t>
    </r>
    <r>
      <rPr>
        <sz val="12"/>
        <rFont val="Times New Roman"/>
        <family val="1"/>
        <charset val="186"/>
      </rPr>
      <t>kur</t>
    </r>
    <r>
      <rPr>
        <vertAlign val="subscript"/>
        <sz val="12"/>
        <rFont val="Times New Roman"/>
        <family val="1"/>
        <charset val="186"/>
      </rPr>
      <t xml:space="preserve"> </t>
    </r>
    <r>
      <rPr>
        <sz val="12"/>
        <rFont val="Times New Roman"/>
        <family val="1"/>
        <charset val="186"/>
      </rPr>
      <t xml:space="preserve"> λ</t>
    </r>
    <r>
      <rPr>
        <vertAlign val="subscript"/>
        <sz val="12"/>
        <rFont val="Times New Roman"/>
        <family val="1"/>
        <charset val="186"/>
      </rPr>
      <t>2026</t>
    </r>
    <r>
      <rPr>
        <sz val="12"/>
        <rFont val="Times New Roman"/>
        <family val="1"/>
        <charset val="186"/>
      </rPr>
      <t xml:space="preserve"> yra 7 metų darbo užmokesčio fondo pokyčių vidurkis apskaičiuojamas pagal formulę :</t>
    </r>
  </si>
  <si>
    <t>Remiantis: 1) Lietuvos statistikos departamento skelbiamais duomenimis - metinės bruto darbo apmokėjimo lėšos (šalies ūkis su individualiosiomis įmonėmis):</t>
  </si>
  <si>
    <t>2021 m. – 21 136 214,9 tūkst. Eur;</t>
  </si>
  <si>
    <t>2022 m. – 24 542 594,0 tūkst. Eur;</t>
  </si>
  <si>
    <t>2023 m. – 27 841 980,7 tūkst. Eur;</t>
  </si>
  <si>
    <t>2024 m. – 31 130 516,1 tūkst. Eur.</t>
  </si>
  <si>
    <t>2) Finansų ministerijos Ekonominės raidos scenarijuje skelbiamais metinio darbo užmokesčio fondo prognozės duomenimis:</t>
  </si>
  <si>
    <t>2025 m. – 33 822,6 mln. Eur;</t>
  </si>
  <si>
    <t>2026 m. – 36 372,6 mln. Eur;</t>
  </si>
  <si>
    <t>2027 m. – 38 459,9 mln. Eur;</t>
  </si>
  <si>
    <t>2028 m. – 40 676,1 mln. Eur.</t>
  </si>
  <si>
    <t>apskaičiuojami darbo užmokesčio fondų metiniai pokyčiai:</t>
  </si>
  <si>
    <r>
      <t>DUF</t>
    </r>
    <r>
      <rPr>
        <vertAlign val="subscript"/>
        <sz val="12"/>
        <rFont val="Times New Roman"/>
        <family val="1"/>
        <charset val="186"/>
      </rPr>
      <t xml:space="preserve">2022 </t>
    </r>
    <r>
      <rPr>
        <sz val="12"/>
        <rFont val="Times New Roman"/>
        <family val="1"/>
        <charset val="186"/>
      </rPr>
      <t>/ DUF</t>
    </r>
    <r>
      <rPr>
        <vertAlign val="subscript"/>
        <sz val="12"/>
        <rFont val="Times New Roman"/>
        <family val="1"/>
        <charset val="186"/>
      </rPr>
      <t>2021</t>
    </r>
    <r>
      <rPr>
        <sz val="12"/>
        <rFont val="Times New Roman"/>
        <family val="1"/>
        <charset val="186"/>
      </rPr>
      <t>-1 = 0,1612;</t>
    </r>
  </si>
  <si>
    <r>
      <t>DUF</t>
    </r>
    <r>
      <rPr>
        <vertAlign val="subscript"/>
        <sz val="12"/>
        <rFont val="Times New Roman"/>
        <family val="1"/>
        <charset val="186"/>
      </rPr>
      <t xml:space="preserve">2023 </t>
    </r>
    <r>
      <rPr>
        <sz val="12"/>
        <rFont val="Times New Roman"/>
        <family val="1"/>
        <charset val="186"/>
      </rPr>
      <t>/ DUF</t>
    </r>
    <r>
      <rPr>
        <vertAlign val="subscript"/>
        <sz val="12"/>
        <rFont val="Times New Roman"/>
        <family val="1"/>
        <charset val="186"/>
      </rPr>
      <t>2022</t>
    </r>
    <r>
      <rPr>
        <sz val="12"/>
        <rFont val="Times New Roman"/>
        <family val="1"/>
        <charset val="186"/>
      </rPr>
      <t>-1 = 0,1344;</t>
    </r>
  </si>
  <si>
    <r>
      <t>DUF</t>
    </r>
    <r>
      <rPr>
        <vertAlign val="subscript"/>
        <sz val="12"/>
        <rFont val="Times New Roman"/>
        <family val="1"/>
        <charset val="186"/>
      </rPr>
      <t xml:space="preserve">2024 </t>
    </r>
    <r>
      <rPr>
        <sz val="12"/>
        <rFont val="Times New Roman"/>
        <family val="1"/>
        <charset val="186"/>
      </rPr>
      <t>/ DUF</t>
    </r>
    <r>
      <rPr>
        <vertAlign val="subscript"/>
        <sz val="12"/>
        <rFont val="Times New Roman"/>
        <family val="1"/>
        <charset val="186"/>
      </rPr>
      <t>2023</t>
    </r>
    <r>
      <rPr>
        <sz val="12"/>
        <rFont val="Times New Roman"/>
        <family val="1"/>
        <charset val="186"/>
      </rPr>
      <t>-1 = 0,1181;</t>
    </r>
  </si>
  <si>
    <r>
      <t>DUF</t>
    </r>
    <r>
      <rPr>
        <vertAlign val="subscript"/>
        <sz val="12"/>
        <rFont val="Times New Roman"/>
        <family val="1"/>
        <charset val="186"/>
      </rPr>
      <t xml:space="preserve">2025 </t>
    </r>
    <r>
      <rPr>
        <sz val="12"/>
        <rFont val="Times New Roman"/>
        <family val="1"/>
        <charset val="186"/>
      </rPr>
      <t>/ DUF</t>
    </r>
    <r>
      <rPr>
        <vertAlign val="subscript"/>
        <sz val="12"/>
        <rFont val="Times New Roman"/>
        <family val="1"/>
        <charset val="186"/>
      </rPr>
      <t>2024</t>
    </r>
    <r>
      <rPr>
        <sz val="12"/>
        <rFont val="Times New Roman"/>
        <family val="1"/>
        <charset val="186"/>
      </rPr>
      <t>-1 = 0,0865;</t>
    </r>
  </si>
  <si>
    <r>
      <t>DUF</t>
    </r>
    <r>
      <rPr>
        <vertAlign val="subscript"/>
        <sz val="12"/>
        <rFont val="Times New Roman"/>
        <family val="1"/>
        <charset val="186"/>
      </rPr>
      <t xml:space="preserve">2026 </t>
    </r>
    <r>
      <rPr>
        <sz val="12"/>
        <rFont val="Times New Roman"/>
        <family val="1"/>
        <charset val="186"/>
      </rPr>
      <t>/ DUF</t>
    </r>
    <r>
      <rPr>
        <vertAlign val="subscript"/>
        <sz val="12"/>
        <rFont val="Times New Roman"/>
        <family val="1"/>
        <charset val="186"/>
      </rPr>
      <t>2025</t>
    </r>
    <r>
      <rPr>
        <sz val="12"/>
        <rFont val="Times New Roman"/>
        <family val="1"/>
        <charset val="186"/>
      </rPr>
      <t>-1 = 0,0754;</t>
    </r>
  </si>
  <si>
    <r>
      <t>DUF</t>
    </r>
    <r>
      <rPr>
        <vertAlign val="subscript"/>
        <sz val="12"/>
        <rFont val="Times New Roman"/>
        <family val="1"/>
        <charset val="186"/>
      </rPr>
      <t xml:space="preserve">2027 </t>
    </r>
    <r>
      <rPr>
        <sz val="12"/>
        <rFont val="Times New Roman"/>
        <family val="1"/>
        <charset val="186"/>
      </rPr>
      <t>/ DUF</t>
    </r>
    <r>
      <rPr>
        <vertAlign val="subscript"/>
        <sz val="12"/>
        <rFont val="Times New Roman"/>
        <family val="1"/>
        <charset val="186"/>
      </rPr>
      <t>2026</t>
    </r>
    <r>
      <rPr>
        <sz val="12"/>
        <rFont val="Times New Roman"/>
        <family val="1"/>
        <charset val="186"/>
      </rPr>
      <t>-1 = 0,0574;</t>
    </r>
  </si>
  <si>
    <r>
      <t>DUF</t>
    </r>
    <r>
      <rPr>
        <vertAlign val="subscript"/>
        <sz val="12"/>
        <rFont val="Times New Roman"/>
        <family val="1"/>
        <charset val="186"/>
      </rPr>
      <t xml:space="preserve">2028 </t>
    </r>
    <r>
      <rPr>
        <sz val="12"/>
        <rFont val="Times New Roman"/>
        <family val="1"/>
        <charset val="186"/>
      </rPr>
      <t>/ DUF</t>
    </r>
    <r>
      <rPr>
        <vertAlign val="subscript"/>
        <sz val="12"/>
        <rFont val="Times New Roman"/>
        <family val="1"/>
        <charset val="186"/>
      </rPr>
      <t>2027</t>
    </r>
    <r>
      <rPr>
        <sz val="12"/>
        <rFont val="Times New Roman"/>
        <family val="1"/>
        <charset val="186"/>
      </rPr>
      <t>-1 = 0,0576.</t>
    </r>
  </si>
  <si>
    <t xml:space="preserve">7 metų darbo užmokesčio fondo pokyčių vidurkis: </t>
  </si>
  <si>
    <r>
      <t>λ</t>
    </r>
    <r>
      <rPr>
        <b/>
        <vertAlign val="subscript"/>
        <sz val="14"/>
        <rFont val="Times New Roman"/>
        <family val="1"/>
        <charset val="186"/>
      </rPr>
      <t xml:space="preserve">2025 </t>
    </r>
    <r>
      <rPr>
        <sz val="14"/>
        <rFont val="Times New Roman"/>
        <family val="1"/>
        <charset val="186"/>
      </rPr>
      <t>=</t>
    </r>
  </si>
  <si>
    <t>0,1612 + 0,1344 + 0,1181 + 0,0865 + 0,0754 + 0,0574 + 0,0576</t>
  </si>
  <si>
    <t>= 0,0987</t>
  </si>
  <si>
    <r>
      <t xml:space="preserve">2026 metų pensijų indeksavimo koeficientas </t>
    </r>
    <r>
      <rPr>
        <b/>
        <sz val="12"/>
        <rFont val="Times New Roman"/>
        <family val="1"/>
        <charset val="186"/>
      </rPr>
      <t>IK</t>
    </r>
    <r>
      <rPr>
        <b/>
        <vertAlign val="subscript"/>
        <sz val="12"/>
        <rFont val="Times New Roman"/>
        <family val="1"/>
        <charset val="186"/>
      </rPr>
      <t>2026</t>
    </r>
    <r>
      <rPr>
        <sz val="12"/>
        <rFont val="Times New Roman"/>
        <family val="1"/>
        <charset val="186"/>
      </rPr>
      <t>=1+λ</t>
    </r>
    <r>
      <rPr>
        <vertAlign val="subscript"/>
        <sz val="12"/>
        <rFont val="Times New Roman"/>
        <family val="1"/>
        <charset val="186"/>
      </rPr>
      <t>2026</t>
    </r>
    <r>
      <rPr>
        <sz val="12"/>
        <rFont val="Times New Roman"/>
        <family val="1"/>
        <charset val="186"/>
      </rPr>
      <t>=1+0,0987=</t>
    </r>
    <r>
      <rPr>
        <b/>
        <sz val="12"/>
        <rFont val="Times New Roman"/>
        <family val="1"/>
        <charset val="186"/>
      </rPr>
      <t>1,0987</t>
    </r>
    <r>
      <rPr>
        <sz val="12"/>
        <rFont val="Times New Roman"/>
        <family val="1"/>
        <charset val="186"/>
      </rPr>
      <t>.</t>
    </r>
  </si>
  <si>
    <t>Įvertinus papildomam individualiosios pensijos dalies indeksavimui skiriamus 90,5 mln. Eur, 2026 m.  individualiosios socialinio draudimo pensijos dalies papildomas pensijų indeksavimo koeficientas – 1,03.</t>
  </si>
  <si>
    <r>
      <t xml:space="preserve">2.   Apskaičiuojamos prognozuojamų </t>
    </r>
    <r>
      <rPr>
        <b/>
        <sz val="12"/>
        <rFont val="Times New Roman"/>
        <family val="1"/>
        <charset val="186"/>
      </rPr>
      <t xml:space="preserve">2026 metų </t>
    </r>
    <r>
      <rPr>
        <sz val="12"/>
        <rFont val="Times New Roman"/>
        <family val="1"/>
        <charset val="186"/>
      </rPr>
      <t>pensijų socialinio draudimo rūšies įplaukos,</t>
    </r>
  </si>
  <si>
    <t>išlaidos ir rezultatas vykdant pensijų indeksavimą, kai pensijų indeksavimo koeficientas  – 1,0987 ir individualiosios socialinio draudimo pensijos dalies papildomas indeksavimo koeficientas  – 1,03 :</t>
  </si>
  <si>
    <t>pensijų draudimo rūšies įplaukos:   7 433 303 tūkst. Eur</t>
  </si>
  <si>
    <t>pensijų draudimo rūšies išlaidos:   6 999 533 tūkst. Eur</t>
  </si>
  <si>
    <r>
      <t>rezultatas (</t>
    </r>
    <r>
      <rPr>
        <i/>
        <sz val="12"/>
        <rFont val="Times New Roman"/>
        <family val="1"/>
        <charset val="186"/>
      </rPr>
      <t>pajamos- išlaidos</t>
    </r>
    <r>
      <rPr>
        <sz val="12"/>
        <rFont val="Times New Roman"/>
        <family val="1"/>
        <charset val="186"/>
      </rPr>
      <t>):   433 770 tūkst. Eur</t>
    </r>
  </si>
  <si>
    <r>
      <t xml:space="preserve">3. Apskaičiuojamos prognozuojamų </t>
    </r>
    <r>
      <rPr>
        <b/>
        <sz val="12"/>
        <rFont val="Times New Roman"/>
        <family val="1"/>
        <charset val="186"/>
      </rPr>
      <t>2027 metų</t>
    </r>
    <r>
      <rPr>
        <sz val="12"/>
        <rFont val="Times New Roman"/>
        <family val="1"/>
        <charset val="186"/>
      </rPr>
      <t xml:space="preserve"> pensijų socialinio draudimo rūšies įplaukos, išlaidos ir rezultatas, kai 2027 metais indeksacija nevykdoma:</t>
    </r>
  </si>
  <si>
    <t>pensijų draudimo rūšies įplaukos:   8 020 495 tūkst. Eur</t>
  </si>
  <si>
    <t>pensijų draudimo rūšies išlaidos:   7 093 418 tūkst. Eur</t>
  </si>
  <si>
    <r>
      <t>rezultatas (</t>
    </r>
    <r>
      <rPr>
        <i/>
        <sz val="12"/>
        <rFont val="Times New Roman"/>
        <family val="1"/>
        <charset val="186"/>
      </rPr>
      <t>pajamos- išlaidos</t>
    </r>
    <r>
      <rPr>
        <sz val="12"/>
        <rFont val="Times New Roman"/>
        <family val="1"/>
        <charset val="186"/>
      </rPr>
      <t>):   927 077 tūkst. Eur</t>
    </r>
  </si>
  <si>
    <r>
      <t xml:space="preserve">Kadangi 2026 - 2027 metų pensijų socialinio draudimo rūšies rezultatai teigiami, tai 2026 metų apskaičiuotas  </t>
    </r>
    <r>
      <rPr>
        <b/>
        <sz val="12"/>
        <rFont val="Times New Roman"/>
        <family val="1"/>
        <charset val="186"/>
      </rPr>
      <t xml:space="preserve">pensijų </t>
    </r>
    <r>
      <rPr>
        <sz val="12"/>
        <rFont val="Times New Roman"/>
        <family val="1"/>
        <charset val="186"/>
      </rPr>
      <t xml:space="preserve">indeksavimo koeficientas  </t>
    </r>
    <r>
      <rPr>
        <b/>
        <sz val="12"/>
        <rFont val="Times New Roman"/>
        <family val="1"/>
        <charset val="186"/>
      </rPr>
      <t xml:space="preserve">1,0987 ir individualiosios socialinio draudimo pensijos dalies papildomas </t>
    </r>
    <r>
      <rPr>
        <sz val="12"/>
        <rFont val="Times New Roman"/>
        <family val="1"/>
        <charset val="186"/>
      </rPr>
      <t xml:space="preserve">indeksavimo koeficientas  </t>
    </r>
    <r>
      <rPr>
        <b/>
        <sz val="12"/>
        <rFont val="Times New Roman"/>
        <family val="1"/>
        <charset val="186"/>
      </rPr>
      <t>1,03 yra taikomi.</t>
    </r>
  </si>
  <si>
    <t>4. Socialinio draudimo bazinės pensijos dydis apskaičiuojamas euro cento tikslumu dauginant 2025 m. bazinės pensijos dydį iš 2026 metų pensijos indeksavimo koeficiento:</t>
  </si>
  <si>
    <t>2025 m. socialinio draudimo bazinės pensijos dydis – 298,45 euro;</t>
  </si>
  <si>
    <r>
      <t>pensijos indeksavimo koeficientas</t>
    </r>
    <r>
      <rPr>
        <b/>
        <vertAlign val="subscript"/>
        <sz val="12"/>
        <rFont val="Times New Roman"/>
        <family val="1"/>
        <charset val="186"/>
      </rPr>
      <t xml:space="preserve"> </t>
    </r>
    <r>
      <rPr>
        <sz val="12"/>
        <rFont val="Times New Roman"/>
        <family val="1"/>
        <charset val="186"/>
      </rPr>
      <t>– 1,0987;</t>
    </r>
  </si>
  <si>
    <t>298,45 × 1,0987 = 327,91.</t>
  </si>
  <si>
    <t>2026 metų socialinio draudimo bazinės pensijos dydis – 327,91 euro.</t>
  </si>
  <si>
    <t>5. Socialinio draudimo našlių pensijos bazinis dydis apskaičiuojamas euro cento tikslumu dauginant 2025 m. našlių pensijos bazinį dydį iš 2026 metų pensijų indeksavimo koeficiento:</t>
  </si>
  <si>
    <t>2025 m. socialinio draudimo našlių pensijos bazinis dydis – 42,29 euro;</t>
  </si>
  <si>
    <t>pensijų indeksavimo koeficientas – 1,0987;</t>
  </si>
  <si>
    <t>42,29 × 1,0987 = 46,46.</t>
  </si>
  <si>
    <t>2026 metų socialinio draudimo našlių pensijos bazinis dydis - 46,46 euro.</t>
  </si>
  <si>
    <t>6. Pensijų apskaitos vieneto vertės dydis apskaičiuojamas euro cento tikslumu dauginant 2025 m. galiojusį apskaitos vieneto dydį iš 2026 metų pensijų indeksavimo koeficiento ir dauginant iš 2026 metų individualiosios socialinio draudimo pensijos dalies papildomo indeksavimo koeficiento:</t>
  </si>
  <si>
    <t>2025 m. pensijų apskaitos vieneto vertė – 7,16 euro;</t>
  </si>
  <si>
    <t>2026 metų pensijų indeksavimo koeficientas – 1,0987;</t>
  </si>
  <si>
    <t>7,16 × 1,0987 = 7,87.</t>
  </si>
  <si>
    <r>
      <t>2026 m. individualiosios socialinio draudimo pensijos dalies papildomas indeksavimo koeficientas</t>
    </r>
    <r>
      <rPr>
        <b/>
        <vertAlign val="subscript"/>
        <sz val="12"/>
        <rFont val="Times New Roman"/>
        <family val="1"/>
        <charset val="186"/>
      </rPr>
      <t xml:space="preserve"> </t>
    </r>
    <r>
      <rPr>
        <sz val="12"/>
        <rFont val="Times New Roman"/>
        <family val="1"/>
        <charset val="186"/>
      </rPr>
      <t>– 1,03;</t>
    </r>
  </si>
  <si>
    <t>7,87 × 1,03 = 8,11.</t>
  </si>
  <si>
    <t>2026 metų pensijų apskaitos vieneto vertės dydis – 8,11 euro.</t>
  </si>
  <si>
    <t>7 lentelė</t>
  </si>
  <si>
    <t>Garantinio fondo biudžeto 2026 m. skaičiavimai</t>
  </si>
  <si>
    <t>Darbo užmokesčio fondo pokytis</t>
  </si>
  <si>
    <t>proc.</t>
  </si>
  <si>
    <t>Darbo užmokesčio fondas</t>
  </si>
  <si>
    <t>Biudžetinio sektoriaus dalis</t>
  </si>
  <si>
    <t>Darbo užmokesčio fondas be biudžetinio sektoriaus</t>
  </si>
  <si>
    <t>1. Pajamos</t>
  </si>
  <si>
    <t>1.1. Darbdavių socialinės įmokos</t>
  </si>
  <si>
    <t>1.2. Savanoriškos socialinės įmokos</t>
  </si>
  <si>
    <t>1.3. Iš valstybės biudžeto, kitų valstybės piniginių išteklių ir (ar) Europos Sąjungos struktūrinių ir kitų fondų pervedamos lėšos</t>
  </si>
  <si>
    <t>1.4. Delspinigiai, palūkanos ir baudos</t>
  </si>
  <si>
    <t>1.4.1. Palūkanos</t>
  </si>
  <si>
    <t>1.4.2. Delspinigiai, baudos</t>
  </si>
  <si>
    <t>1.5. Pajamos už investuotas laikinai laisvas lėšas</t>
  </si>
  <si>
    <t>1.6. Kitos teisėtai gautinos lėšos</t>
  </si>
  <si>
    <t>2. Sąnaudos</t>
  </si>
  <si>
    <t>2.1 Socialinės išmokos</t>
  </si>
  <si>
    <t>Gavėjų skaičius</t>
  </si>
  <si>
    <t>2.2. Mokesčiai į Valstybinio socialinio draudimo fondą</t>
  </si>
  <si>
    <t>2.3. Administravimo sąnaudos</t>
  </si>
  <si>
    <t xml:space="preserve">     Įmokų administravimo sąnaudos</t>
  </si>
  <si>
    <t xml:space="preserve">     Išmokų administravimo sąnaudos</t>
  </si>
  <si>
    <t>2.4. Laikinai laisvų lėšų investavimo sąnaudos</t>
  </si>
  <si>
    <t>2.5. Kitos sąnaudos</t>
  </si>
  <si>
    <t>2.5.1. Aktyvios darbo rinkos politikos priemonių įgyvendinimo sąnaudos</t>
  </si>
  <si>
    <t>2.5.2. Nuvertėjimo ir nurašytos sumos</t>
  </si>
  <si>
    <t>2.5.3. Kitos sumos</t>
  </si>
  <si>
    <t>3. Einamųjų metų rezultatas</t>
  </si>
  <si>
    <t>8 lentelė</t>
  </si>
  <si>
    <t>Garantinio fondo
biudžeto 2026 - 2028 metų įplaukos ir išlaidos</t>
  </si>
  <si>
    <t>1.</t>
  </si>
  <si>
    <t>Įprastinė veikla</t>
  </si>
  <si>
    <t>1.1.</t>
  </si>
  <si>
    <t>Įplaukos</t>
  </si>
  <si>
    <t>1.1.1.</t>
  </si>
  <si>
    <t>Darbdavių socialinės įmokos</t>
  </si>
  <si>
    <t>1.1.2.</t>
  </si>
  <si>
    <t>Savanoriškos socialinės įmokos</t>
  </si>
  <si>
    <t>1.1.3.</t>
  </si>
  <si>
    <t>Lėšos, gautos iš darbdavių administratoriaus reikalavimams tenkinti</t>
  </si>
  <si>
    <t>1.1.4.</t>
  </si>
  <si>
    <t>Iš valstybės biudžeto, kitų valstybės piniginių išteklių ir (ar) Europos Sąjungos struktūrinių ir kitų fondų pervedamos lėšos</t>
  </si>
  <si>
    <t>1.1.5.</t>
  </si>
  <si>
    <t>Delspinigiai, palūkanos ir baudos</t>
  </si>
  <si>
    <t>1.1.5.1.</t>
  </si>
  <si>
    <t>Pajamos už investuotas laikinai laisvas lėšas</t>
  </si>
  <si>
    <t>1.1.5.2.</t>
  </si>
  <si>
    <t>1.1.6.</t>
  </si>
  <si>
    <t>Kitos įplaukos</t>
  </si>
  <si>
    <t>1.2.</t>
  </si>
  <si>
    <t>Išlaidos</t>
  </si>
  <si>
    <t>1.2.1.</t>
  </si>
  <si>
    <t>Socialinės išmokos</t>
  </si>
  <si>
    <t>1.2.2.</t>
  </si>
  <si>
    <t>Mokesčiai į Valstybinio socialinio draudimo fondą</t>
  </si>
  <si>
    <t>1.2.3.</t>
  </si>
  <si>
    <t>Administravimo išlaidos</t>
  </si>
  <si>
    <t>1.2.4.</t>
  </si>
  <si>
    <t>Laikinai laisvų lėšų investavimo išlaidos</t>
  </si>
  <si>
    <t>1.2.5.</t>
  </si>
  <si>
    <t>Kitos išlaidos</t>
  </si>
  <si>
    <t>2.</t>
  </si>
  <si>
    <t>Investicinė veikla</t>
  </si>
  <si>
    <t>2.1.</t>
  </si>
  <si>
    <t>Išlaidos akcijoms, obligacijoms, kitiems vertybiniams popieriams įsigyti</t>
  </si>
  <si>
    <t>2.2.</t>
  </si>
  <si>
    <t xml:space="preserve">Įplaukos, gautos pardavus akcijas, obligacijas, kitus vertybinius popierius </t>
  </si>
  <si>
    <t>3.</t>
  </si>
  <si>
    <t xml:space="preserve">Finansinė veikla </t>
  </si>
  <si>
    <t>3.1.</t>
  </si>
  <si>
    <t xml:space="preserve">Gautos paskolos  </t>
  </si>
  <si>
    <t>3.2.</t>
  </si>
  <si>
    <t>Grąžintos paskolos</t>
  </si>
  <si>
    <t>4.</t>
  </si>
  <si>
    <t>Grynųjų pinigų ir jų ekvivalentų pokytis</t>
  </si>
  <si>
    <t>5.</t>
  </si>
  <si>
    <t>Grynųjų pinigų ir jų ekvivalentų cirkuliacija</t>
  </si>
  <si>
    <t>5.1.</t>
  </si>
  <si>
    <t>Metų pradžioje</t>
  </si>
  <si>
    <t>5.2.</t>
  </si>
  <si>
    <t>Pokytis</t>
  </si>
  <si>
    <t>5.3.</t>
  </si>
  <si>
    <t>Metų pabaigoje</t>
  </si>
  <si>
    <t>9 lentelė</t>
  </si>
  <si>
    <t>Ilgalaikio darbo išmokų fondo biudžeto 2026 m. skaičiavimai</t>
  </si>
  <si>
    <t>1.3. Iš valstybės biudžeto ir (ar) kitų valstybės piniginių išteklių pervedamos lėšos</t>
  </si>
  <si>
    <t>2.1 Ilgalaikio darbo išmokos (su atidėjinių pokyčiu)</t>
  </si>
  <si>
    <t>Ilgalaikio darbo išmokos</t>
  </si>
  <si>
    <t>Atidėjinių suma</t>
  </si>
  <si>
    <t>Atidėjinių pokytis</t>
  </si>
  <si>
    <t>2.2. Administravimo sąnaudos</t>
  </si>
  <si>
    <t>2.2.1. Įmokų administravimo sąnaudos</t>
  </si>
  <si>
    <t>2.2.2. Išmokų administravimo sąnaudos</t>
  </si>
  <si>
    <t>2.3. Laikinai laisvų lėšų investavimo sąnaudos</t>
  </si>
  <si>
    <t>2.4. Kitos sąnaudos</t>
  </si>
  <si>
    <t>2.4.1. Aktyvios darbo rinkos politikos priemonių įgyvendinimo sąnaudos</t>
  </si>
  <si>
    <t>2.4.2. Nuvertėjimo ir nurašytos sumos</t>
  </si>
  <si>
    <t>2.4.3. Kitos sumos</t>
  </si>
  <si>
    <t>10 lentelė</t>
  </si>
  <si>
    <t>Ilgalaikio darbo išmokų fondo biudžeto 2026-2028 metų įplaukos ir išlaidos</t>
  </si>
  <si>
    <t>Iš valstybės biudžeto ir (ar) kitų valstybės piniginių išteklių pervedamos lėšos</t>
  </si>
  <si>
    <t>1.1.4.1.</t>
  </si>
  <si>
    <t>1.1.4.2.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</si>
</sst>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
  </numFmts>
  <fonts count="117">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b/>
      <sz val="8"/>
      <name val="Times New Roman"/>
      <family val="1"/>
      <charset val="186"/>
    </font>
    <font>
      <sz val="12"/>
      <name val="Times New Roman"/>
      <family val="1"/>
      <charset val="186"/>
    </font>
    <font>
      <sz val="10"/>
      <name val="Arial"/>
      <family val="2"/>
      <charset val="186"/>
    </font>
    <font>
      <sz val="10"/>
      <name val="TimesLT"/>
      <family val="1"/>
    </font>
    <font>
      <b/>
      <i/>
      <u/>
      <sz val="16"/>
      <name val="Times New Roman"/>
      <family val="1"/>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name val="Arial"/>
      <family val="2"/>
      <charset val="186"/>
    </font>
    <font>
      <sz val="10"/>
      <color rgb="FF0070C0"/>
      <name val="Times New Roman"/>
      <family val="1"/>
      <charset val="186"/>
    </font>
    <font>
      <sz val="12"/>
      <color rgb="FF0070C0"/>
      <name val="Times New Roman"/>
      <family val="1"/>
      <charset val="186"/>
    </font>
    <font>
      <sz val="10"/>
      <name val="Arial"/>
      <family val="2"/>
      <charset val="186"/>
    </font>
    <font>
      <b/>
      <sz val="11"/>
      <name val="Arial"/>
      <family val="2"/>
      <charset val="186"/>
    </font>
    <font>
      <b/>
      <u/>
      <sz val="11"/>
      <name val="Times New Roman"/>
      <family val="1"/>
      <charset val="186"/>
    </font>
    <font>
      <b/>
      <u/>
      <sz val="10"/>
      <name val="Times New Roman"/>
      <family val="1"/>
      <charset val="186"/>
    </font>
    <font>
      <b/>
      <i/>
      <sz val="9"/>
      <name val="Times New Roman"/>
      <family val="1"/>
      <charset val="186"/>
    </font>
    <font>
      <sz val="11"/>
      <name val="Calibri"/>
      <family val="2"/>
      <charset val="186"/>
      <scheme val="minor"/>
    </font>
    <font>
      <sz val="10"/>
      <name val="Arial"/>
      <family val="2"/>
      <charset val="186"/>
    </font>
    <font>
      <b/>
      <sz val="11"/>
      <color theme="1"/>
      <name val="Times New Roman"/>
      <family val="1"/>
      <charset val="186"/>
    </font>
    <font>
      <b/>
      <sz val="12"/>
      <color rgb="FF0070C0"/>
      <name val="Times New Roman"/>
      <family val="1"/>
      <charset val="186"/>
    </font>
    <font>
      <b/>
      <sz val="10"/>
      <color rgb="FF0070C0"/>
      <name val="Times New Roman"/>
      <family val="1"/>
      <charset val="186"/>
    </font>
    <font>
      <sz val="11"/>
      <color rgb="FF0070C0"/>
      <name val="Calibri"/>
      <family val="2"/>
      <charset val="186"/>
      <scheme val="minor"/>
    </font>
    <font>
      <sz val="10"/>
      <name val="Arial"/>
      <family val="2"/>
      <charset val="186"/>
    </font>
    <font>
      <sz val="10"/>
      <name val="Arial"/>
      <family val="2"/>
      <charset val="186"/>
    </font>
    <font>
      <sz val="6"/>
      <name val="Times New Roman"/>
      <family val="1"/>
      <charset val="186"/>
    </font>
    <font>
      <sz val="9"/>
      <color rgb="FF0070C0"/>
      <name val="Times New Roman"/>
      <family val="1"/>
      <charset val="186"/>
    </font>
    <font>
      <b/>
      <sz val="8"/>
      <color rgb="FF0070C0"/>
      <name val="Times New Roman"/>
      <family val="1"/>
      <charset val="186"/>
    </font>
    <font>
      <b/>
      <sz val="11"/>
      <color rgb="FF0070C0"/>
      <name val="Times New Roman"/>
      <family val="1"/>
      <charset val="186"/>
    </font>
    <font>
      <b/>
      <i/>
      <sz val="10"/>
      <color rgb="FF0070C0"/>
      <name val="Times New Roman"/>
      <family val="1"/>
      <charset val="186"/>
    </font>
    <font>
      <b/>
      <sz val="9"/>
      <color rgb="FF0070C0"/>
      <name val="Times New Roman"/>
      <family val="1"/>
      <charset val="186"/>
    </font>
    <font>
      <i/>
      <sz val="10"/>
      <color rgb="FF0070C0"/>
      <name val="Times New Roman"/>
      <family val="1"/>
      <charset val="186"/>
    </font>
    <font>
      <sz val="10"/>
      <name val="Arial"/>
      <family val="2"/>
      <charset val="186"/>
    </font>
    <font>
      <b/>
      <u/>
      <sz val="14"/>
      <color rgb="FF0070C0"/>
      <name val="TimesLT"/>
      <family val="1"/>
      <charset val="186"/>
    </font>
    <font>
      <sz val="11"/>
      <color rgb="FF0070C0"/>
      <name val="Times New Roman"/>
      <family val="1"/>
      <charset val="186"/>
    </font>
    <font>
      <b/>
      <u/>
      <sz val="11"/>
      <color rgb="FF0070C0"/>
      <name val="Times New Roman"/>
      <family val="1"/>
      <charset val="186"/>
    </font>
    <font>
      <b/>
      <u/>
      <sz val="10"/>
      <color rgb="FF0070C0"/>
      <name val="Times New Roman"/>
      <family val="1"/>
      <charset val="186"/>
    </font>
    <font>
      <b/>
      <u/>
      <sz val="12"/>
      <color rgb="FF0070C0"/>
      <name val="Times New Roman"/>
      <family val="1"/>
      <charset val="186"/>
    </font>
    <font>
      <i/>
      <sz val="9"/>
      <color rgb="FF0070C0"/>
      <name val="Times New Roman"/>
      <family val="1"/>
      <charset val="186"/>
    </font>
    <font>
      <u/>
      <sz val="10"/>
      <color rgb="FF0070C0"/>
      <name val="Times New Roman"/>
      <family val="1"/>
      <charset val="186"/>
    </font>
    <font>
      <sz val="12"/>
      <color theme="3"/>
      <name val="Times New Roman"/>
      <family val="1"/>
      <charset val="186"/>
    </font>
    <font>
      <u/>
      <sz val="12"/>
      <name val="Times New Roman"/>
      <family val="1"/>
      <charset val="186"/>
    </font>
    <font>
      <i/>
      <sz val="12"/>
      <name val="Times New Roman"/>
      <family val="1"/>
      <charset val="186"/>
    </font>
    <font>
      <sz val="7"/>
      <name val="Times New Roman"/>
      <family val="1"/>
      <charset val="186"/>
    </font>
    <font>
      <vertAlign val="subscript"/>
      <sz val="12"/>
      <name val="Times New Roman"/>
      <family val="1"/>
      <charset val="186"/>
    </font>
    <font>
      <b/>
      <sz val="14"/>
      <name val="Times New Roman"/>
      <family val="1"/>
      <charset val="186"/>
    </font>
    <font>
      <b/>
      <vertAlign val="subscript"/>
      <sz val="14"/>
      <name val="Times New Roman"/>
      <family val="1"/>
      <charset val="186"/>
    </font>
    <font>
      <sz val="14"/>
      <name val="Times New Roman"/>
      <family val="1"/>
      <charset val="186"/>
    </font>
    <font>
      <b/>
      <vertAlign val="subscript"/>
      <sz val="12"/>
      <name val="Times New Roman"/>
      <family val="1"/>
      <charset val="186"/>
    </font>
    <font>
      <i/>
      <sz val="11"/>
      <name val="Times New Roman"/>
      <family val="1"/>
      <charset val="186"/>
    </font>
    <font>
      <sz val="11"/>
      <color theme="1"/>
      <name val="Calibri"/>
      <family val="2"/>
      <charset val="186"/>
      <scheme val="minor"/>
    </font>
    <font>
      <sz val="10"/>
      <color theme="1"/>
      <name val="Times New Roman"/>
      <family val="1"/>
      <charset val="186"/>
    </font>
    <font>
      <b/>
      <sz val="10"/>
      <color theme="1"/>
      <name val="Times New Roman"/>
      <family val="1"/>
      <charset val="186"/>
    </font>
    <font>
      <b/>
      <u/>
      <sz val="14"/>
      <color theme="1"/>
      <name val="TimesLT"/>
      <family val="1"/>
      <charset val="186"/>
    </font>
    <font>
      <b/>
      <sz val="12"/>
      <color theme="1"/>
      <name val="Times New Roman"/>
      <family val="1"/>
      <charset val="186"/>
    </font>
    <font>
      <sz val="10"/>
      <color theme="1"/>
      <name val="Arial"/>
      <family val="2"/>
      <charset val="186"/>
    </font>
    <font>
      <sz val="11"/>
      <color theme="1"/>
      <name val="Times New Roman"/>
      <family val="1"/>
      <charset val="186"/>
    </font>
    <font>
      <b/>
      <u/>
      <sz val="11"/>
      <color theme="1"/>
      <name val="Times New Roman"/>
      <family val="1"/>
      <charset val="186"/>
    </font>
    <font>
      <b/>
      <u/>
      <sz val="10"/>
      <color theme="1"/>
      <name val="Times New Roman"/>
      <family val="1"/>
      <charset val="186"/>
    </font>
    <font>
      <b/>
      <sz val="11"/>
      <color theme="1"/>
      <name val="Arial"/>
      <family val="2"/>
      <charset val="186"/>
    </font>
    <font>
      <sz val="12"/>
      <color theme="1"/>
      <name val="Times New Roman"/>
      <family val="1"/>
      <charset val="186"/>
    </font>
    <font>
      <vertAlign val="subscript"/>
      <sz val="12"/>
      <color theme="1"/>
      <name val="Times New Roman"/>
      <family val="1"/>
      <charset val="186"/>
    </font>
    <font>
      <vertAlign val="subscript"/>
      <sz val="10"/>
      <color theme="1"/>
      <name val="Times New Roman"/>
      <family val="1"/>
      <charset val="186"/>
    </font>
    <font>
      <sz val="10"/>
      <color theme="1"/>
      <name val="Times New (W1)"/>
      <family val="1"/>
    </font>
    <font>
      <vertAlign val="subscript"/>
      <sz val="10"/>
      <color theme="1"/>
      <name val="Times New (W1)"/>
      <family val="1"/>
    </font>
    <font>
      <b/>
      <u/>
      <sz val="12"/>
      <color theme="1"/>
      <name val="Times New Roman"/>
      <family val="1"/>
      <charset val="186"/>
    </font>
  </fonts>
  <fills count="4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s>
  <cellStyleXfs count="137">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3"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8"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8" fillId="22" borderId="0" applyNumberFormat="0" applyBorder="0" applyAlignment="0" applyProtection="0"/>
    <xf numFmtId="0" fontId="18" fillId="24"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8" fillId="1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19" fillId="18" borderId="0" applyNumberFormat="0" applyBorder="0" applyAlignment="0" applyProtection="0"/>
    <xf numFmtId="0" fontId="18" fillId="27" borderId="0" applyNumberFormat="0" applyBorder="0" applyAlignment="0" applyProtection="0"/>
    <xf numFmtId="0" fontId="20" fillId="18" borderId="0" applyNumberFormat="0" applyBorder="0" applyAlignment="0" applyProtection="0"/>
    <xf numFmtId="0" fontId="21" fillId="28" borderId="8" applyNumberFormat="0" applyAlignment="0" applyProtection="0"/>
    <xf numFmtId="0" fontId="22" fillId="19" borderId="9" applyNumberFormat="0" applyAlignment="0" applyProtection="0"/>
    <xf numFmtId="0" fontId="2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4" fillId="0" borderId="0" applyNumberFormat="0" applyFill="0" applyBorder="0" applyAlignment="0" applyProtection="0"/>
    <xf numFmtId="0" fontId="25" fillId="32" borderId="0" applyNumberFormat="0" applyBorder="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29" fillId="27" borderId="8" applyNumberFormat="0" applyAlignment="0" applyProtection="0"/>
    <xf numFmtId="0" fontId="1" fillId="0" borderId="0"/>
    <xf numFmtId="0" fontId="30" fillId="0" borderId="13" applyNumberFormat="0" applyFill="0" applyAlignment="0" applyProtection="0"/>
    <xf numFmtId="0" fontId="31" fillId="27" borderId="0" applyNumberFormat="0" applyBorder="0" applyAlignment="0" applyProtection="0"/>
    <xf numFmtId="0" fontId="1" fillId="26" borderId="14" applyNumberFormat="0" applyFont="0" applyAlignment="0" applyProtection="0"/>
    <xf numFmtId="0" fontId="32" fillId="28" borderId="15" applyNumberFormat="0" applyAlignment="0" applyProtection="0"/>
    <xf numFmtId="4" fontId="33" fillId="33" borderId="16" applyNumberFormat="0" applyProtection="0">
      <alignment vertical="center"/>
    </xf>
    <xf numFmtId="4" fontId="34" fillId="33" borderId="16" applyNumberFormat="0" applyProtection="0">
      <alignment vertical="center"/>
    </xf>
    <xf numFmtId="4" fontId="33" fillId="33" borderId="16" applyNumberFormat="0" applyProtection="0">
      <alignment horizontal="left" vertical="center" indent="1"/>
    </xf>
    <xf numFmtId="0" fontId="33" fillId="33" borderId="16" applyNumberFormat="0" applyProtection="0">
      <alignment horizontal="left" vertical="top" indent="1"/>
    </xf>
    <xf numFmtId="4" fontId="33" fillId="2" borderId="0" applyNumberFormat="0" applyProtection="0">
      <alignment horizontal="left" vertical="center" indent="1"/>
    </xf>
    <xf numFmtId="4" fontId="16" fillId="7" borderId="16" applyNumberFormat="0" applyProtection="0">
      <alignment horizontal="right" vertical="center"/>
    </xf>
    <xf numFmtId="4" fontId="16" fillId="3" borderId="16" applyNumberFormat="0" applyProtection="0">
      <alignment horizontal="right" vertical="center"/>
    </xf>
    <xf numFmtId="4" fontId="16" fillId="34" borderId="16" applyNumberFormat="0" applyProtection="0">
      <alignment horizontal="right" vertical="center"/>
    </xf>
    <xf numFmtId="4" fontId="16" fillId="35" borderId="16" applyNumberFormat="0" applyProtection="0">
      <alignment horizontal="right" vertical="center"/>
    </xf>
    <xf numFmtId="4" fontId="16" fillId="36" borderId="16" applyNumberFormat="0" applyProtection="0">
      <alignment horizontal="right" vertical="center"/>
    </xf>
    <xf numFmtId="4" fontId="16" fillId="37" borderId="16" applyNumberFormat="0" applyProtection="0">
      <alignment horizontal="right" vertical="center"/>
    </xf>
    <xf numFmtId="4" fontId="16" fillId="9" borderId="16" applyNumberFormat="0" applyProtection="0">
      <alignment horizontal="right" vertical="center"/>
    </xf>
    <xf numFmtId="4" fontId="16" fillId="38" borderId="16" applyNumberFormat="0" applyProtection="0">
      <alignment horizontal="right" vertical="center"/>
    </xf>
    <xf numFmtId="4" fontId="16" fillId="39" borderId="16" applyNumberFormat="0" applyProtection="0">
      <alignment horizontal="right" vertical="center"/>
    </xf>
    <xf numFmtId="4" fontId="33" fillId="40" borderId="17" applyNumberFormat="0" applyProtection="0">
      <alignment horizontal="left" vertical="center" indent="1"/>
    </xf>
    <xf numFmtId="4" fontId="16" fillId="41" borderId="0" applyNumberFormat="0" applyProtection="0">
      <alignment horizontal="left" vertical="center" indent="1"/>
    </xf>
    <xf numFmtId="4" fontId="35" fillId="8" borderId="0" applyNumberFormat="0" applyProtection="0">
      <alignment horizontal="left" vertical="center" indent="1"/>
    </xf>
    <xf numFmtId="4" fontId="16" fillId="2" borderId="16" applyNumberFormat="0" applyProtection="0">
      <alignment horizontal="right" vertical="center"/>
    </xf>
    <xf numFmtId="4" fontId="36" fillId="41" borderId="0" applyNumberFormat="0" applyProtection="0">
      <alignment horizontal="left" vertical="center" indent="1"/>
    </xf>
    <xf numFmtId="4" fontId="36"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6" fillId="4" borderId="16" applyNumberFormat="0" applyProtection="0">
      <alignment vertical="center"/>
    </xf>
    <xf numFmtId="4" fontId="37" fillId="4" borderId="16" applyNumberFormat="0" applyProtection="0">
      <alignment vertical="center"/>
    </xf>
    <xf numFmtId="4" fontId="16" fillId="4" borderId="16" applyNumberFormat="0" applyProtection="0">
      <alignment horizontal="left" vertical="center" indent="1"/>
    </xf>
    <xf numFmtId="0" fontId="16" fillId="4" borderId="16" applyNumberFormat="0" applyProtection="0">
      <alignment horizontal="left" vertical="top" indent="1"/>
    </xf>
    <xf numFmtId="4" fontId="16" fillId="41" borderId="16" applyNumberFormat="0" applyProtection="0">
      <alignment horizontal="right" vertical="center"/>
    </xf>
    <xf numFmtId="4" fontId="37" fillId="41" borderId="16" applyNumberFormat="0" applyProtection="0">
      <alignment horizontal="right" vertical="center"/>
    </xf>
    <xf numFmtId="4" fontId="16" fillId="2" borderId="16" applyNumberFormat="0" applyProtection="0">
      <alignment horizontal="left" vertical="center" indent="1"/>
    </xf>
    <xf numFmtId="0" fontId="16" fillId="2" borderId="16" applyNumberFormat="0" applyProtection="0">
      <alignment horizontal="left" vertical="top" indent="1"/>
    </xf>
    <xf numFmtId="4" fontId="38" fillId="42" borderId="0" applyNumberFormat="0" applyProtection="0">
      <alignment horizontal="left" vertical="center" indent="1"/>
    </xf>
    <xf numFmtId="4" fontId="39" fillId="41" borderId="16" applyNumberFormat="0" applyProtection="0">
      <alignment horizontal="right" vertical="center"/>
    </xf>
    <xf numFmtId="0" fontId="40" fillId="0" borderId="0" applyNumberFormat="0" applyFill="0" applyBorder="0" applyAlignment="0" applyProtection="0"/>
    <xf numFmtId="0" fontId="40" fillId="0" borderId="0" applyNumberFormat="0" applyFill="0" applyBorder="0" applyAlignment="0" applyProtection="0"/>
    <xf numFmtId="0" fontId="23" fillId="0" borderId="19" applyNumberFormat="0" applyFill="0" applyAlignment="0" applyProtection="0"/>
    <xf numFmtId="0" fontId="41" fillId="0" borderId="0" applyNumberFormat="0" applyFill="0" applyBorder="0" applyAlignment="0" applyProtection="0"/>
    <xf numFmtId="0" fontId="1" fillId="0" borderId="0"/>
    <xf numFmtId="0" fontId="1" fillId="0" borderId="0"/>
    <xf numFmtId="0" fontId="44" fillId="0" borderId="0"/>
    <xf numFmtId="0" fontId="45" fillId="0" borderId="0"/>
    <xf numFmtId="0" fontId="4" fillId="0" borderId="0"/>
    <xf numFmtId="0" fontId="1" fillId="0" borderId="0"/>
    <xf numFmtId="0" fontId="4" fillId="0" borderId="0" applyFont="0"/>
    <xf numFmtId="0" fontId="47" fillId="0" borderId="0"/>
    <xf numFmtId="0" fontId="48" fillId="0" borderId="0"/>
    <xf numFmtId="0" fontId="49" fillId="0" borderId="0"/>
    <xf numFmtId="0" fontId="50" fillId="0" borderId="0"/>
    <xf numFmtId="0" fontId="51" fillId="0" borderId="0"/>
    <xf numFmtId="0" fontId="52" fillId="0" borderId="0"/>
    <xf numFmtId="0" fontId="53" fillId="0" borderId="0"/>
    <xf numFmtId="0" fontId="54" fillId="0" borderId="0"/>
    <xf numFmtId="0" fontId="55" fillId="0" borderId="0"/>
    <xf numFmtId="0" fontId="56" fillId="0" borderId="0"/>
    <xf numFmtId="0" fontId="57" fillId="0" borderId="0"/>
    <xf numFmtId="0" fontId="58" fillId="0" borderId="0"/>
    <xf numFmtId="0" fontId="59" fillId="0" borderId="0"/>
    <xf numFmtId="0" fontId="60" fillId="0" borderId="0"/>
    <xf numFmtId="0" fontId="1" fillId="0" borderId="0"/>
    <xf numFmtId="0" fontId="63" fillId="0" borderId="0"/>
    <xf numFmtId="0" fontId="69" fillId="0" borderId="0"/>
    <xf numFmtId="0" fontId="74" fillId="0" borderId="0"/>
    <xf numFmtId="0" fontId="75" fillId="0" borderId="0"/>
    <xf numFmtId="0" fontId="83" fillId="0" borderId="0"/>
  </cellStyleXfs>
  <cellXfs count="533">
    <xf numFmtId="0" fontId="0" fillId="0" borderId="0" xfId="0"/>
    <xf numFmtId="0" fontId="2" fillId="0" borderId="0" xfId="1" applyFont="1"/>
    <xf numFmtId="4" fontId="5" fillId="0" borderId="0" xfId="2" applyNumberFormat="1" applyFont="1"/>
    <xf numFmtId="4" fontId="2" fillId="0" borderId="0" xfId="2" applyNumberFormat="1" applyFont="1"/>
    <xf numFmtId="4" fontId="9" fillId="0" borderId="0" xfId="3" applyNumberFormat="1" applyFont="1" applyAlignment="1">
      <alignment horizontal="center" vertical="center" wrapText="1"/>
    </xf>
    <xf numFmtId="4" fontId="14" fillId="0" borderId="0" xfId="2" applyNumberFormat="1" applyFont="1"/>
    <xf numFmtId="3" fontId="5" fillId="0" borderId="0" xfId="1" applyNumberFormat="1" applyFont="1" applyAlignment="1">
      <alignment horizontal="right" vertical="center"/>
    </xf>
    <xf numFmtId="4" fontId="2" fillId="0" borderId="0" xfId="2" applyNumberFormat="1" applyFont="1" applyAlignment="1">
      <alignment horizontal="right" vertical="center"/>
    </xf>
    <xf numFmtId="0" fontId="2" fillId="0" borderId="0" xfId="4" applyFont="1"/>
    <xf numFmtId="4" fontId="7" fillId="0" borderId="0" xfId="2" applyNumberFormat="1" applyFont="1"/>
    <xf numFmtId="164" fontId="2" fillId="0" borderId="0" xfId="2" applyNumberFormat="1" applyFont="1"/>
    <xf numFmtId="3" fontId="2" fillId="0" borderId="0" xfId="2" applyNumberFormat="1" applyFont="1"/>
    <xf numFmtId="3" fontId="3" fillId="0" borderId="0" xfId="2" applyNumberFormat="1" applyFont="1" applyProtection="1">
      <protection hidden="1"/>
    </xf>
    <xf numFmtId="3" fontId="5" fillId="0" borderId="0" xfId="2" applyNumberFormat="1" applyFont="1"/>
    <xf numFmtId="164" fontId="10" fillId="0" borderId="0" xfId="1" applyNumberFormat="1" applyFont="1" applyAlignment="1">
      <alignment horizontal="right" vertical="center"/>
    </xf>
    <xf numFmtId="4" fontId="15" fillId="0" borderId="0" xfId="2" applyNumberFormat="1" applyFont="1"/>
    <xf numFmtId="0" fontId="5" fillId="0" borderId="0" xfId="1" applyFont="1"/>
    <xf numFmtId="1" fontId="15" fillId="0" borderId="0" xfId="1" applyNumberFormat="1" applyFont="1"/>
    <xf numFmtId="1" fontId="2" fillId="0" borderId="0" xfId="1" applyNumberFormat="1" applyFont="1"/>
    <xf numFmtId="0" fontId="15" fillId="0" borderId="0" xfId="1" applyFont="1"/>
    <xf numFmtId="0" fontId="42" fillId="0" borderId="0" xfId="1" applyFont="1"/>
    <xf numFmtId="0" fontId="2" fillId="0" borderId="0" xfId="116" applyFont="1"/>
    <xf numFmtId="0" fontId="2" fillId="0" borderId="0" xfId="116" applyFont="1" applyAlignment="1">
      <alignment vertical="center"/>
    </xf>
    <xf numFmtId="4" fontId="15" fillId="0" borderId="0" xfId="2" applyNumberFormat="1" applyFont="1" applyAlignment="1">
      <alignment horizontal="center" vertical="top"/>
    </xf>
    <xf numFmtId="0" fontId="15" fillId="0" borderId="0" xfId="4" applyFont="1" applyAlignment="1">
      <alignment horizontal="center" vertical="top"/>
    </xf>
    <xf numFmtId="3" fontId="2" fillId="0" borderId="0" xfId="1" applyNumberFormat="1" applyFont="1"/>
    <xf numFmtId="4" fontId="7" fillId="0" borderId="0" xfId="2" applyNumberFormat="1" applyFont="1" applyAlignment="1">
      <alignment horizontal="center" vertical="center" wrapText="1"/>
    </xf>
    <xf numFmtId="4" fontId="10" fillId="0" borderId="0" xfId="3" applyNumberFormat="1" applyFont="1" applyAlignment="1">
      <alignment horizontal="center" vertical="center" wrapText="1"/>
    </xf>
    <xf numFmtId="4" fontId="5" fillId="0" borderId="20" xfId="2" applyNumberFormat="1" applyFont="1" applyBorder="1"/>
    <xf numFmtId="4" fontId="2" fillId="0" borderId="20" xfId="2" applyNumberFormat="1" applyFont="1" applyBorder="1"/>
    <xf numFmtId="4" fontId="2" fillId="0" borderId="0" xfId="2" applyNumberFormat="1" applyFont="1" applyAlignment="1">
      <alignment vertical="center"/>
    </xf>
    <xf numFmtId="0" fontId="2" fillId="0" borderId="0" xfId="4" applyFont="1" applyAlignment="1">
      <alignment vertical="center"/>
    </xf>
    <xf numFmtId="0" fontId="15" fillId="0" borderId="0" xfId="4" applyFont="1" applyAlignment="1">
      <alignment horizontal="center" vertical="center"/>
    </xf>
    <xf numFmtId="4" fontId="15" fillId="0" borderId="0" xfId="2" applyNumberFormat="1" applyFont="1" applyAlignment="1">
      <alignment horizontal="center" vertical="center"/>
    </xf>
    <xf numFmtId="0" fontId="7" fillId="0" borderId="0" xfId="1" applyFont="1"/>
    <xf numFmtId="4" fontId="7" fillId="0" borderId="0" xfId="2" applyNumberFormat="1" applyFont="1" applyAlignment="1">
      <alignment horizontal="center" vertical="center"/>
    </xf>
    <xf numFmtId="0" fontId="43" fillId="0" borderId="0" xfId="116" applyFont="1"/>
    <xf numFmtId="4" fontId="2" fillId="0" borderId="0" xfId="1" applyNumberFormat="1" applyFont="1" applyAlignment="1">
      <alignment vertical="center"/>
    </xf>
    <xf numFmtId="4" fontId="7" fillId="0" borderId="0" xfId="2" applyNumberFormat="1" applyFont="1" applyAlignment="1">
      <alignment vertical="center"/>
    </xf>
    <xf numFmtId="4" fontId="5" fillId="0" borderId="0" xfId="1" applyNumberFormat="1" applyFont="1" applyAlignment="1">
      <alignment vertical="center"/>
    </xf>
    <xf numFmtId="164" fontId="7" fillId="0" borderId="0" xfId="1" applyNumberFormat="1" applyFont="1" applyAlignment="1">
      <alignment horizontal="right" vertical="center"/>
    </xf>
    <xf numFmtId="164" fontId="2" fillId="0" borderId="0" xfId="1" applyNumberFormat="1" applyFont="1" applyAlignment="1">
      <alignment horizontal="right" vertical="center"/>
    </xf>
    <xf numFmtId="3" fontId="5" fillId="0" borderId="0" xfId="1" applyNumberFormat="1" applyFont="1"/>
    <xf numFmtId="4" fontId="2" fillId="0" borderId="2" xfId="2" applyNumberFormat="1" applyFont="1" applyBorder="1"/>
    <xf numFmtId="4" fontId="2" fillId="0" borderId="6" xfId="2" applyNumberFormat="1" applyFont="1" applyBorder="1"/>
    <xf numFmtId="4" fontId="7" fillId="0" borderId="0" xfId="1" applyNumberFormat="1" applyFont="1"/>
    <xf numFmtId="4" fontId="3" fillId="0" borderId="0" xfId="1" applyNumberFormat="1" applyFont="1"/>
    <xf numFmtId="164" fontId="2" fillId="0" borderId="0" xfId="1" applyNumberFormat="1" applyFont="1"/>
    <xf numFmtId="4" fontId="2" fillId="0" borderId="0" xfId="1" applyNumberFormat="1" applyFont="1"/>
    <xf numFmtId="164" fontId="10" fillId="0" borderId="0" xfId="2" applyNumberFormat="1" applyFont="1"/>
    <xf numFmtId="3" fontId="11" fillId="0" borderId="0" xfId="2" applyNumberFormat="1" applyFont="1" applyAlignment="1">
      <alignment horizontal="center" vertical="center" wrapText="1"/>
    </xf>
    <xf numFmtId="0" fontId="5" fillId="0" borderId="0" xfId="4" applyFont="1" applyAlignment="1">
      <alignment horizontal="right" vertical="center"/>
    </xf>
    <xf numFmtId="4" fontId="13" fillId="0" borderId="0" xfId="2" applyNumberFormat="1" applyFont="1" applyAlignment="1">
      <alignment horizontal="center" vertical="center"/>
    </xf>
    <xf numFmtId="2" fontId="7" fillId="0" borderId="0" xfId="2" applyNumberFormat="1" applyFont="1" applyProtection="1">
      <protection hidden="1"/>
    </xf>
    <xf numFmtId="4" fontId="7" fillId="0" borderId="0" xfId="2" applyNumberFormat="1" applyFont="1" applyProtection="1">
      <protection hidden="1"/>
    </xf>
    <xf numFmtId="4" fontId="13" fillId="0" borderId="0" xfId="2" applyNumberFormat="1" applyFont="1"/>
    <xf numFmtId="3" fontId="7" fillId="0" borderId="0" xfId="1" applyNumberFormat="1" applyFont="1" applyAlignment="1">
      <alignment horizontal="right" vertical="center"/>
    </xf>
    <xf numFmtId="3" fontId="3" fillId="0" borderId="0" xfId="1" applyNumberFormat="1" applyFont="1" applyAlignment="1">
      <alignment horizontal="right" vertical="center"/>
    </xf>
    <xf numFmtId="164" fontId="3" fillId="0" borderId="0" xfId="1" applyNumberFormat="1" applyFont="1" applyAlignment="1">
      <alignment horizontal="right" vertical="center"/>
    </xf>
    <xf numFmtId="3" fontId="5" fillId="0" borderId="0" xfId="2" quotePrefix="1" applyNumberFormat="1" applyFont="1" applyAlignment="1">
      <alignment horizontal="right" vertical="top"/>
    </xf>
    <xf numFmtId="4" fontId="2" fillId="0" borderId="0" xfId="2" applyNumberFormat="1" applyFont="1" applyAlignment="1">
      <alignment horizontal="right"/>
    </xf>
    <xf numFmtId="2" fontId="3" fillId="0" borderId="0" xfId="2" applyNumberFormat="1" applyFont="1" applyProtection="1">
      <protection hidden="1"/>
    </xf>
    <xf numFmtId="0" fontId="61" fillId="0" borderId="0" xfId="114" applyFont="1"/>
    <xf numFmtId="0" fontId="61" fillId="0" borderId="0" xfId="114" applyFont="1" applyAlignment="1">
      <alignment horizontal="center"/>
    </xf>
    <xf numFmtId="0" fontId="61" fillId="0" borderId="0" xfId="114" applyFont="1" applyAlignment="1">
      <alignment wrapText="1"/>
    </xf>
    <xf numFmtId="0" fontId="61" fillId="0" borderId="0" xfId="115" applyFont="1"/>
    <xf numFmtId="0" fontId="9" fillId="0" borderId="0" xfId="116" applyFont="1" applyAlignment="1">
      <alignment horizontal="right"/>
    </xf>
    <xf numFmtId="0" fontId="46" fillId="0" borderId="0" xfId="116" applyFont="1"/>
    <xf numFmtId="0" fontId="2" fillId="0" borderId="0" xfId="116" applyFont="1" applyAlignment="1">
      <alignment horizontal="right"/>
    </xf>
    <xf numFmtId="3" fontId="1" fillId="0" borderId="0" xfId="110" applyNumberFormat="1" applyAlignment="1">
      <alignment vertical="top"/>
    </xf>
    <xf numFmtId="3" fontId="64" fillId="0" borderId="0" xfId="110" applyNumberFormat="1" applyFont="1" applyAlignment="1">
      <alignment vertical="top"/>
    </xf>
    <xf numFmtId="3" fontId="5" fillId="0" borderId="0" xfId="116" applyNumberFormat="1" applyFont="1" applyAlignment="1">
      <alignment vertical="center"/>
    </xf>
    <xf numFmtId="167" fontId="5" fillId="0" borderId="0" xfId="2" applyNumberFormat="1" applyFont="1"/>
    <xf numFmtId="3" fontId="1" fillId="0" borderId="0" xfId="62" applyNumberFormat="1"/>
    <xf numFmtId="3" fontId="2" fillId="0" borderId="0" xfId="62" applyNumberFormat="1" applyFont="1"/>
    <xf numFmtId="3" fontId="64" fillId="0" borderId="0" xfId="62" applyNumberFormat="1" applyFont="1" applyAlignment="1">
      <alignment vertical="top"/>
    </xf>
    <xf numFmtId="3" fontId="10" fillId="0" borderId="0" xfId="62" applyNumberFormat="1" applyFont="1" applyAlignment="1">
      <alignment vertical="top"/>
    </xf>
    <xf numFmtId="4" fontId="5" fillId="0" borderId="0" xfId="2" applyNumberFormat="1" applyFont="1" applyAlignment="1">
      <alignment horizontal="right"/>
    </xf>
    <xf numFmtId="164" fontId="5" fillId="0" borderId="0" xfId="2" applyNumberFormat="1" applyFont="1"/>
    <xf numFmtId="3" fontId="15" fillId="0" borderId="0" xfId="2" applyNumberFormat="1" applyFont="1"/>
    <xf numFmtId="3" fontId="42" fillId="0" borderId="0" xfId="2" applyNumberFormat="1" applyFont="1" applyProtection="1">
      <protection hidden="1"/>
    </xf>
    <xf numFmtId="4" fontId="3" fillId="0" borderId="0" xfId="2" applyNumberFormat="1" applyFont="1"/>
    <xf numFmtId="3" fontId="5" fillId="0" borderId="0" xfId="2" applyNumberFormat="1" applyFont="1" applyProtection="1">
      <protection hidden="1"/>
    </xf>
    <xf numFmtId="1" fontId="7" fillId="0" borderId="0" xfId="2" applyNumberFormat="1" applyFont="1" applyProtection="1">
      <protection hidden="1"/>
    </xf>
    <xf numFmtId="3" fontId="7" fillId="0" borderId="0" xfId="2" applyNumberFormat="1" applyFont="1" applyAlignment="1">
      <alignment horizontal="center" vertical="center" wrapText="1"/>
    </xf>
    <xf numFmtId="3" fontId="10" fillId="0" borderId="0" xfId="3" applyNumberFormat="1" applyFont="1" applyAlignment="1">
      <alignment horizontal="center" vertical="center" wrapText="1"/>
    </xf>
    <xf numFmtId="3" fontId="9" fillId="0" borderId="0" xfId="3" applyNumberFormat="1" applyFont="1" applyAlignment="1">
      <alignment horizontal="center" vertical="center" wrapText="1"/>
    </xf>
    <xf numFmtId="1" fontId="10" fillId="0" borderId="0" xfId="1" applyNumberFormat="1" applyFont="1"/>
    <xf numFmtId="0" fontId="10" fillId="0" borderId="0" xfId="1" applyFont="1"/>
    <xf numFmtId="164" fontId="5" fillId="0" borderId="0" xfId="1" applyNumberFormat="1" applyFont="1"/>
    <xf numFmtId="0" fontId="3" fillId="0" borderId="0" xfId="1" applyFont="1"/>
    <xf numFmtId="164" fontId="3" fillId="0" borderId="0" xfId="1" applyNumberFormat="1" applyFont="1"/>
    <xf numFmtId="4" fontId="65" fillId="0" borderId="0" xfId="5" applyNumberFormat="1" applyFont="1" applyAlignment="1">
      <alignment vertical="top" wrapText="1"/>
    </xf>
    <xf numFmtId="4" fontId="10" fillId="0" borderId="0" xfId="5" applyNumberFormat="1" applyFont="1" applyAlignment="1">
      <alignment vertical="top" wrapText="1"/>
    </xf>
    <xf numFmtId="4" fontId="10" fillId="0" borderId="0" xfId="5" applyNumberFormat="1" applyFont="1"/>
    <xf numFmtId="4" fontId="6" fillId="0" borderId="0" xfId="1" applyNumberFormat="1" applyFont="1" applyAlignment="1">
      <alignment vertical="top"/>
    </xf>
    <xf numFmtId="4" fontId="5" fillId="0" borderId="0" xfId="1" applyNumberFormat="1" applyFont="1" applyAlignment="1">
      <alignment horizontal="center" vertical="top"/>
    </xf>
    <xf numFmtId="4" fontId="13" fillId="0" borderId="0" xfId="1" applyNumberFormat="1" applyFont="1" applyAlignment="1">
      <alignment vertical="top"/>
    </xf>
    <xf numFmtId="4" fontId="13" fillId="0" borderId="0" xfId="1" applyNumberFormat="1" applyFont="1" applyAlignment="1">
      <alignment horizontal="center" vertical="top"/>
    </xf>
    <xf numFmtId="0" fontId="5" fillId="0" borderId="0" xfId="4" applyFont="1" applyAlignment="1">
      <alignment vertical="top" wrapText="1"/>
    </xf>
    <xf numFmtId="0" fontId="5" fillId="0" borderId="0" xfId="4" applyFont="1"/>
    <xf numFmtId="4" fontId="3" fillId="0" borderId="0" xfId="1" applyNumberFormat="1" applyFont="1" applyAlignment="1">
      <alignment horizontal="center" vertical="top"/>
    </xf>
    <xf numFmtId="3" fontId="7" fillId="0" borderId="0" xfId="4" applyNumberFormat="1" applyFont="1" applyAlignment="1">
      <alignment horizontal="right" vertical="top"/>
    </xf>
    <xf numFmtId="3" fontId="3" fillId="0" borderId="0" xfId="4" applyNumberFormat="1" applyFont="1" applyAlignment="1">
      <alignment horizontal="right" vertical="top"/>
    </xf>
    <xf numFmtId="3" fontId="7" fillId="0" borderId="0" xfId="2" applyNumberFormat="1" applyFont="1" applyAlignment="1">
      <alignment horizontal="right" vertical="top"/>
    </xf>
    <xf numFmtId="4" fontId="5" fillId="0" borderId="0" xfId="1" applyNumberFormat="1" applyFont="1" applyAlignment="1">
      <alignment vertical="top" wrapText="1"/>
    </xf>
    <xf numFmtId="0" fontId="66" fillId="0" borderId="0" xfId="4" applyFont="1"/>
    <xf numFmtId="0" fontId="2" fillId="0" borderId="0" xfId="4" applyFont="1" applyAlignment="1">
      <alignment horizontal="center"/>
    </xf>
    <xf numFmtId="0" fontId="2" fillId="0" borderId="0" xfId="4" applyFont="1" applyAlignment="1">
      <alignment horizontal="right" vertical="center"/>
    </xf>
    <xf numFmtId="4" fontId="10" fillId="0" borderId="7" xfId="6" applyNumberFormat="1" applyFont="1" applyBorder="1" applyAlignment="1">
      <alignment vertical="center"/>
    </xf>
    <xf numFmtId="4" fontId="10" fillId="0" borderId="7" xfId="6" applyNumberFormat="1" applyFont="1" applyBorder="1" applyAlignment="1">
      <alignment horizontal="center" vertical="center"/>
    </xf>
    <xf numFmtId="0" fontId="9" fillId="0" borderId="0" xfId="0" applyFont="1"/>
    <xf numFmtId="0" fontId="9" fillId="0" borderId="0" xfId="0" applyFont="1" applyAlignment="1">
      <alignment horizontal="right"/>
    </xf>
    <xf numFmtId="0" fontId="68" fillId="0" borderId="0" xfId="0" applyFont="1"/>
    <xf numFmtId="0" fontId="43" fillId="0" borderId="0" xfId="0" applyFont="1" applyAlignment="1">
      <alignment horizontal="justify" vertical="center"/>
    </xf>
    <xf numFmtId="0" fontId="43" fillId="0" borderId="0" xfId="0" applyFont="1" applyAlignment="1">
      <alignment horizontal="left" vertical="center" wrapText="1"/>
    </xf>
    <xf numFmtId="0" fontId="43" fillId="0" borderId="0" xfId="0" applyFont="1" applyAlignment="1">
      <alignment horizontal="left" vertical="center" wrapText="1" indent="7"/>
    </xf>
    <xf numFmtId="3" fontId="64" fillId="0" borderId="0" xfId="62" applyNumberFormat="1" applyFont="1" applyAlignment="1">
      <alignment vertical="center"/>
    </xf>
    <xf numFmtId="3" fontId="1" fillId="0" borderId="0" xfId="62" applyNumberFormat="1" applyAlignment="1">
      <alignment vertical="top"/>
    </xf>
    <xf numFmtId="3" fontId="1" fillId="0" borderId="0" xfId="62" applyNumberFormat="1" applyAlignment="1">
      <alignment horizontal="center"/>
    </xf>
    <xf numFmtId="0" fontId="70" fillId="0" borderId="0" xfId="116" applyFont="1" applyAlignment="1">
      <alignment vertical="center" wrapText="1"/>
    </xf>
    <xf numFmtId="164" fontId="5" fillId="0" borderId="0" xfId="2" quotePrefix="1" applyNumberFormat="1" applyFont="1" applyAlignment="1">
      <alignment horizontal="right" vertical="top"/>
    </xf>
    <xf numFmtId="0" fontId="73" fillId="0" borderId="0" xfId="0" applyFont="1"/>
    <xf numFmtId="0" fontId="61" fillId="0" borderId="0" xfId="62" applyFont="1"/>
    <xf numFmtId="2" fontId="61" fillId="0" borderId="0" xfId="62" applyNumberFormat="1" applyFont="1"/>
    <xf numFmtId="168" fontId="61" fillId="0" borderId="0" xfId="62" applyNumberFormat="1" applyFont="1"/>
    <xf numFmtId="3" fontId="5" fillId="0" borderId="0" xfId="4" applyNumberFormat="1" applyFont="1" applyAlignment="1">
      <alignment horizontal="right" vertical="center"/>
    </xf>
    <xf numFmtId="4" fontId="6" fillId="0" borderId="0" xfId="2" applyNumberFormat="1" applyFont="1" applyAlignment="1">
      <alignment horizontal="center"/>
    </xf>
    <xf numFmtId="3" fontId="67" fillId="0" borderId="0" xfId="2" applyNumberFormat="1" applyFont="1"/>
    <xf numFmtId="0" fontId="5" fillId="0" borderId="0" xfId="4" applyFont="1" applyAlignment="1">
      <alignment vertical="center"/>
    </xf>
    <xf numFmtId="3" fontId="67" fillId="0" borderId="0" xfId="2" applyNumberFormat="1" applyFont="1" applyAlignment="1">
      <alignment horizontal="center" vertical="center" wrapText="1"/>
    </xf>
    <xf numFmtId="14" fontId="9" fillId="0" borderId="0" xfId="0" applyNumberFormat="1" applyFont="1" applyAlignment="1">
      <alignment horizontal="left"/>
    </xf>
    <xf numFmtId="3" fontId="9" fillId="0" borderId="0" xfId="0" applyNumberFormat="1" applyFont="1"/>
    <xf numFmtId="0" fontId="76" fillId="0" borderId="0" xfId="0" applyFont="1" applyAlignment="1">
      <alignment horizontal="justify" vertical="center"/>
    </xf>
    <xf numFmtId="0" fontId="9" fillId="0" borderId="0" xfId="0" applyFont="1" applyAlignment="1">
      <alignment horizontal="right" vertical="top"/>
    </xf>
    <xf numFmtId="4" fontId="61" fillId="0" borderId="0" xfId="2" applyNumberFormat="1" applyFont="1"/>
    <xf numFmtId="3" fontId="78" fillId="0" borderId="0" xfId="2" applyNumberFormat="1" applyFont="1"/>
    <xf numFmtId="3" fontId="78" fillId="0" borderId="0" xfId="2" applyNumberFormat="1" applyFont="1" applyProtection="1">
      <protection hidden="1"/>
    </xf>
    <xf numFmtId="4" fontId="72" fillId="0" borderId="0" xfId="2" applyNumberFormat="1" applyFont="1"/>
    <xf numFmtId="3" fontId="13" fillId="0" borderId="0" xfId="2" applyNumberFormat="1" applyFont="1"/>
    <xf numFmtId="1" fontId="2" fillId="0" borderId="0" xfId="2" applyNumberFormat="1" applyFont="1" applyProtection="1">
      <protection hidden="1"/>
    </xf>
    <xf numFmtId="4" fontId="2" fillId="0" borderId="0" xfId="2" applyNumberFormat="1" applyFont="1" applyAlignment="1">
      <alignment horizontal="center" vertical="center" wrapText="1"/>
    </xf>
    <xf numFmtId="4" fontId="61" fillId="0" borderId="2" xfId="2" applyNumberFormat="1" applyFont="1" applyBorder="1"/>
    <xf numFmtId="4" fontId="61" fillId="0" borderId="6" xfId="2" applyNumberFormat="1" applyFont="1" applyBorder="1"/>
    <xf numFmtId="4" fontId="77" fillId="0" borderId="0" xfId="2" applyNumberFormat="1" applyFont="1" applyAlignment="1">
      <alignment horizontal="center" vertical="center" wrapText="1"/>
    </xf>
    <xf numFmtId="4" fontId="61" fillId="0" borderId="0" xfId="2" applyNumberFormat="1" applyFont="1" applyAlignment="1">
      <alignment horizontal="left" vertical="top" wrapText="1" indent="4"/>
    </xf>
    <xf numFmtId="4" fontId="71" fillId="0" borderId="0" xfId="2" applyNumberFormat="1" applyFont="1"/>
    <xf numFmtId="3" fontId="79" fillId="0" borderId="0" xfId="1" applyNumberFormat="1" applyFont="1" applyAlignment="1">
      <alignment vertical="center"/>
    </xf>
    <xf numFmtId="4" fontId="78" fillId="0" borderId="0" xfId="1" applyNumberFormat="1" applyFont="1" applyAlignment="1">
      <alignment horizontal="center" vertical="center" wrapText="1"/>
    </xf>
    <xf numFmtId="3" fontId="72" fillId="0" borderId="0" xfId="1" applyNumberFormat="1" applyFont="1" applyAlignment="1">
      <alignment horizontal="right" vertical="center" wrapText="1"/>
    </xf>
    <xf numFmtId="3" fontId="61" fillId="0" borderId="0" xfId="1" applyNumberFormat="1" applyFont="1" applyAlignment="1">
      <alignment horizontal="right" vertical="center" wrapText="1"/>
    </xf>
    <xf numFmtId="4" fontId="61" fillId="0" borderId="0" xfId="1" applyNumberFormat="1" applyFont="1" applyAlignment="1">
      <alignment horizontal="right" vertical="center" wrapText="1"/>
    </xf>
    <xf numFmtId="3" fontId="72" fillId="0" borderId="0" xfId="1" applyNumberFormat="1" applyFont="1" applyAlignment="1">
      <alignment horizontal="right" vertical="center"/>
    </xf>
    <xf numFmtId="4" fontId="72" fillId="0" borderId="0" xfId="1" applyNumberFormat="1" applyFont="1" applyAlignment="1">
      <alignment horizontal="right" vertical="center" wrapText="1"/>
    </xf>
    <xf numFmtId="165" fontId="81" fillId="0" borderId="0" xfId="1" applyNumberFormat="1" applyFont="1" applyAlignment="1">
      <alignment horizontal="center" vertical="center"/>
    </xf>
    <xf numFmtId="3" fontId="79" fillId="0" borderId="0" xfId="1" applyNumberFormat="1" applyFont="1" applyAlignment="1">
      <alignment horizontal="right" vertical="center"/>
    </xf>
    <xf numFmtId="3" fontId="61" fillId="0" borderId="0" xfId="1" applyNumberFormat="1" applyFont="1" applyAlignment="1">
      <alignment vertical="center"/>
    </xf>
    <xf numFmtId="3" fontId="89" fillId="0" borderId="0" xfId="1" applyNumberFormat="1" applyFont="1" applyAlignment="1">
      <alignment horizontal="right" vertical="center"/>
    </xf>
    <xf numFmtId="3" fontId="77" fillId="0" borderId="0" xfId="1" applyNumberFormat="1" applyFont="1" applyAlignment="1">
      <alignment horizontal="right" vertical="center"/>
    </xf>
    <xf numFmtId="3" fontId="81" fillId="0" borderId="0" xfId="1" applyNumberFormat="1" applyFont="1" applyAlignment="1">
      <alignment horizontal="right" vertical="center"/>
    </xf>
    <xf numFmtId="4" fontId="77" fillId="0" borderId="0" xfId="1" applyNumberFormat="1" applyFont="1" applyAlignment="1">
      <alignment horizontal="right" vertical="center"/>
    </xf>
    <xf numFmtId="4" fontId="81" fillId="0" borderId="0" xfId="1" applyNumberFormat="1" applyFont="1" applyAlignment="1">
      <alignment horizontal="right" vertical="center"/>
    </xf>
    <xf numFmtId="3" fontId="77" fillId="0" borderId="0" xfId="5" applyNumberFormat="1" applyFont="1" applyAlignment="1">
      <alignment horizontal="right" vertical="center"/>
    </xf>
    <xf numFmtId="3" fontId="81" fillId="0" borderId="0" xfId="5" applyNumberFormat="1" applyFont="1" applyAlignment="1">
      <alignment horizontal="right" vertical="center"/>
    </xf>
    <xf numFmtId="3" fontId="72" fillId="0" borderId="0" xfId="4" applyNumberFormat="1" applyFont="1" applyAlignment="1">
      <alignment vertical="center"/>
    </xf>
    <xf numFmtId="3" fontId="77" fillId="0" borderId="0" xfId="1" quotePrefix="1" applyNumberFormat="1" applyFont="1" applyAlignment="1">
      <alignment horizontal="right" vertical="center"/>
    </xf>
    <xf numFmtId="164" fontId="82" fillId="0" borderId="0" xfId="1" applyNumberFormat="1" applyFont="1" applyAlignment="1">
      <alignment horizontal="right" vertical="center"/>
    </xf>
    <xf numFmtId="3" fontId="72" fillId="0" borderId="0" xfId="1" applyNumberFormat="1" applyFont="1" applyAlignment="1">
      <alignment vertical="center"/>
    </xf>
    <xf numFmtId="3" fontId="61" fillId="0" borderId="0" xfId="1" applyNumberFormat="1" applyFont="1" applyAlignment="1">
      <alignment horizontal="right" vertical="center"/>
    </xf>
    <xf numFmtId="0" fontId="61" fillId="0" borderId="0" xfId="4" applyFont="1" applyAlignment="1">
      <alignment vertical="center"/>
    </xf>
    <xf numFmtId="164" fontId="72" fillId="0" borderId="0" xfId="1" applyNumberFormat="1" applyFont="1" applyAlignment="1">
      <alignment horizontal="right" vertical="center"/>
    </xf>
    <xf numFmtId="164" fontId="77" fillId="0" borderId="0" xfId="1" applyNumberFormat="1" applyFont="1" applyAlignment="1">
      <alignment horizontal="right" vertical="center"/>
    </xf>
    <xf numFmtId="164" fontId="81" fillId="0" borderId="0" xfId="1" applyNumberFormat="1" applyFont="1" applyAlignment="1">
      <alignment horizontal="right" vertical="center"/>
    </xf>
    <xf numFmtId="0" fontId="77" fillId="0" borderId="0" xfId="4" applyFont="1" applyAlignment="1">
      <alignment vertical="center"/>
    </xf>
    <xf numFmtId="3" fontId="81" fillId="0" borderId="0" xfId="4" applyNumberFormat="1" applyFont="1" applyAlignment="1">
      <alignment vertical="center"/>
    </xf>
    <xf numFmtId="4" fontId="71" fillId="0" borderId="0" xfId="1" applyNumberFormat="1" applyFont="1" applyAlignment="1">
      <alignment vertical="center"/>
    </xf>
    <xf numFmtId="4" fontId="79" fillId="0" borderId="0" xfId="2" applyNumberFormat="1" applyFont="1" applyAlignment="1">
      <alignment vertical="center"/>
    </xf>
    <xf numFmtId="4" fontId="61" fillId="0" borderId="0" xfId="1" applyNumberFormat="1" applyFont="1" applyAlignment="1">
      <alignment vertical="center"/>
    </xf>
    <xf numFmtId="4" fontId="81" fillId="0" borderId="0" xfId="1" applyNumberFormat="1" applyFont="1" applyAlignment="1">
      <alignment vertical="center"/>
    </xf>
    <xf numFmtId="4" fontId="79" fillId="0" borderId="0" xfId="1" applyNumberFormat="1" applyFont="1" applyAlignment="1">
      <alignment vertical="center"/>
    </xf>
    <xf numFmtId="4" fontId="81" fillId="0" borderId="0" xfId="2" applyNumberFormat="1" applyFont="1" applyAlignment="1">
      <alignment vertical="center"/>
    </xf>
    <xf numFmtId="4" fontId="87" fillId="0" borderId="0" xfId="1" applyNumberFormat="1" applyFont="1" applyAlignment="1">
      <alignment vertical="center"/>
    </xf>
    <xf numFmtId="4" fontId="77" fillId="0" borderId="0" xfId="2" applyNumberFormat="1" applyFont="1" applyAlignment="1">
      <alignment vertical="center"/>
    </xf>
    <xf numFmtId="4" fontId="77" fillId="0" borderId="0" xfId="1" applyNumberFormat="1" applyFont="1" applyAlignment="1">
      <alignment vertical="center"/>
    </xf>
    <xf numFmtId="4" fontId="61" fillId="0" borderId="0" xfId="5" applyNumberFormat="1" applyFont="1" applyAlignment="1">
      <alignment vertical="center"/>
    </xf>
    <xf numFmtId="4" fontId="72" fillId="0" borderId="0" xfId="1" applyNumberFormat="1" applyFont="1" applyAlignment="1">
      <alignment vertical="center"/>
    </xf>
    <xf numFmtId="4" fontId="61" fillId="0" borderId="0" xfId="1" applyNumberFormat="1" applyFont="1" applyAlignment="1">
      <alignment vertical="center" wrapText="1"/>
    </xf>
    <xf numFmtId="4" fontId="87" fillId="0" borderId="0" xfId="1" applyNumberFormat="1" applyFont="1" applyAlignment="1">
      <alignment vertical="center" wrapText="1"/>
    </xf>
    <xf numFmtId="4" fontId="72" fillId="0" borderId="0" xfId="1" applyNumberFormat="1" applyFont="1" applyAlignment="1">
      <alignment horizontal="left" vertical="center" wrapText="1"/>
    </xf>
    <xf numFmtId="4" fontId="87" fillId="0" borderId="0" xfId="5" applyNumberFormat="1" applyFont="1" applyAlignment="1">
      <alignment vertical="center"/>
    </xf>
    <xf numFmtId="4" fontId="72" fillId="0" borderId="0" xfId="5" applyNumberFormat="1" applyFont="1" applyAlignment="1">
      <alignment vertical="center"/>
    </xf>
    <xf numFmtId="4" fontId="61" fillId="0" borderId="0" xfId="2" applyNumberFormat="1" applyFont="1" applyAlignment="1">
      <alignment vertical="center"/>
    </xf>
    <xf numFmtId="4" fontId="72" fillId="0" borderId="0" xfId="1" applyNumberFormat="1" applyFont="1" applyAlignment="1">
      <alignment vertical="center" wrapText="1"/>
    </xf>
    <xf numFmtId="4" fontId="61" fillId="0" borderId="0" xfId="1" applyNumberFormat="1" applyFont="1" applyAlignment="1">
      <alignment horizontal="left" vertical="center" indent="3"/>
    </xf>
    <xf numFmtId="0" fontId="66" fillId="0" borderId="0" xfId="116" applyFont="1"/>
    <xf numFmtId="3" fontId="2" fillId="0" borderId="0" xfId="116" applyNumberFormat="1" applyFont="1" applyAlignment="1">
      <alignment vertical="center"/>
    </xf>
    <xf numFmtId="0" fontId="91" fillId="0" borderId="0" xfId="116" applyFont="1"/>
    <xf numFmtId="3" fontId="72" fillId="0" borderId="0" xfId="1" applyNumberFormat="1" applyFont="1"/>
    <xf numFmtId="3" fontId="89" fillId="0" borderId="0" xfId="1" applyNumberFormat="1" applyFont="1"/>
    <xf numFmtId="3" fontId="82" fillId="0" borderId="0" xfId="1" applyNumberFormat="1" applyFont="1"/>
    <xf numFmtId="164" fontId="82" fillId="0" borderId="0" xfId="1" applyNumberFormat="1" applyFont="1"/>
    <xf numFmtId="3" fontId="80" fillId="0" borderId="0" xfId="1" applyNumberFormat="1" applyFont="1"/>
    <xf numFmtId="164" fontId="61" fillId="0" borderId="0" xfId="1" applyNumberFormat="1" applyFont="1"/>
    <xf numFmtId="3" fontId="77" fillId="0" borderId="0" xfId="1" applyNumberFormat="1" applyFont="1"/>
    <xf numFmtId="3" fontId="81" fillId="0" borderId="0" xfId="1" applyNumberFormat="1" applyFont="1"/>
    <xf numFmtId="164" fontId="77" fillId="0" borderId="0" xfId="1" applyNumberFormat="1" applyFont="1"/>
    <xf numFmtId="4" fontId="77" fillId="0" borderId="0" xfId="1" applyNumberFormat="1" applyFont="1"/>
    <xf numFmtId="4" fontId="81" fillId="0" borderId="0" xfId="1" applyNumberFormat="1" applyFont="1"/>
    <xf numFmtId="164" fontId="72" fillId="0" borderId="0" xfId="1" applyNumberFormat="1" applyFont="1"/>
    <xf numFmtId="164" fontId="81" fillId="0" borderId="0" xfId="1" applyNumberFormat="1" applyFont="1"/>
    <xf numFmtId="3" fontId="61" fillId="0" borderId="0" xfId="1" applyNumberFormat="1" applyFont="1"/>
    <xf numFmtId="4" fontId="61" fillId="0" borderId="0" xfId="1" applyNumberFormat="1" applyFont="1"/>
    <xf numFmtId="3" fontId="72" fillId="0" borderId="0" xfId="5" applyNumberFormat="1" applyFont="1"/>
    <xf numFmtId="3" fontId="77" fillId="0" borderId="0" xfId="5" applyNumberFormat="1" applyFont="1"/>
    <xf numFmtId="3" fontId="81" fillId="0" borderId="0" xfId="5" applyNumberFormat="1" applyFont="1"/>
    <xf numFmtId="164" fontId="72" fillId="0" borderId="0" xfId="5" applyNumberFormat="1" applyFont="1"/>
    <xf numFmtId="164" fontId="61" fillId="0" borderId="0" xfId="1" applyNumberFormat="1" applyFont="1" applyAlignment="1">
      <alignment horizontal="right" vertical="center"/>
    </xf>
    <xf numFmtId="4" fontId="61" fillId="0" borderId="0" xfId="2" applyNumberFormat="1" applyFont="1" applyAlignment="1">
      <alignment horizontal="right" vertical="center"/>
    </xf>
    <xf numFmtId="3" fontId="61" fillId="0" borderId="0" xfId="2" applyNumberFormat="1" applyFont="1" applyAlignment="1">
      <alignment vertical="top"/>
    </xf>
    <xf numFmtId="164" fontId="85" fillId="0" borderId="0" xfId="2" applyNumberFormat="1" applyFont="1"/>
    <xf numFmtId="3" fontId="89" fillId="0" borderId="0" xfId="2" applyNumberFormat="1" applyFont="1" applyAlignment="1">
      <alignment horizontal="center" vertical="center" wrapText="1"/>
    </xf>
    <xf numFmtId="3" fontId="61" fillId="0" borderId="0" xfId="4" applyNumberFormat="1" applyFont="1" applyAlignment="1">
      <alignment horizontal="right" vertical="top"/>
    </xf>
    <xf numFmtId="3" fontId="82" fillId="0" borderId="0" xfId="1" applyNumberFormat="1" applyFont="1" applyAlignment="1">
      <alignment horizontal="right" vertical="top"/>
    </xf>
    <xf numFmtId="3" fontId="82" fillId="0" borderId="0" xfId="4" applyNumberFormat="1" applyFont="1" applyAlignment="1">
      <alignment horizontal="right" vertical="center"/>
    </xf>
    <xf numFmtId="3" fontId="77" fillId="0" borderId="0" xfId="1" applyNumberFormat="1" applyFont="1" applyAlignment="1">
      <alignment horizontal="right" vertical="top"/>
    </xf>
    <xf numFmtId="3" fontId="77" fillId="0" borderId="0" xfId="4" applyNumberFormat="1" applyFont="1" applyAlignment="1">
      <alignment horizontal="right" vertical="top"/>
    </xf>
    <xf numFmtId="0" fontId="61" fillId="0" borderId="0" xfId="4" applyFont="1" applyAlignment="1">
      <alignment horizontal="right" vertical="center"/>
    </xf>
    <xf numFmtId="3" fontId="72" fillId="0" borderId="7" xfId="6" applyNumberFormat="1" applyFont="1" applyBorder="1" applyAlignment="1">
      <alignment horizontal="right" vertical="center"/>
    </xf>
    <xf numFmtId="3" fontId="72" fillId="0" borderId="0" xfId="4" applyNumberFormat="1" applyFont="1" applyAlignment="1">
      <alignment horizontal="right" vertical="top"/>
    </xf>
    <xf numFmtId="3" fontId="81" fillId="0" borderId="0" xfId="1" applyNumberFormat="1" applyFont="1" applyAlignment="1">
      <alignment horizontal="right" vertical="top"/>
    </xf>
    <xf numFmtId="3" fontId="80" fillId="0" borderId="0" xfId="1" applyNumberFormat="1" applyFont="1" applyAlignment="1">
      <alignment horizontal="right" vertical="top"/>
    </xf>
    <xf numFmtId="3" fontId="80" fillId="0" borderId="0" xfId="4" applyNumberFormat="1" applyFont="1" applyAlignment="1">
      <alignment horizontal="right" vertical="center"/>
    </xf>
    <xf numFmtId="3" fontId="72" fillId="0" borderId="0" xfId="2" applyNumberFormat="1" applyFont="1" applyAlignment="1">
      <alignment vertical="top"/>
    </xf>
    <xf numFmtId="4" fontId="13" fillId="0" borderId="0" xfId="2" applyNumberFormat="1" applyFont="1" applyAlignment="1">
      <alignment horizontal="right"/>
    </xf>
    <xf numFmtId="0" fontId="62" fillId="0" borderId="0" xfId="131" applyFont="1"/>
    <xf numFmtId="0" fontId="62" fillId="0" borderId="0" xfId="131" applyFont="1" applyAlignment="1">
      <alignment horizontal="center"/>
    </xf>
    <xf numFmtId="0" fontId="62" fillId="0" borderId="0" xfId="131" applyFont="1" applyAlignment="1">
      <alignment horizontal="right"/>
    </xf>
    <xf numFmtId="3" fontId="62" fillId="0" borderId="0" xfId="131" applyNumberFormat="1" applyFont="1" applyAlignment="1">
      <alignment wrapText="1"/>
    </xf>
    <xf numFmtId="0" fontId="62" fillId="0" borderId="0" xfId="131" applyFont="1" applyAlignment="1">
      <alignment wrapText="1"/>
    </xf>
    <xf numFmtId="3" fontId="62" fillId="0" borderId="0" xfId="131" applyNumberFormat="1" applyFont="1"/>
    <xf numFmtId="0" fontId="62" fillId="0" borderId="0" xfId="131" applyFont="1" applyAlignment="1">
      <alignment vertical="center"/>
    </xf>
    <xf numFmtId="3" fontId="62" fillId="0" borderId="0" xfId="131" applyNumberFormat="1" applyFont="1" applyAlignment="1">
      <alignment horizontal="center"/>
    </xf>
    <xf numFmtId="1" fontId="62" fillId="0" borderId="0" xfId="131" applyNumberFormat="1" applyFont="1" applyAlignment="1">
      <alignment horizontal="center"/>
    </xf>
    <xf numFmtId="0" fontId="71" fillId="0" borderId="0" xfId="131" applyFont="1" applyAlignment="1">
      <alignment horizontal="center"/>
    </xf>
    <xf numFmtId="0" fontId="84" fillId="0" borderId="0" xfId="131" applyFont="1"/>
    <xf numFmtId="3" fontId="72" fillId="0" borderId="0" xfId="131" applyNumberFormat="1" applyFont="1" applyAlignment="1">
      <alignment horizontal="right" vertical="center" wrapText="1"/>
    </xf>
    <xf numFmtId="1" fontId="62" fillId="0" borderId="0" xfId="131" applyNumberFormat="1" applyFont="1"/>
    <xf numFmtId="166" fontId="62" fillId="0" borderId="0" xfId="131" applyNumberFormat="1" applyFont="1"/>
    <xf numFmtId="3" fontId="73" fillId="0" borderId="0" xfId="0" applyNumberFormat="1" applyFont="1"/>
    <xf numFmtId="2" fontId="13" fillId="0" borderId="0" xfId="2" applyNumberFormat="1" applyFont="1" applyProtection="1">
      <protection hidden="1"/>
    </xf>
    <xf numFmtId="0" fontId="46" fillId="0" borderId="1" xfId="116" applyFont="1" applyBorder="1"/>
    <xf numFmtId="3" fontId="9"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46" fillId="0" borderId="5" xfId="116" applyFont="1" applyBorder="1"/>
    <xf numFmtId="164" fontId="9" fillId="0" borderId="5"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6" fillId="0" borderId="0" xfId="116" applyFont="1" applyAlignment="1">
      <alignment vertical="center"/>
    </xf>
    <xf numFmtId="3" fontId="10" fillId="0" borderId="0" xfId="110" applyNumberFormat="1" applyFont="1" applyAlignment="1">
      <alignment horizontal="left" vertical="top" wrapText="1"/>
    </xf>
    <xf numFmtId="0" fontId="10" fillId="0" borderId="0" xfId="116" applyFont="1" applyAlignment="1">
      <alignment vertical="center"/>
    </xf>
    <xf numFmtId="3" fontId="10" fillId="0" borderId="0" xfId="116" applyNumberFormat="1" applyFont="1" applyAlignment="1">
      <alignment vertical="center"/>
    </xf>
    <xf numFmtId="3" fontId="10" fillId="0" borderId="0" xfId="110" applyNumberFormat="1" applyFont="1" applyAlignment="1">
      <alignment horizontal="left" vertical="top"/>
    </xf>
    <xf numFmtId="3" fontId="9" fillId="0" borderId="0" xfId="110" applyNumberFormat="1" applyFont="1" applyAlignment="1">
      <alignment horizontal="left" vertical="center" wrapText="1"/>
    </xf>
    <xf numFmtId="3" fontId="2" fillId="0" borderId="0" xfId="62" applyNumberFormat="1" applyFont="1" applyAlignment="1">
      <alignment vertical="top"/>
    </xf>
    <xf numFmtId="0" fontId="10" fillId="0" borderId="0" xfId="110" applyFont="1" applyAlignment="1">
      <alignment horizontal="left" vertical="top" wrapText="1"/>
    </xf>
    <xf numFmtId="3" fontId="5" fillId="0" borderId="0" xfId="62" applyNumberFormat="1" applyFont="1" applyAlignment="1">
      <alignment vertical="top"/>
    </xf>
    <xf numFmtId="0" fontId="9" fillId="0" borderId="0" xfId="116" applyFont="1" applyAlignment="1">
      <alignment vertical="center" wrapText="1"/>
    </xf>
    <xf numFmtId="0" fontId="9" fillId="0" borderId="0" xfId="116" applyFont="1" applyAlignment="1">
      <alignment vertical="center"/>
    </xf>
    <xf numFmtId="0" fontId="10" fillId="0" borderId="0" xfId="116" applyFont="1" applyAlignment="1">
      <alignment vertical="center" wrapText="1"/>
    </xf>
    <xf numFmtId="0" fontId="6" fillId="0" borderId="0" xfId="116" applyFont="1" applyAlignment="1">
      <alignment vertical="center" wrapText="1"/>
    </xf>
    <xf numFmtId="3" fontId="2" fillId="0" borderId="0" xfId="116" applyNumberFormat="1" applyFont="1" applyAlignment="1">
      <alignment vertical="center" wrapText="1"/>
    </xf>
    <xf numFmtId="0" fontId="9" fillId="0" borderId="0" xfId="116" applyFont="1" applyAlignment="1">
      <alignment vertical="top" wrapText="1"/>
    </xf>
    <xf numFmtId="3" fontId="9" fillId="0" borderId="0" xfId="116" applyNumberFormat="1" applyFont="1" applyAlignment="1">
      <alignment vertical="center"/>
    </xf>
    <xf numFmtId="3" fontId="2" fillId="0" borderId="0" xfId="116" applyNumberFormat="1" applyFont="1"/>
    <xf numFmtId="49" fontId="6" fillId="0" borderId="0" xfId="116" applyNumberFormat="1" applyFont="1" applyAlignment="1">
      <alignment horizontal="left" vertical="center"/>
    </xf>
    <xf numFmtId="0" fontId="43" fillId="0" borderId="0" xfId="0" applyFont="1" applyAlignment="1">
      <alignment horizontal="left" vertical="center" indent="7"/>
    </xf>
    <xf numFmtId="0" fontId="43" fillId="0" borderId="20" xfId="0" applyFont="1" applyBorder="1" applyAlignment="1">
      <alignment horizontal="center" wrapText="1"/>
    </xf>
    <xf numFmtId="0" fontId="43" fillId="0" borderId="0" xfId="0" applyFont="1" applyAlignment="1">
      <alignment horizontal="center" vertical="center" wrapText="1"/>
    </xf>
    <xf numFmtId="0" fontId="43" fillId="0" borderId="0" xfId="0" applyFont="1" applyAlignment="1">
      <alignment horizontal="left" vertical="top" wrapText="1"/>
    </xf>
    <xf numFmtId="0" fontId="10" fillId="0" borderId="0" xfId="0" applyFont="1" applyAlignment="1">
      <alignment horizontal="center" wrapText="1"/>
    </xf>
    <xf numFmtId="0" fontId="9" fillId="0" borderId="18" xfId="0" applyFont="1" applyBorder="1" applyAlignment="1">
      <alignment vertical="center" wrapText="1"/>
    </xf>
    <xf numFmtId="0" fontId="9" fillId="0" borderId="18" xfId="0" applyFont="1" applyBorder="1" applyAlignment="1">
      <alignment horizontal="right" vertical="center" wrapText="1"/>
    </xf>
    <xf numFmtId="0" fontId="10" fillId="0" borderId="18" xfId="0" applyFont="1" applyBorder="1" applyAlignment="1">
      <alignment horizontal="right" vertical="center" wrapText="1"/>
    </xf>
    <xf numFmtId="0" fontId="9" fillId="0" borderId="1" xfId="0" applyFont="1" applyBorder="1" applyAlignment="1">
      <alignment horizontal="right" vertical="center" wrapText="1"/>
    </xf>
    <xf numFmtId="0" fontId="10" fillId="0" borderId="18" xfId="0" applyFont="1" applyBorder="1" applyAlignment="1">
      <alignment vertical="center"/>
    </xf>
    <xf numFmtId="3" fontId="10" fillId="0" borderId="5" xfId="0" applyNumberFormat="1" applyFont="1" applyBorder="1" applyAlignment="1">
      <alignment vertical="center"/>
    </xf>
    <xf numFmtId="3" fontId="10" fillId="0" borderId="18" xfId="0" applyNumberFormat="1" applyFont="1" applyBorder="1" applyAlignment="1">
      <alignment vertical="center"/>
    </xf>
    <xf numFmtId="0" fontId="9" fillId="0" borderId="18" xfId="0" quotePrefix="1" applyFont="1" applyBorder="1" applyAlignment="1">
      <alignment horizontal="left" vertical="center" indent="2"/>
    </xf>
    <xf numFmtId="3" fontId="9" fillId="0" borderId="18" xfId="0" applyNumberFormat="1" applyFont="1" applyBorder="1" applyAlignment="1">
      <alignment vertical="center"/>
    </xf>
    <xf numFmtId="4" fontId="6" fillId="0" borderId="0" xfId="2" applyNumberFormat="1" applyFont="1"/>
    <xf numFmtId="3" fontId="10" fillId="0" borderId="0" xfId="2" applyNumberFormat="1" applyFont="1"/>
    <xf numFmtId="3" fontId="2" fillId="0" borderId="0" xfId="2" applyNumberFormat="1" applyFont="1" applyProtection="1">
      <protection hidden="1"/>
    </xf>
    <xf numFmtId="2" fontId="2" fillId="0" borderId="0" xfId="2" applyNumberFormat="1" applyFont="1" applyProtection="1">
      <protection hidden="1"/>
    </xf>
    <xf numFmtId="4" fontId="5" fillId="0" borderId="0" xfId="2" applyNumberFormat="1" applyFont="1" applyProtection="1">
      <protection hidden="1"/>
    </xf>
    <xf numFmtId="4" fontId="2" fillId="0" borderId="0" xfId="2" applyNumberFormat="1" applyFont="1" applyProtection="1">
      <protection hidden="1"/>
    </xf>
    <xf numFmtId="4" fontId="14" fillId="0" borderId="0" xfId="2" applyNumberFormat="1" applyFont="1" applyAlignment="1">
      <alignment vertical="top"/>
    </xf>
    <xf numFmtId="4" fontId="11" fillId="0" borderId="0" xfId="2" applyNumberFormat="1" applyFont="1"/>
    <xf numFmtId="4" fontId="67" fillId="0" borderId="0" xfId="2" applyNumberFormat="1" applyFont="1"/>
    <xf numFmtId="2" fontId="5" fillId="0" borderId="0" xfId="2" applyNumberFormat="1" applyFont="1" applyProtection="1">
      <protection hidden="1"/>
    </xf>
    <xf numFmtId="4" fontId="11" fillId="0" borderId="0" xfId="2" applyNumberFormat="1" applyFont="1" applyAlignment="1">
      <alignment horizontal="right"/>
    </xf>
    <xf numFmtId="4" fontId="5" fillId="0" borderId="0" xfId="2" applyNumberFormat="1" applyFont="1" applyAlignment="1">
      <alignment wrapText="1"/>
    </xf>
    <xf numFmtId="4" fontId="2" fillId="0" borderId="0" xfId="2" applyNumberFormat="1" applyFont="1" applyAlignment="1">
      <alignment wrapText="1"/>
    </xf>
    <xf numFmtId="2" fontId="14" fillId="0" borderId="0" xfId="2" applyNumberFormat="1" applyFont="1" applyProtection="1">
      <protection hidden="1"/>
    </xf>
    <xf numFmtId="3" fontId="7" fillId="0" borderId="0" xfId="2" applyNumberFormat="1" applyFont="1" applyProtection="1">
      <protection hidden="1"/>
    </xf>
    <xf numFmtId="4" fontId="15" fillId="0" borderId="0" xfId="2" applyNumberFormat="1" applyFont="1" applyAlignment="1">
      <alignment horizontal="center" vertical="center" wrapText="1"/>
    </xf>
    <xf numFmtId="4" fontId="12" fillId="0" borderId="0" xfId="2" applyNumberFormat="1" applyFont="1"/>
    <xf numFmtId="4" fontId="2" fillId="0" borderId="0" xfId="2" applyNumberFormat="1" applyFont="1" applyAlignment="1">
      <alignment horizontal="center" vertical="center"/>
    </xf>
    <xf numFmtId="4" fontId="2" fillId="0" borderId="0" xfId="2" applyNumberFormat="1" applyFont="1" applyAlignment="1">
      <alignment horizontal="left" wrapText="1" indent="3"/>
    </xf>
    <xf numFmtId="3" fontId="2" fillId="0" borderId="0" xfId="2" applyNumberFormat="1" applyFont="1" applyAlignment="1" applyProtection="1">
      <alignment vertical="center"/>
      <protection hidden="1"/>
    </xf>
    <xf numFmtId="3" fontId="5" fillId="0" borderId="0" xfId="2" applyNumberFormat="1" applyFont="1" applyAlignment="1" applyProtection="1">
      <alignment vertical="center"/>
      <protection hidden="1"/>
    </xf>
    <xf numFmtId="4" fontId="2" fillId="0" borderId="0" xfId="2" applyNumberFormat="1" applyFont="1" applyAlignment="1">
      <alignment horizontal="left" vertical="top" wrapText="1" indent="3"/>
    </xf>
    <xf numFmtId="3" fontId="102" fillId="0" borderId="0" xfId="136" applyNumberFormat="1" applyFont="1"/>
    <xf numFmtId="3" fontId="103" fillId="0" borderId="0" xfId="136" applyNumberFormat="1" applyFont="1"/>
    <xf numFmtId="3" fontId="105" fillId="0" borderId="0" xfId="62" applyNumberFormat="1" applyFont="1" applyAlignment="1">
      <alignment horizontal="center" wrapText="1"/>
    </xf>
    <xf numFmtId="3" fontId="102" fillId="0" borderId="0" xfId="62" applyNumberFormat="1" applyFont="1"/>
    <xf numFmtId="3" fontId="106" fillId="0" borderId="0" xfId="62" applyNumberFormat="1" applyFont="1"/>
    <xf numFmtId="3" fontId="102" fillId="0" borderId="2" xfId="136" applyNumberFormat="1" applyFont="1" applyBorder="1"/>
    <xf numFmtId="3" fontId="102" fillId="0" borderId="1" xfId="136" applyNumberFormat="1" applyFont="1" applyBorder="1" applyAlignment="1">
      <alignment horizontal="center" vertical="center" wrapText="1"/>
    </xf>
    <xf numFmtId="3" fontId="107" fillId="0" borderId="1" xfId="136" applyNumberFormat="1" applyFont="1" applyBorder="1" applyAlignment="1">
      <alignment horizontal="center" vertical="center"/>
    </xf>
    <xf numFmtId="3" fontId="70" fillId="0" borderId="1" xfId="136" applyNumberFormat="1" applyFont="1" applyBorder="1" applyAlignment="1">
      <alignment horizontal="center" vertical="center"/>
    </xf>
    <xf numFmtId="3" fontId="102" fillId="0" borderId="6" xfId="136" applyNumberFormat="1" applyFont="1" applyBorder="1"/>
    <xf numFmtId="3" fontId="102" fillId="0" borderId="5" xfId="136" applyNumberFormat="1" applyFont="1" applyBorder="1" applyAlignment="1">
      <alignment horizontal="center" vertical="center" wrapText="1"/>
    </xf>
    <xf numFmtId="164" fontId="107" fillId="0" borderId="5" xfId="136" applyNumberFormat="1" applyFont="1" applyBorder="1" applyAlignment="1">
      <alignment horizontal="center" vertical="center"/>
    </xf>
    <xf numFmtId="164" fontId="70" fillId="0" borderId="5" xfId="136" applyNumberFormat="1" applyFont="1" applyBorder="1" applyAlignment="1">
      <alignment horizontal="center" vertical="center"/>
    </xf>
    <xf numFmtId="3" fontId="108" fillId="0" borderId="0" xfId="62" applyNumberFormat="1" applyFont="1" applyAlignment="1">
      <alignment horizontal="left" vertical="top"/>
    </xf>
    <xf numFmtId="3" fontId="109" fillId="0" borderId="0" xfId="136" applyNumberFormat="1" applyFont="1" applyAlignment="1">
      <alignment vertical="top"/>
    </xf>
    <xf numFmtId="164" fontId="107" fillId="0" borderId="0" xfId="136" applyNumberFormat="1" applyFont="1" applyAlignment="1">
      <alignment horizontal="center" vertical="center"/>
    </xf>
    <xf numFmtId="164" fontId="70" fillId="0" borderId="0" xfId="136" applyNumberFormat="1" applyFont="1" applyAlignment="1">
      <alignment horizontal="center" vertical="center"/>
    </xf>
    <xf numFmtId="3" fontId="102" fillId="0" borderId="0" xfId="62" applyNumberFormat="1" applyFont="1" applyAlignment="1">
      <alignment horizontal="left" vertical="top"/>
    </xf>
    <xf numFmtId="3" fontId="102" fillId="0" borderId="0" xfId="136" applyNumberFormat="1" applyFont="1" applyAlignment="1">
      <alignment vertical="top"/>
    </xf>
    <xf numFmtId="164" fontId="107" fillId="0" borderId="0" xfId="136" applyNumberFormat="1" applyFont="1" applyAlignment="1">
      <alignment horizontal="right" vertical="center"/>
    </xf>
    <xf numFmtId="0" fontId="102" fillId="0" borderId="0" xfId="136" applyFont="1" applyAlignment="1">
      <alignment vertical="center"/>
    </xf>
    <xf numFmtId="3" fontId="102" fillId="0" borderId="0" xfId="62" applyNumberFormat="1" applyFont="1" applyAlignment="1">
      <alignment vertical="top"/>
    </xf>
    <xf numFmtId="3" fontId="102" fillId="0" borderId="0" xfId="62" applyNumberFormat="1" applyFont="1" applyAlignment="1">
      <alignment vertical="top" wrapText="1"/>
    </xf>
    <xf numFmtId="3" fontId="102" fillId="0" borderId="0" xfId="62" applyNumberFormat="1" applyFont="1" applyAlignment="1">
      <alignment horizontal="left" vertical="top" wrapText="1"/>
    </xf>
    <xf numFmtId="0" fontId="102" fillId="0" borderId="0" xfId="62" applyFont="1" applyAlignment="1">
      <alignment horizontal="left" vertical="top" wrapText="1"/>
    </xf>
    <xf numFmtId="0" fontId="102" fillId="0" borderId="0" xfId="62" applyFont="1" applyAlignment="1">
      <alignment horizontal="left" vertical="top"/>
    </xf>
    <xf numFmtId="0" fontId="102" fillId="0" borderId="0" xfId="62" applyFont="1" applyAlignment="1">
      <alignment vertical="top" wrapText="1"/>
    </xf>
    <xf numFmtId="0" fontId="102" fillId="0" borderId="0" xfId="136" applyFont="1" applyAlignment="1">
      <alignment vertical="center" wrapText="1"/>
    </xf>
    <xf numFmtId="164" fontId="102" fillId="0" borderId="0" xfId="136" applyNumberFormat="1" applyFont="1" applyAlignment="1">
      <alignment horizontal="right" vertical="center"/>
    </xf>
    <xf numFmtId="3" fontId="105" fillId="0" borderId="0" xfId="62" applyNumberFormat="1" applyFont="1"/>
    <xf numFmtId="3" fontId="70" fillId="0" borderId="0" xfId="136" applyNumberFormat="1" applyFont="1" applyAlignment="1">
      <alignment horizontal="right" vertical="center"/>
    </xf>
    <xf numFmtId="3" fontId="110" fillId="0" borderId="0" xfId="62" applyNumberFormat="1" applyFont="1" applyAlignment="1">
      <alignment vertical="center"/>
    </xf>
    <xf numFmtId="3" fontId="103" fillId="0" borderId="0" xfId="62" applyNumberFormat="1" applyFont="1" applyAlignment="1">
      <alignment horizontal="left" vertical="top"/>
    </xf>
    <xf numFmtId="3" fontId="103" fillId="0" borderId="0" xfId="62" applyNumberFormat="1" applyFont="1" applyAlignment="1">
      <alignment vertical="top"/>
    </xf>
    <xf numFmtId="3" fontId="102" fillId="0" borderId="0" xfId="62" applyNumberFormat="1" applyFont="1" applyAlignment="1">
      <alignment horizontal="left" vertical="center" wrapText="1"/>
    </xf>
    <xf numFmtId="0" fontId="103" fillId="0" borderId="0" xfId="62" applyFont="1" applyAlignment="1">
      <alignment horizontal="left" vertical="top" wrapText="1"/>
    </xf>
    <xf numFmtId="3" fontId="103" fillId="0" borderId="0" xfId="62" applyNumberFormat="1" applyFont="1" applyAlignment="1">
      <alignment horizontal="left" vertical="top" wrapText="1"/>
    </xf>
    <xf numFmtId="3" fontId="106" fillId="0" borderId="0" xfId="62" applyNumberFormat="1" applyFont="1" applyAlignment="1">
      <alignment vertical="top"/>
    </xf>
    <xf numFmtId="0" fontId="102" fillId="0" borderId="0" xfId="116" applyFont="1" applyAlignment="1">
      <alignment vertical="center" wrapText="1"/>
    </xf>
    <xf numFmtId="0" fontId="107" fillId="0" borderId="0" xfId="116" applyFont="1" applyAlignment="1">
      <alignment vertical="center" wrapText="1"/>
    </xf>
    <xf numFmtId="0" fontId="103" fillId="0" borderId="0" xfId="116" applyFont="1" applyAlignment="1">
      <alignment vertical="center" wrapText="1"/>
    </xf>
    <xf numFmtId="0" fontId="103" fillId="0" borderId="7" xfId="116" applyFont="1" applyBorder="1" applyAlignment="1">
      <alignment horizontal="left" vertical="center" wrapText="1"/>
    </xf>
    <xf numFmtId="0" fontId="103" fillId="0" borderId="7" xfId="116" applyFont="1" applyBorder="1" applyAlignment="1">
      <alignment horizontal="center" vertical="center" wrapText="1"/>
    </xf>
    <xf numFmtId="3" fontId="103" fillId="0" borderId="7" xfId="62" applyNumberFormat="1" applyFont="1" applyBorder="1" applyAlignment="1">
      <alignment horizontal="center" vertical="center"/>
    </xf>
    <xf numFmtId="3" fontId="70" fillId="0" borderId="0" xfId="62" applyNumberFormat="1" applyFont="1" applyAlignment="1">
      <alignment vertical="top"/>
    </xf>
    <xf numFmtId="3" fontId="110" fillId="0" borderId="0" xfId="62" applyNumberFormat="1" applyFont="1" applyAlignment="1">
      <alignment vertical="top"/>
    </xf>
    <xf numFmtId="0" fontId="102" fillId="0" borderId="0" xfId="114" applyFont="1"/>
    <xf numFmtId="0" fontId="102" fillId="0" borderId="0" xfId="114" applyFont="1" applyAlignment="1">
      <alignment horizontal="center"/>
    </xf>
    <xf numFmtId="0" fontId="102" fillId="0" borderId="0" xfId="114" applyFont="1" applyAlignment="1">
      <alignment horizontal="left" vertical="justify" wrapText="1"/>
    </xf>
    <xf numFmtId="0" fontId="102" fillId="0" borderId="18" xfId="114" applyFont="1" applyBorder="1" applyAlignment="1">
      <alignment horizontal="center" vertical="center" wrapText="1"/>
    </xf>
    <xf numFmtId="0" fontId="103" fillId="0" borderId="18" xfId="114" applyFont="1" applyBorder="1" applyAlignment="1">
      <alignment horizontal="center" vertical="center"/>
    </xf>
    <xf numFmtId="2" fontId="103" fillId="0" borderId="18" xfId="114" applyNumberFormat="1" applyFont="1" applyBorder="1" applyAlignment="1">
      <alignment horizontal="center" vertical="center"/>
    </xf>
    <xf numFmtId="166" fontId="103" fillId="0" borderId="18" xfId="114" applyNumberFormat="1" applyFont="1" applyBorder="1" applyAlignment="1">
      <alignment horizontal="center" vertical="center"/>
    </xf>
    <xf numFmtId="0" fontId="102" fillId="0" borderId="0" xfId="62" applyFont="1"/>
    <xf numFmtId="0" fontId="102" fillId="0" borderId="0" xfId="62" applyFont="1" applyAlignment="1">
      <alignment horizontal="right"/>
    </xf>
    <xf numFmtId="0" fontId="105" fillId="0" borderId="0" xfId="62" applyFont="1" applyAlignment="1">
      <alignment horizontal="center"/>
    </xf>
    <xf numFmtId="0" fontId="102" fillId="0" borderId="0" xfId="62" applyFont="1" applyAlignment="1">
      <alignment horizontal="left" wrapText="1"/>
    </xf>
    <xf numFmtId="0" fontId="111" fillId="0" borderId="0" xfId="0" applyFont="1"/>
    <xf numFmtId="0" fontId="102" fillId="0" borderId="0" xfId="62" applyFont="1" applyAlignment="1">
      <alignment horizontal="justify"/>
    </xf>
    <xf numFmtId="0" fontId="102" fillId="0" borderId="0" xfId="62" applyFont="1" applyAlignment="1">
      <alignment horizontal="center"/>
    </xf>
    <xf numFmtId="49" fontId="102" fillId="0" borderId="0" xfId="62" applyNumberFormat="1" applyFont="1"/>
    <xf numFmtId="0" fontId="102" fillId="0" borderId="0" xfId="62" applyFont="1" applyAlignment="1">
      <alignment horizontal="left"/>
    </xf>
    <xf numFmtId="0" fontId="105" fillId="0" borderId="0" xfId="0" applyFont="1" applyAlignment="1">
      <alignment horizontal="left" vertical="center"/>
    </xf>
    <xf numFmtId="0" fontId="105" fillId="0" borderId="0" xfId="62" applyFont="1"/>
    <xf numFmtId="0" fontId="111" fillId="0" borderId="0" xfId="62" applyFont="1"/>
    <xf numFmtId="0" fontId="105" fillId="0" borderId="0" xfId="62" applyFont="1" applyAlignment="1">
      <alignment horizontal="left" wrapText="1"/>
    </xf>
    <xf numFmtId="0" fontId="101" fillId="0" borderId="0" xfId="0" applyFont="1"/>
    <xf numFmtId="0" fontId="111" fillId="0" borderId="0" xfId="131" applyFont="1"/>
    <xf numFmtId="0" fontId="111" fillId="0" borderId="0" xfId="131" applyFont="1" applyAlignment="1">
      <alignment horizontal="center"/>
    </xf>
    <xf numFmtId="0" fontId="111" fillId="0" borderId="0" xfId="131" applyFont="1" applyAlignment="1">
      <alignment horizontal="right"/>
    </xf>
    <xf numFmtId="0" fontId="111" fillId="0" borderId="0" xfId="131" applyFont="1" applyAlignment="1">
      <alignment horizontal="center" wrapText="1"/>
    </xf>
    <xf numFmtId="0" fontId="111" fillId="0" borderId="18" xfId="0" applyFont="1" applyBorder="1" applyAlignment="1">
      <alignment vertical="center" wrapText="1"/>
    </xf>
    <xf numFmtId="0" fontId="111" fillId="0" borderId="18" xfId="0" applyFont="1" applyBorder="1" applyAlignment="1">
      <alignment horizontal="center" vertical="center" wrapText="1"/>
    </xf>
    <xf numFmtId="0" fontId="105" fillId="0" borderId="18" xfId="0" applyFont="1" applyBorder="1" applyAlignment="1">
      <alignment horizontal="center" vertical="center" wrapText="1"/>
    </xf>
    <xf numFmtId="0" fontId="116" fillId="0" borderId="22" xfId="0" applyFont="1" applyBorder="1" applyAlignment="1">
      <alignment vertical="center" wrapText="1"/>
    </xf>
    <xf numFmtId="0" fontId="111" fillId="0" borderId="0" xfId="0" applyFont="1" applyAlignment="1">
      <alignment horizontal="center" vertical="center" wrapText="1"/>
    </xf>
    <xf numFmtId="0" fontId="105" fillId="0" borderId="0" xfId="0" applyFont="1" applyAlignment="1">
      <alignment horizontal="center" vertical="center" wrapText="1"/>
    </xf>
    <xf numFmtId="0" fontId="111" fillId="0" borderId="24" xfId="0" applyFont="1" applyBorder="1" applyAlignment="1">
      <alignment horizontal="center" vertical="center" wrapText="1"/>
    </xf>
    <xf numFmtId="0" fontId="102" fillId="0" borderId="22" xfId="0" applyFont="1" applyBorder="1" applyAlignment="1">
      <alignment horizontal="left" vertical="center" wrapText="1" indent="2"/>
    </xf>
    <xf numFmtId="0" fontId="102" fillId="0" borderId="0" xfId="0" applyFont="1" applyAlignment="1">
      <alignment vertical="center" wrapText="1"/>
    </xf>
    <xf numFmtId="166" fontId="102" fillId="0" borderId="0" xfId="0" applyNumberFormat="1" applyFont="1" applyAlignment="1">
      <alignment horizontal="right" vertical="center" wrapText="1"/>
    </xf>
    <xf numFmtId="166" fontId="103" fillId="0" borderId="0" xfId="0" applyNumberFormat="1" applyFont="1" applyAlignment="1">
      <alignment horizontal="right" vertical="center" wrapText="1"/>
    </xf>
    <xf numFmtId="166" fontId="102" fillId="0" borderId="23" xfId="0" applyNumberFormat="1" applyFont="1" applyBorder="1" applyAlignment="1">
      <alignment horizontal="right" vertical="center" wrapText="1"/>
    </xf>
    <xf numFmtId="3" fontId="102" fillId="0" borderId="0" xfId="0" applyNumberFormat="1" applyFont="1" applyAlignment="1">
      <alignment horizontal="right" vertical="center"/>
    </xf>
    <xf numFmtId="3" fontId="103" fillId="0" borderId="0" xfId="0" applyNumberFormat="1" applyFont="1" applyAlignment="1">
      <alignment horizontal="right" vertical="center"/>
    </xf>
    <xf numFmtId="3" fontId="102" fillId="0" borderId="23" xfId="0" applyNumberFormat="1" applyFont="1" applyBorder="1" applyAlignment="1">
      <alignment horizontal="right" vertical="center"/>
    </xf>
    <xf numFmtId="164" fontId="102" fillId="0" borderId="0" xfId="0" applyNumberFormat="1" applyFont="1" applyAlignment="1">
      <alignment horizontal="right" vertical="center"/>
    </xf>
    <xf numFmtId="164" fontId="103" fillId="0" borderId="0" xfId="0" applyNumberFormat="1" applyFont="1" applyAlignment="1">
      <alignment horizontal="right" vertical="center"/>
    </xf>
    <xf numFmtId="164" fontId="102" fillId="0" borderId="23" xfId="0" applyNumberFormat="1" applyFont="1" applyBorder="1" applyAlignment="1">
      <alignment horizontal="right" vertical="center"/>
    </xf>
    <xf numFmtId="3" fontId="102" fillId="0" borderId="0" xfId="0" applyNumberFormat="1" applyFont="1" applyAlignment="1">
      <alignment horizontal="right" vertical="center" wrapText="1"/>
    </xf>
    <xf numFmtId="3" fontId="103" fillId="0" borderId="0" xfId="0" applyNumberFormat="1" applyFont="1" applyAlignment="1">
      <alignment horizontal="right" vertical="center" wrapText="1"/>
    </xf>
    <xf numFmtId="3" fontId="102" fillId="0" borderId="23" xfId="0" applyNumberFormat="1" applyFont="1" applyBorder="1" applyAlignment="1">
      <alignment horizontal="right" vertical="center" wrapText="1"/>
    </xf>
    <xf numFmtId="0" fontId="105" fillId="0" borderId="22" xfId="0" applyFont="1" applyBorder="1" applyAlignment="1">
      <alignment vertical="center" wrapText="1"/>
    </xf>
    <xf numFmtId="0" fontId="103" fillId="0" borderId="0" xfId="0" applyFont="1" applyAlignment="1">
      <alignment vertical="center" wrapText="1"/>
    </xf>
    <xf numFmtId="3" fontId="105" fillId="0" borderId="0" xfId="0" applyNumberFormat="1" applyFont="1" applyAlignment="1">
      <alignment horizontal="right" vertical="center"/>
    </xf>
    <xf numFmtId="3" fontId="105" fillId="0" borderId="23" xfId="0" applyNumberFormat="1" applyFont="1" applyBorder="1" applyAlignment="1">
      <alignment horizontal="right" vertical="center"/>
    </xf>
    <xf numFmtId="0" fontId="111" fillId="0" borderId="22" xfId="0" applyFont="1" applyBorder="1" applyAlignment="1">
      <alignment vertical="center" wrapText="1"/>
    </xf>
    <xf numFmtId="3" fontId="111" fillId="0" borderId="0" xfId="0" applyNumberFormat="1" applyFont="1" applyAlignment="1">
      <alignment horizontal="right" vertical="center"/>
    </xf>
    <xf numFmtId="3" fontId="111" fillId="0" borderId="23" xfId="0" applyNumberFormat="1" applyFont="1" applyBorder="1" applyAlignment="1">
      <alignment horizontal="right" vertical="center"/>
    </xf>
    <xf numFmtId="0" fontId="111" fillId="0" borderId="0" xfId="0" applyFont="1" applyAlignment="1">
      <alignment horizontal="right"/>
    </xf>
    <xf numFmtId="0" fontId="105" fillId="0" borderId="0" xfId="0" applyFont="1" applyAlignment="1">
      <alignment horizontal="right"/>
    </xf>
    <xf numFmtId="0" fontId="111" fillId="0" borderId="23" xfId="0" applyFont="1" applyBorder="1" applyAlignment="1">
      <alignment horizontal="right"/>
    </xf>
    <xf numFmtId="0" fontId="107" fillId="0" borderId="22" xfId="0" applyFont="1" applyBorder="1" applyAlignment="1">
      <alignment vertical="center" wrapText="1"/>
    </xf>
    <xf numFmtId="3" fontId="111" fillId="0" borderId="0" xfId="0" applyNumberFormat="1" applyFont="1" applyAlignment="1">
      <alignment horizontal="right"/>
    </xf>
    <xf numFmtId="3" fontId="105" fillId="0" borderId="0" xfId="0" applyNumberFormat="1" applyFont="1" applyAlignment="1">
      <alignment horizontal="right"/>
    </xf>
    <xf numFmtId="3" fontId="111" fillId="0" borderId="23" xfId="0" applyNumberFormat="1" applyFont="1" applyBorder="1" applyAlignment="1">
      <alignment horizontal="right"/>
    </xf>
    <xf numFmtId="3" fontId="102" fillId="0" borderId="0" xfId="0" applyNumberFormat="1" applyFont="1" applyAlignment="1">
      <alignment horizontal="right"/>
    </xf>
    <xf numFmtId="3" fontId="103" fillId="0" borderId="0" xfId="0" applyNumberFormat="1" applyFont="1" applyAlignment="1">
      <alignment horizontal="right"/>
    </xf>
    <xf numFmtId="3" fontId="102" fillId="0" borderId="23" xfId="0" applyNumberFormat="1" applyFont="1" applyBorder="1" applyAlignment="1">
      <alignment horizontal="right"/>
    </xf>
    <xf numFmtId="4" fontId="102" fillId="0" borderId="0" xfId="0" applyNumberFormat="1" applyFont="1" applyAlignment="1">
      <alignment horizontal="right"/>
    </xf>
    <xf numFmtId="4" fontId="103" fillId="0" borderId="0" xfId="0" applyNumberFormat="1" applyFont="1" applyAlignment="1">
      <alignment horizontal="right"/>
    </xf>
    <xf numFmtId="4" fontId="102" fillId="0" borderId="23" xfId="0" applyNumberFormat="1" applyFont="1" applyBorder="1" applyAlignment="1">
      <alignment horizontal="right"/>
    </xf>
    <xf numFmtId="0" fontId="102" fillId="0" borderId="22" xfId="0" applyFont="1" applyBorder="1" applyAlignment="1">
      <alignment vertical="center" wrapText="1"/>
    </xf>
    <xf numFmtId="0" fontId="102" fillId="0" borderId="0" xfId="0" applyFont="1" applyAlignment="1">
      <alignment horizontal="right"/>
    </xf>
    <xf numFmtId="0" fontId="103" fillId="0" borderId="0" xfId="0" applyFont="1" applyAlignment="1">
      <alignment horizontal="right"/>
    </xf>
    <xf numFmtId="0" fontId="102" fillId="0" borderId="23" xfId="0" applyFont="1" applyBorder="1" applyAlignment="1">
      <alignment horizontal="right"/>
    </xf>
    <xf numFmtId="0" fontId="105" fillId="0" borderId="6" xfId="0" applyFont="1" applyBorder="1" applyAlignment="1">
      <alignment vertical="center" wrapText="1"/>
    </xf>
    <xf numFmtId="0" fontId="103" fillId="0" borderId="20" xfId="0" applyFont="1" applyBorder="1" applyAlignment="1">
      <alignment vertical="center" wrapText="1"/>
    </xf>
    <xf numFmtId="3" fontId="105" fillId="0" borderId="20" xfId="0" applyNumberFormat="1" applyFont="1" applyBorder="1" applyAlignment="1">
      <alignment horizontal="right"/>
    </xf>
    <xf numFmtId="3" fontId="105" fillId="0" borderId="21" xfId="0" applyNumberFormat="1" applyFont="1" applyBorder="1" applyAlignment="1">
      <alignment horizontal="right"/>
    </xf>
    <xf numFmtId="3" fontId="111" fillId="0" borderId="0" xfId="131" applyNumberFormat="1" applyFont="1" applyAlignment="1">
      <alignment horizontal="center"/>
    </xf>
    <xf numFmtId="0" fontId="105" fillId="0" borderId="0" xfId="131" applyFont="1" applyAlignment="1">
      <alignment horizontal="center"/>
    </xf>
    <xf numFmtId="0" fontId="111" fillId="0" borderId="3" xfId="131" applyFont="1" applyBorder="1" applyAlignment="1">
      <alignment vertical="center" wrapText="1"/>
    </xf>
    <xf numFmtId="0" fontId="111" fillId="0" borderId="4" xfId="131" applyFont="1" applyBorder="1" applyAlignment="1">
      <alignment vertical="center" wrapText="1"/>
    </xf>
    <xf numFmtId="0" fontId="111" fillId="0" borderId="18" xfId="131" applyFont="1" applyBorder="1" applyAlignment="1">
      <alignment horizontal="center" vertical="center" wrapText="1"/>
    </xf>
    <xf numFmtId="0" fontId="105" fillId="0" borderId="18" xfId="131" applyFont="1" applyBorder="1" applyAlignment="1">
      <alignment horizontal="center" vertical="center" wrapText="1"/>
    </xf>
    <xf numFmtId="0" fontId="105" fillId="0" borderId="18" xfId="131" applyFont="1" applyBorder="1" applyAlignment="1">
      <alignment vertical="center"/>
    </xf>
    <xf numFmtId="0" fontId="105" fillId="0" borderId="18" xfId="116" applyFont="1" applyBorder="1" applyAlignment="1">
      <alignment vertical="center" wrapText="1"/>
    </xf>
    <xf numFmtId="3" fontId="105" fillId="0" borderId="18" xfId="131" applyNumberFormat="1" applyFont="1" applyBorder="1" applyAlignment="1">
      <alignment horizontal="center" vertical="center"/>
    </xf>
    <xf numFmtId="0" fontId="111" fillId="0" borderId="18" xfId="131" applyFont="1" applyBorder="1" applyAlignment="1">
      <alignment vertical="center"/>
    </xf>
    <xf numFmtId="3" fontId="111" fillId="0" borderId="18" xfId="131" applyNumberFormat="1" applyFont="1" applyBorder="1" applyAlignment="1">
      <alignment horizontal="left" vertical="top" wrapText="1"/>
    </xf>
    <xf numFmtId="3" fontId="105" fillId="43" borderId="18" xfId="131" applyNumberFormat="1" applyFont="1" applyFill="1" applyBorder="1" applyAlignment="1">
      <alignment horizontal="center"/>
    </xf>
    <xf numFmtId="3" fontId="111" fillId="43" borderId="18" xfId="131" applyNumberFormat="1" applyFont="1" applyFill="1" applyBorder="1" applyAlignment="1">
      <alignment horizontal="center"/>
    </xf>
    <xf numFmtId="3" fontId="111" fillId="0" borderId="18" xfId="0" applyNumberFormat="1" applyFont="1" applyBorder="1" applyAlignment="1">
      <alignment horizontal="left" vertical="top" wrapText="1"/>
    </xf>
    <xf numFmtId="0" fontId="111" fillId="0" borderId="18" xfId="131" applyFont="1" applyBorder="1" applyAlignment="1">
      <alignment horizontal="center"/>
    </xf>
    <xf numFmtId="0" fontId="105" fillId="0" borderId="18" xfId="131" applyFont="1" applyBorder="1" applyAlignment="1">
      <alignment horizontal="center"/>
    </xf>
    <xf numFmtId="1" fontId="111" fillId="0" borderId="18" xfId="131" applyNumberFormat="1" applyFont="1" applyBorder="1" applyAlignment="1">
      <alignment horizontal="center"/>
    </xf>
    <xf numFmtId="3" fontId="111" fillId="0" borderId="18" xfId="0" applyNumberFormat="1" applyFont="1" applyBorder="1" applyAlignment="1">
      <alignment horizontal="left" vertical="center" wrapText="1"/>
    </xf>
    <xf numFmtId="3" fontId="111" fillId="0" borderId="18" xfId="131" applyNumberFormat="1" applyFont="1" applyBorder="1" applyAlignment="1">
      <alignment horizontal="center" vertical="center"/>
    </xf>
    <xf numFmtId="0" fontId="111" fillId="0" borderId="18" xfId="116" applyFont="1" applyBorder="1" applyAlignment="1">
      <alignment vertical="center" wrapText="1"/>
    </xf>
    <xf numFmtId="0" fontId="111" fillId="0" borderId="18" xfId="116" applyFont="1" applyBorder="1" applyAlignment="1">
      <alignment wrapText="1"/>
    </xf>
    <xf numFmtId="3" fontId="111" fillId="0" borderId="18" xfId="131" applyNumberFormat="1" applyFont="1" applyBorder="1" applyAlignment="1">
      <alignment horizontal="center"/>
    </xf>
    <xf numFmtId="3" fontId="105" fillId="0" borderId="18" xfId="131" applyNumberFormat="1" applyFont="1" applyBorder="1" applyAlignment="1">
      <alignment horizontal="center"/>
    </xf>
    <xf numFmtId="0" fontId="111" fillId="0" borderId="18" xfId="131" applyFont="1" applyBorder="1"/>
    <xf numFmtId="0" fontId="104" fillId="0" borderId="0" xfId="131" applyFont="1"/>
    <xf numFmtId="0" fontId="111" fillId="0" borderId="0" xfId="0" applyFont="1" applyAlignment="1">
      <alignment horizontal="center"/>
    </xf>
    <xf numFmtId="0" fontId="111" fillId="0" borderId="0" xfId="131" applyFont="1" applyAlignment="1">
      <alignment wrapText="1"/>
    </xf>
    <xf numFmtId="0" fontId="111" fillId="0" borderId="23" xfId="0" applyFont="1" applyBorder="1" applyAlignment="1">
      <alignment horizontal="center" vertical="center" wrapText="1"/>
    </xf>
    <xf numFmtId="0" fontId="102" fillId="0" borderId="0" xfId="0" applyFont="1" applyAlignment="1">
      <alignment horizontal="right" vertical="center" wrapText="1"/>
    </xf>
    <xf numFmtId="0" fontId="107" fillId="0" borderId="22" xfId="0" applyFont="1" applyBorder="1" applyAlignment="1">
      <alignment horizontal="left" vertical="center" wrapText="1" indent="2"/>
    </xf>
    <xf numFmtId="3" fontId="107" fillId="0" borderId="0" xfId="0" applyNumberFormat="1" applyFont="1" applyAlignment="1">
      <alignment horizontal="right"/>
    </xf>
    <xf numFmtId="3" fontId="70" fillId="0" borderId="0" xfId="0" applyNumberFormat="1" applyFont="1" applyAlignment="1">
      <alignment horizontal="right"/>
    </xf>
    <xf numFmtId="3" fontId="107" fillId="0" borderId="23" xfId="0" applyNumberFormat="1" applyFont="1" applyBorder="1" applyAlignment="1">
      <alignment horizontal="right"/>
    </xf>
    <xf numFmtId="3" fontId="111" fillId="0" borderId="0" xfId="131" applyNumberFormat="1" applyFont="1"/>
    <xf numFmtId="0" fontId="111" fillId="0" borderId="0" xfId="0" applyFont="1" applyAlignment="1">
      <alignment horizontal="center" wrapText="1"/>
    </xf>
    <xf numFmtId="0" fontId="111" fillId="0" borderId="3" xfId="0" applyFont="1" applyBorder="1" applyAlignment="1">
      <alignment vertical="center" wrapText="1"/>
    </xf>
    <xf numFmtId="0" fontId="111" fillId="0" borderId="4" xfId="0" applyFont="1" applyBorder="1" applyAlignment="1">
      <alignment vertical="center" wrapText="1"/>
    </xf>
    <xf numFmtId="0" fontId="105" fillId="0" borderId="18" xfId="0" applyFont="1" applyBorder="1" applyAlignment="1">
      <alignment vertical="center"/>
    </xf>
    <xf numFmtId="3" fontId="105" fillId="0" borderId="18" xfId="116" applyNumberFormat="1" applyFont="1" applyBorder="1" applyAlignment="1">
      <alignment horizontal="center" vertical="center" wrapText="1"/>
    </xf>
    <xf numFmtId="3" fontId="105" fillId="0" borderId="18" xfId="0" applyNumberFormat="1" applyFont="1" applyBorder="1" applyAlignment="1">
      <alignment horizontal="center" vertical="center"/>
    </xf>
    <xf numFmtId="0" fontId="111" fillId="0" borderId="18" xfId="0" applyFont="1" applyBorder="1" applyAlignment="1">
      <alignment vertical="center"/>
    </xf>
    <xf numFmtId="3" fontId="111" fillId="0" borderId="18" xfId="0" applyNumberFormat="1" applyFont="1" applyBorder="1" applyAlignment="1">
      <alignment horizontal="center" vertical="top" wrapText="1"/>
    </xf>
    <xf numFmtId="3" fontId="111" fillId="0" borderId="18" xfId="0" applyNumberFormat="1" applyFont="1" applyBorder="1" applyAlignment="1">
      <alignment horizontal="center"/>
    </xf>
    <xf numFmtId="3" fontId="105" fillId="0" borderId="18" xfId="0" applyNumberFormat="1" applyFont="1" applyBorder="1" applyAlignment="1">
      <alignment horizontal="center"/>
    </xf>
    <xf numFmtId="0" fontId="111" fillId="0" borderId="18" xfId="0" applyFont="1" applyBorder="1" applyAlignment="1">
      <alignment horizontal="center" vertical="center"/>
    </xf>
    <xf numFmtId="0" fontId="105" fillId="0" borderId="18" xfId="0" applyFont="1" applyBorder="1" applyAlignment="1">
      <alignment horizontal="center" vertical="center"/>
    </xf>
    <xf numFmtId="3" fontId="111" fillId="0" borderId="18" xfId="0" applyNumberFormat="1" applyFont="1" applyBorder="1" applyAlignment="1">
      <alignment horizontal="center" vertical="center" wrapText="1"/>
    </xf>
    <xf numFmtId="3" fontId="111" fillId="0" borderId="18" xfId="0" applyNumberFormat="1" applyFont="1" applyBorder="1" applyAlignment="1">
      <alignment horizontal="center" vertical="center"/>
    </xf>
    <xf numFmtId="3" fontId="111" fillId="0" borderId="18" xfId="116" applyNumberFormat="1" applyFont="1" applyBorder="1" applyAlignment="1">
      <alignment horizontal="center" vertical="center" wrapText="1"/>
    </xf>
    <xf numFmtId="3" fontId="111" fillId="0" borderId="18" xfId="116" applyNumberFormat="1" applyFont="1" applyBorder="1" applyAlignment="1">
      <alignment horizontal="center" wrapText="1"/>
    </xf>
    <xf numFmtId="0" fontId="111" fillId="0" borderId="18" xfId="0" applyFont="1" applyBorder="1"/>
    <xf numFmtId="0" fontId="104" fillId="0" borderId="0" xfId="136" applyFont="1" applyAlignment="1">
      <alignment horizontal="center"/>
    </xf>
    <xf numFmtId="3" fontId="105" fillId="0" borderId="0" xfId="136" applyNumberFormat="1" applyFont="1" applyAlignment="1">
      <alignment horizontal="center" vertical="center"/>
    </xf>
    <xf numFmtId="3" fontId="105" fillId="0" borderId="0" xfId="136" applyNumberFormat="1" applyFont="1" applyAlignment="1">
      <alignment horizontal="center"/>
    </xf>
    <xf numFmtId="4" fontId="3" fillId="0" borderId="1" xfId="2" applyNumberFormat="1" applyFont="1" applyBorder="1" applyAlignment="1">
      <alignment horizontal="center" vertical="center" wrapText="1"/>
    </xf>
    <xf numFmtId="4" fontId="10" fillId="0" borderId="5" xfId="3" applyNumberFormat="1" applyFont="1" applyBorder="1" applyAlignment="1">
      <alignment horizontal="center" vertical="center" wrapText="1"/>
    </xf>
    <xf numFmtId="4" fontId="7" fillId="0" borderId="1" xfId="2" applyNumberFormat="1" applyFont="1" applyBorder="1" applyAlignment="1">
      <alignment horizontal="center" vertical="center" wrapText="1"/>
    </xf>
    <xf numFmtId="4" fontId="9" fillId="0" borderId="5" xfId="3" applyNumberFormat="1" applyFont="1" applyBorder="1" applyAlignment="1">
      <alignment horizontal="center" vertical="center" wrapText="1"/>
    </xf>
    <xf numFmtId="4" fontId="7" fillId="0" borderId="1" xfId="2" applyNumberFormat="1" applyFont="1" applyBorder="1" applyAlignment="1">
      <alignment horizontal="center" vertical="center"/>
    </xf>
    <xf numFmtId="4" fontId="7" fillId="0" borderId="5" xfId="2" applyNumberFormat="1" applyFont="1" applyBorder="1" applyAlignment="1">
      <alignment horizontal="center" vertical="center"/>
    </xf>
    <xf numFmtId="4" fontId="7" fillId="0" borderId="5" xfId="2" applyNumberFormat="1" applyFont="1" applyBorder="1" applyAlignment="1">
      <alignment horizontal="center" vertical="center" wrapText="1"/>
    </xf>
    <xf numFmtId="4" fontId="6" fillId="0" borderId="0" xfId="2" applyNumberFormat="1" applyFont="1" applyAlignment="1">
      <alignment horizontal="center"/>
    </xf>
    <xf numFmtId="4" fontId="77" fillId="0" borderId="1" xfId="2" applyNumberFormat="1" applyFont="1" applyBorder="1" applyAlignment="1">
      <alignment horizontal="center" vertical="center" wrapText="1"/>
    </xf>
    <xf numFmtId="4" fontId="77" fillId="0" borderId="5" xfId="2" applyNumberFormat="1" applyFont="1" applyBorder="1" applyAlignment="1">
      <alignment horizontal="center" vertical="center" wrapText="1"/>
    </xf>
    <xf numFmtId="164" fontId="81" fillId="0" borderId="1" xfId="2" applyNumberFormat="1" applyFont="1" applyBorder="1" applyAlignment="1">
      <alignment horizontal="center" vertical="center" wrapText="1"/>
    </xf>
    <xf numFmtId="164" fontId="79" fillId="0" borderId="5" xfId="3" applyNumberFormat="1" applyFont="1" applyBorder="1" applyAlignment="1">
      <alignment horizontal="center" vertical="center" wrapText="1"/>
    </xf>
    <xf numFmtId="4" fontId="85" fillId="0" borderId="5" xfId="3" applyNumberFormat="1" applyFont="1" applyBorder="1" applyAlignment="1">
      <alignment horizontal="center" vertical="center" wrapText="1"/>
    </xf>
    <xf numFmtId="4" fontId="77" fillId="0" borderId="1" xfId="2" applyNumberFormat="1" applyFont="1" applyBorder="1" applyAlignment="1">
      <alignment horizontal="center" vertical="center"/>
    </xf>
    <xf numFmtId="4" fontId="77" fillId="0" borderId="5" xfId="2" applyNumberFormat="1" applyFont="1" applyBorder="1" applyAlignment="1">
      <alignment horizontal="center" vertical="center"/>
    </xf>
    <xf numFmtId="4" fontId="81" fillId="0" borderId="1" xfId="2" applyNumberFormat="1" applyFont="1" applyBorder="1" applyAlignment="1">
      <alignment horizontal="center" vertical="center" wrapText="1"/>
    </xf>
    <xf numFmtId="4" fontId="79" fillId="0" borderId="5" xfId="3" applyNumberFormat="1" applyFont="1" applyBorder="1" applyAlignment="1">
      <alignment horizontal="center" vertical="center" wrapText="1"/>
    </xf>
    <xf numFmtId="0" fontId="6" fillId="0" borderId="0" xfId="116" applyFont="1" applyAlignment="1">
      <alignment horizontal="center" vertical="center" wrapText="1"/>
    </xf>
    <xf numFmtId="0" fontId="102" fillId="0" borderId="0" xfId="62" applyFont="1" applyAlignment="1">
      <alignment vertical="top" wrapText="1"/>
    </xf>
    <xf numFmtId="0" fontId="103" fillId="0" borderId="0" xfId="114" applyFont="1" applyAlignment="1">
      <alignment horizontal="center"/>
    </xf>
    <xf numFmtId="0" fontId="102" fillId="0" borderId="0" xfId="62" applyFont="1" applyAlignment="1">
      <alignment horizontal="justify" vertical="top" wrapText="1"/>
    </xf>
    <xf numFmtId="0" fontId="102" fillId="0" borderId="18" xfId="114" applyFont="1" applyBorder="1" applyAlignment="1">
      <alignment horizontal="center" vertical="center"/>
    </xf>
    <xf numFmtId="0" fontId="102" fillId="0" borderId="3" xfId="114" applyFont="1" applyBorder="1" applyAlignment="1">
      <alignment horizontal="center" vertical="center" wrapText="1"/>
    </xf>
    <xf numFmtId="0" fontId="102" fillId="0" borderId="4" xfId="114" applyFont="1" applyBorder="1" applyAlignment="1">
      <alignment horizontal="center" vertical="center" wrapText="1"/>
    </xf>
    <xf numFmtId="0" fontId="102" fillId="0" borderId="0" xfId="114" applyFont="1" applyAlignment="1">
      <alignment vertical="top" wrapText="1"/>
    </xf>
    <xf numFmtId="0" fontId="102" fillId="0" borderId="18" xfId="114" applyFont="1" applyBorder="1" applyAlignment="1">
      <alignment horizontal="center" vertical="center" wrapText="1"/>
    </xf>
    <xf numFmtId="0" fontId="102" fillId="0" borderId="0" xfId="62" applyFont="1" applyAlignment="1">
      <alignment wrapText="1"/>
    </xf>
    <xf numFmtId="0" fontId="102" fillId="0" borderId="0" xfId="62" applyFont="1" applyAlignment="1">
      <alignment horizontal="left" wrapText="1"/>
    </xf>
    <xf numFmtId="0" fontId="111" fillId="0" borderId="0" xfId="0" applyFont="1" applyAlignment="1">
      <alignment horizontal="left" vertical="center"/>
    </xf>
    <xf numFmtId="0" fontId="102" fillId="0" borderId="0" xfId="0" applyFont="1" applyAlignment="1">
      <alignment horizontal="left" vertical="center" wrapText="1"/>
    </xf>
    <xf numFmtId="0" fontId="102" fillId="0" borderId="0" xfId="0" applyFont="1" applyAlignment="1">
      <alignment horizontal="left" wrapText="1"/>
    </xf>
    <xf numFmtId="0" fontId="105" fillId="0" borderId="0" xfId="62" applyFont="1" applyAlignment="1">
      <alignment horizontal="center" wrapText="1"/>
    </xf>
    <xf numFmtId="0" fontId="102" fillId="0" borderId="0" xfId="62" applyFont="1" applyAlignment="1">
      <alignment horizontal="left"/>
    </xf>
    <xf numFmtId="0" fontId="105" fillId="0" borderId="0" xfId="0" applyFont="1" applyAlignment="1">
      <alignment horizontal="center" wrapText="1"/>
    </xf>
    <xf numFmtId="0" fontId="111" fillId="0" borderId="0" xfId="62" applyFont="1" applyAlignment="1">
      <alignment horizontal="left"/>
    </xf>
    <xf numFmtId="0" fontId="111" fillId="0" borderId="0" xfId="0" applyFont="1" applyAlignment="1">
      <alignment horizontal="left" wrapText="1"/>
    </xf>
    <xf numFmtId="0" fontId="10" fillId="0" borderId="0" xfId="0" applyFont="1" applyAlignment="1">
      <alignment horizontal="center" wrapText="1"/>
    </xf>
    <xf numFmtId="0" fontId="9" fillId="0" borderId="0" xfId="0" applyFont="1" applyAlignment="1">
      <alignment horizontal="left" vertical="top" wrapText="1"/>
    </xf>
    <xf numFmtId="0" fontId="43" fillId="0" borderId="0" xfId="0" applyFont="1" applyAlignment="1">
      <alignment horizontal="left" vertical="center" wrapText="1"/>
    </xf>
    <xf numFmtId="0" fontId="6" fillId="0" borderId="0" xfId="0" applyFont="1" applyAlignment="1">
      <alignment horizontal="center" wrapText="1"/>
    </xf>
    <xf numFmtId="0" fontId="96" fillId="0" borderId="0" xfId="0" applyFont="1" applyAlignment="1">
      <alignment vertical="center" wrapText="1"/>
    </xf>
    <xf numFmtId="0" fontId="96" fillId="0" borderId="0" xfId="0" quotePrefix="1" applyFont="1" applyAlignment="1">
      <alignment horizontal="left" vertical="center" wrapText="1"/>
    </xf>
    <xf numFmtId="0" fontId="43" fillId="0" borderId="0" xfId="0" applyFont="1" applyAlignment="1">
      <alignment horizontal="left" vertical="top" wrapText="1"/>
    </xf>
    <xf numFmtId="0" fontId="43" fillId="0" borderId="0" xfId="0" applyFont="1" applyAlignment="1">
      <alignment horizontal="left" vertical="center" wrapText="1" indent="7"/>
    </xf>
    <xf numFmtId="0" fontId="92" fillId="0" borderId="0" xfId="0" applyFont="1" applyAlignment="1">
      <alignment horizontal="left" vertical="center" wrapText="1" indent="7"/>
    </xf>
    <xf numFmtId="0" fontId="6" fillId="0" borderId="0" xfId="0" applyFont="1" applyAlignment="1">
      <alignment horizontal="left" vertical="center"/>
    </xf>
    <xf numFmtId="0" fontId="43" fillId="0" borderId="0" xfId="0" applyFont="1" applyAlignment="1">
      <alignment horizontal="left" vertical="center"/>
    </xf>
    <xf numFmtId="0" fontId="105" fillId="0" borderId="0" xfId="131" applyFont="1" applyAlignment="1">
      <alignment horizontal="center" vertical="center" wrapText="1"/>
    </xf>
    <xf numFmtId="0" fontId="105" fillId="0" borderId="0" xfId="0" applyFont="1" applyAlignment="1">
      <alignment horizontal="center" vertical="center" wrapText="1"/>
    </xf>
  </cellXfs>
  <cellStyles count="137">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1" xr:uid="{00000000-0005-0000-0000-000038000000}"/>
    <cellStyle name="Įprastas 11" xfId="122" xr:uid="{00000000-0005-0000-0000-000039000000}"/>
    <cellStyle name="Įprastas 12" xfId="123" xr:uid="{00000000-0005-0000-0000-00003A000000}"/>
    <cellStyle name="Įprastas 13" xfId="124" xr:uid="{00000000-0005-0000-0000-00003B000000}"/>
    <cellStyle name="Įprastas 14" xfId="125" xr:uid="{00000000-0005-0000-0000-00003C000000}"/>
    <cellStyle name="Įprastas 15" xfId="126" xr:uid="{00000000-0005-0000-0000-00003D000000}"/>
    <cellStyle name="Įprastas 16" xfId="127" xr:uid="{00000000-0005-0000-0000-00003E000000}"/>
    <cellStyle name="Įprastas 17" xfId="128" xr:uid="{00000000-0005-0000-0000-00003F000000}"/>
    <cellStyle name="Įprastas 18" xfId="129" xr:uid="{00000000-0005-0000-0000-000040000000}"/>
    <cellStyle name="Įprastas 19" xfId="130" xr:uid="{00000000-0005-0000-0000-000041000000}"/>
    <cellStyle name="Įprastas 19 2" xfId="131" xr:uid="{00000000-0005-0000-0000-000042000000}"/>
    <cellStyle name="Įprastas 2" xfId="62" xr:uid="{00000000-0005-0000-0000-000043000000}"/>
    <cellStyle name="Įprastas 20" xfId="132" xr:uid="{00000000-0005-0000-0000-000044000000}"/>
    <cellStyle name="Įprastas 21" xfId="133" xr:uid="{00000000-0005-0000-0000-000045000000}"/>
    <cellStyle name="Įprastas 22" xfId="134" xr:uid="{AB5B61FD-8B45-4D1B-83AA-ABA5D02F2751}"/>
    <cellStyle name="Įprastas 23" xfId="135" xr:uid="{AD406DBB-C0F6-4931-99E4-BF9F12026E35}"/>
    <cellStyle name="Įprastas 24" xfId="136" xr:uid="{8F834F5C-352E-4DDC-A389-F9E664188D7C}"/>
    <cellStyle name="Įprastas 3" xfId="110" xr:uid="{00000000-0005-0000-0000-000046000000}"/>
    <cellStyle name="Įprastas 4" xfId="111" xr:uid="{00000000-0005-0000-0000-000047000000}"/>
    <cellStyle name="Įprastas 5" xfId="112" xr:uid="{00000000-0005-0000-0000-000048000000}"/>
    <cellStyle name="Įprastas 6" xfId="117" xr:uid="{00000000-0005-0000-0000-000049000000}"/>
    <cellStyle name="Įprastas 7" xfId="118" xr:uid="{00000000-0005-0000-0000-00004A000000}"/>
    <cellStyle name="Įprastas 8" xfId="119" xr:uid="{00000000-0005-0000-0000-00004B000000}"/>
    <cellStyle name="Įprastas 9" xfId="120" xr:uid="{00000000-0005-0000-0000-00004C000000}"/>
    <cellStyle name="Linked Cell" xfId="63" xr:uid="{00000000-0005-0000-0000-00004D000000}"/>
    <cellStyle name="Neutral" xfId="64" xr:uid="{00000000-0005-0000-0000-00004E000000}"/>
    <cellStyle name="Normal_2003 metų biudžetas.vasara" xfId="6" xr:uid="{00000000-0005-0000-0000-000050000000}"/>
    <cellStyle name="Normal_2003_Pensijos.II" xfId="3" xr:uid="{00000000-0005-0000-0000-000051000000}"/>
    <cellStyle name="Normal_2011-10-11    3 lenta baltas" xfId="4" xr:uid="{00000000-0005-0000-0000-000052000000}"/>
    <cellStyle name="Normal_3lentelė - 2,3,4 lapai" xfId="5" xr:uid="{00000000-0005-0000-0000-000053000000}"/>
    <cellStyle name="Normal_3lentele_1lapas" xfId="2" xr:uid="{00000000-0005-0000-0000-000054000000}"/>
    <cellStyle name="Normal_4 lentelė_2012_09siūloma" xfId="116" xr:uid="{00000000-0005-0000-0000-000055000000}"/>
    <cellStyle name="Normal_5 lentelė  _2010_2lapas_09.28._pataisos" xfId="114" xr:uid="{00000000-0005-0000-0000-000056000000}"/>
    <cellStyle name="Normal_6 lentelė_2012_09siūloma" xfId="115" xr:uid="{00000000-0005-0000-0000-000057000000}"/>
    <cellStyle name="Normal_Sheet1 (2)" xfId="1" xr:uid="{00000000-0005-0000-0000-000058000000}"/>
    <cellStyle name="Note" xfId="65" xr:uid="{00000000-0005-0000-0000-000059000000}"/>
    <cellStyle name="Output" xfId="66" xr:uid="{00000000-0005-0000-0000-00005A000000}"/>
    <cellStyle name="Paprastas_Apdraust27" xfId="113" xr:uid="{00000000-0005-0000-0000-00005B000000}"/>
    <cellStyle name="SAPBEXaggData" xfId="67" xr:uid="{00000000-0005-0000-0000-00005C000000}"/>
    <cellStyle name="SAPBEXaggDataEmph" xfId="68" xr:uid="{00000000-0005-0000-0000-00005D000000}"/>
    <cellStyle name="SAPBEXaggItem" xfId="69" xr:uid="{00000000-0005-0000-0000-00005E000000}"/>
    <cellStyle name="SAPBEXaggItemX" xfId="70" xr:uid="{00000000-0005-0000-0000-00005F000000}"/>
    <cellStyle name="SAPBEXchaText" xfId="71" xr:uid="{00000000-0005-0000-0000-000060000000}"/>
    <cellStyle name="SAPBEXexcBad7" xfId="72" xr:uid="{00000000-0005-0000-0000-000061000000}"/>
    <cellStyle name="SAPBEXexcBad8" xfId="73" xr:uid="{00000000-0005-0000-0000-000062000000}"/>
    <cellStyle name="SAPBEXexcBad9" xfId="74" xr:uid="{00000000-0005-0000-0000-000063000000}"/>
    <cellStyle name="SAPBEXexcCritical4" xfId="75" xr:uid="{00000000-0005-0000-0000-000064000000}"/>
    <cellStyle name="SAPBEXexcCritical5" xfId="76" xr:uid="{00000000-0005-0000-0000-000065000000}"/>
    <cellStyle name="SAPBEXexcCritical6" xfId="77" xr:uid="{00000000-0005-0000-0000-000066000000}"/>
    <cellStyle name="SAPBEXexcGood1" xfId="78" xr:uid="{00000000-0005-0000-0000-000067000000}"/>
    <cellStyle name="SAPBEXexcGood2" xfId="79" xr:uid="{00000000-0005-0000-0000-000068000000}"/>
    <cellStyle name="SAPBEXexcGood3" xfId="80" xr:uid="{00000000-0005-0000-0000-000069000000}"/>
    <cellStyle name="SAPBEXfilterDrill" xfId="81" xr:uid="{00000000-0005-0000-0000-00006A000000}"/>
    <cellStyle name="SAPBEXfilterItem" xfId="82" xr:uid="{00000000-0005-0000-0000-00006B000000}"/>
    <cellStyle name="SAPBEXfilterText" xfId="83" xr:uid="{00000000-0005-0000-0000-00006C000000}"/>
    <cellStyle name="SAPBEXformats" xfId="84" xr:uid="{00000000-0005-0000-0000-00006D000000}"/>
    <cellStyle name="SAPBEXheaderItem" xfId="85" xr:uid="{00000000-0005-0000-0000-00006E000000}"/>
    <cellStyle name="SAPBEXheaderText" xfId="86" xr:uid="{00000000-0005-0000-0000-00006F000000}"/>
    <cellStyle name="SAPBEXHLevel0" xfId="87" xr:uid="{00000000-0005-0000-0000-000070000000}"/>
    <cellStyle name="SAPBEXHLevel0X" xfId="88" xr:uid="{00000000-0005-0000-0000-000071000000}"/>
    <cellStyle name="SAPBEXHLevel1" xfId="89" xr:uid="{00000000-0005-0000-0000-000072000000}"/>
    <cellStyle name="SAPBEXHLevel1X" xfId="90" xr:uid="{00000000-0005-0000-0000-000073000000}"/>
    <cellStyle name="SAPBEXHLevel2" xfId="91" xr:uid="{00000000-0005-0000-0000-000074000000}"/>
    <cellStyle name="SAPBEXHLevel2X" xfId="92" xr:uid="{00000000-0005-0000-0000-000075000000}"/>
    <cellStyle name="SAPBEXHLevel3" xfId="93" xr:uid="{00000000-0005-0000-0000-000076000000}"/>
    <cellStyle name="SAPBEXHLevel3X" xfId="94" xr:uid="{00000000-0005-0000-0000-000077000000}"/>
    <cellStyle name="SAPBEXinputData" xfId="95" xr:uid="{00000000-0005-0000-0000-000078000000}"/>
    <cellStyle name="SAPBEXresData" xfId="96" xr:uid="{00000000-0005-0000-0000-000079000000}"/>
    <cellStyle name="SAPBEXresDataEmph" xfId="97" xr:uid="{00000000-0005-0000-0000-00007A000000}"/>
    <cellStyle name="SAPBEXresItem" xfId="98" xr:uid="{00000000-0005-0000-0000-00007B000000}"/>
    <cellStyle name="SAPBEXresItemX" xfId="99" xr:uid="{00000000-0005-0000-0000-00007C000000}"/>
    <cellStyle name="SAPBEXstdData" xfId="100" xr:uid="{00000000-0005-0000-0000-00007D000000}"/>
    <cellStyle name="SAPBEXstdDataEmph" xfId="101" xr:uid="{00000000-0005-0000-0000-00007E000000}"/>
    <cellStyle name="SAPBEXstdItem" xfId="102" xr:uid="{00000000-0005-0000-0000-00007F000000}"/>
    <cellStyle name="SAPBEXstdItemX" xfId="103" xr:uid="{00000000-0005-0000-0000-000080000000}"/>
    <cellStyle name="SAPBEXtitle" xfId="104" xr:uid="{00000000-0005-0000-0000-000081000000}"/>
    <cellStyle name="SAPBEXundefined" xfId="105" xr:uid="{00000000-0005-0000-0000-000082000000}"/>
    <cellStyle name="Sheet Title" xfId="106" xr:uid="{00000000-0005-0000-0000-000083000000}"/>
    <cellStyle name="Title" xfId="107" xr:uid="{00000000-0005-0000-0000-000084000000}"/>
    <cellStyle name="Total" xfId="108" xr:uid="{00000000-0005-0000-0000-000085000000}"/>
    <cellStyle name="Warning Text" xfId="109" xr:uid="{00000000-0005-0000-0000-00008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8</xdr:row>
      <xdr:rowOff>15091</xdr:rowOff>
    </xdr:from>
    <xdr:to>
      <xdr:col>1</xdr:col>
      <xdr:colOff>2068638</xdr:colOff>
      <xdr:row>8</xdr:row>
      <xdr:rowOff>344078</xdr:rowOff>
    </xdr:to>
    <xdr:pic>
      <xdr:nvPicPr>
        <xdr:cNvPr id="2" name="Paveikslėlis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725614</xdr:colOff>
      <xdr:row>8</xdr:row>
      <xdr:rowOff>15091</xdr:rowOff>
    </xdr:from>
    <xdr:to>
      <xdr:col>1</xdr:col>
      <xdr:colOff>2068638</xdr:colOff>
      <xdr:row>8</xdr:row>
      <xdr:rowOff>344078</xdr:rowOff>
    </xdr:to>
    <xdr:pic>
      <xdr:nvPicPr>
        <xdr:cNvPr id="3" name="Paveikslėlis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710666"/>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VSDF%20biud&#382;.%20proj%202026%20m.%20(rugs&#279;jis%20)\Biud&#382;etas_2026m.-%20rugs&#279;jis%20%20m&#279;n%20-PAJAM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uomenys\Biud&#382;etas_2024%20m.-rugs&#279;jis%20m&#279;n.%20prognoz&#279;-N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24 DARBINIS  "/>
      <sheetName val="2026 DARBINIS -NEW"/>
      <sheetName val="jei krizė būtų 2023 m."/>
      <sheetName val="Papildomos lentelės priskait"/>
      <sheetName val="Priskatymai -tvirtin-Direktoria"/>
      <sheetName val="Papild. lentelės -srautai"/>
      <sheetName val="Plano padidinimas "/>
      <sheetName val="Palyginimas"/>
      <sheetName val="Pajamos pagrindinei pensijai"/>
      <sheetName val="2024 spausdinimui  "/>
      <sheetName val="Savarank.tarifai-2019 m."/>
      <sheetName val="2022 skaidrė "/>
      <sheetName val="DUF FAKTAS NUO 2009"/>
      <sheetName val="2024-I -IV KETV."/>
      <sheetName val="2023 m. I-IV ketv."/>
      <sheetName val="Priskatymai -Tvirtinimui-2024"/>
      <sheetName val="Priskaitymai-2024 -DETALI"/>
      <sheetName val="Srautai-Tvirtinimui-2024"/>
      <sheetName val="SRAUTAI-2024-DETALI"/>
      <sheetName val="Priskaitymai -_2023  "/>
      <sheetName val="SRAUTAI_2023 "/>
      <sheetName val="Klasifikacija_2013"/>
      <sheetName val="FVS-ui"/>
      <sheetName val="Klasifikacija_2013 (2)"/>
      <sheetName val="Savarankiški"/>
      <sheetName val="Sheet6"/>
      <sheetName val="Sheet2"/>
      <sheetName val="Sheet1"/>
      <sheetName val="Lapas2"/>
    </sheetNames>
    <sheetDataSet>
      <sheetData sheetId="0"/>
      <sheetData sheetId="1"/>
      <sheetData sheetId="2">
        <row r="11">
          <cell r="AJ11">
            <v>2013.8</v>
          </cell>
          <cell r="AM11">
            <v>2223</v>
          </cell>
          <cell r="AP11">
            <v>2412.4</v>
          </cell>
          <cell r="AS11">
            <v>2588.1999999999998</v>
          </cell>
          <cell r="AV11">
            <v>2736.8</v>
          </cell>
          <cell r="AY11">
            <v>2893.7</v>
          </cell>
        </row>
        <row r="15">
          <cell r="AJ15">
            <v>27841187.759999998</v>
          </cell>
          <cell r="AM15">
            <v>31130892</v>
          </cell>
          <cell r="AP15">
            <v>33823777.920000002</v>
          </cell>
          <cell r="AS15">
            <v>36372492.239999995</v>
          </cell>
          <cell r="AV15">
            <v>38460797.759999998</v>
          </cell>
          <cell r="AY15">
            <v>40676162.160000004</v>
          </cell>
        </row>
        <row r="25">
          <cell r="AJ25">
            <v>1429.9</v>
          </cell>
          <cell r="AM25">
            <v>1437.4</v>
          </cell>
          <cell r="AP25">
            <v>1439.1</v>
          </cell>
          <cell r="AS25">
            <v>1442.4</v>
          </cell>
          <cell r="AV25">
            <v>1442.4</v>
          </cell>
          <cell r="AY25">
            <v>1442.8</v>
          </cell>
        </row>
        <row r="31">
          <cell r="AJ31">
            <v>29457118.400000002</v>
          </cell>
          <cell r="AM31">
            <v>32888589.199999999</v>
          </cell>
          <cell r="AP31">
            <v>36252446.970715076</v>
          </cell>
          <cell r="AS31">
            <v>38983062.742586307</v>
          </cell>
          <cell r="AV31">
            <v>41220470.921122074</v>
          </cell>
          <cell r="AY31">
            <v>43595219.060332693</v>
          </cell>
        </row>
        <row r="47">
          <cell r="AJ47">
            <v>6199</v>
          </cell>
          <cell r="AM47">
            <v>10000</v>
          </cell>
          <cell r="AP47">
            <v>10000</v>
          </cell>
          <cell r="AS47">
            <v>10000</v>
          </cell>
          <cell r="AV47">
            <v>10000</v>
          </cell>
          <cell r="AY47">
            <v>10000</v>
          </cell>
        </row>
        <row r="49">
          <cell r="AJ49">
            <v>5857</v>
          </cell>
          <cell r="AM49">
            <v>5416</v>
          </cell>
          <cell r="AP49">
            <v>5416</v>
          </cell>
          <cell r="AS49">
            <v>5416</v>
          </cell>
          <cell r="AV49">
            <v>5416</v>
          </cell>
          <cell r="AY49">
            <v>5416</v>
          </cell>
        </row>
        <row r="50">
          <cell r="AJ50">
            <v>29438</v>
          </cell>
          <cell r="AM50">
            <v>31781</v>
          </cell>
          <cell r="AP50">
            <v>31781</v>
          </cell>
          <cell r="AS50">
            <v>31781</v>
          </cell>
          <cell r="AV50">
            <v>31781</v>
          </cell>
          <cell r="AY50">
            <v>31781</v>
          </cell>
        </row>
        <row r="51">
          <cell r="AJ51">
            <v>3725</v>
          </cell>
          <cell r="AM51">
            <v>2800</v>
          </cell>
          <cell r="AP51">
            <v>2800</v>
          </cell>
          <cell r="AS51">
            <v>2800</v>
          </cell>
          <cell r="AV51">
            <v>2800</v>
          </cell>
          <cell r="AY51">
            <v>2800</v>
          </cell>
        </row>
        <row r="53">
          <cell r="AJ53">
            <v>9064</v>
          </cell>
          <cell r="AM53">
            <v>8885</v>
          </cell>
          <cell r="AP53">
            <v>8885</v>
          </cell>
          <cell r="AS53">
            <v>9064</v>
          </cell>
          <cell r="AV53">
            <v>8885</v>
          </cell>
          <cell r="AY53">
            <v>8885</v>
          </cell>
        </row>
        <row r="54">
          <cell r="AJ54">
            <v>2000</v>
          </cell>
          <cell r="AM54">
            <v>2000</v>
          </cell>
          <cell r="AP54">
            <v>2000</v>
          </cell>
          <cell r="AS54">
            <v>2000</v>
          </cell>
          <cell r="AV54">
            <v>2000</v>
          </cell>
          <cell r="AY54">
            <v>2000</v>
          </cell>
        </row>
        <row r="55">
          <cell r="AJ55">
            <v>59343</v>
          </cell>
          <cell r="AM55">
            <v>54891</v>
          </cell>
          <cell r="AP55">
            <v>50000</v>
          </cell>
          <cell r="AS55">
            <v>47000</v>
          </cell>
          <cell r="AV55">
            <v>47000</v>
          </cell>
          <cell r="AY55">
            <v>47000</v>
          </cell>
        </row>
        <row r="56">
          <cell r="AJ56">
            <v>812</v>
          </cell>
          <cell r="AM56">
            <v>809</v>
          </cell>
          <cell r="AP56">
            <v>830</v>
          </cell>
          <cell r="AS56">
            <v>840</v>
          </cell>
          <cell r="AV56">
            <v>840</v>
          </cell>
          <cell r="AY56">
            <v>840</v>
          </cell>
        </row>
        <row r="57">
          <cell r="AJ57">
            <v>6648</v>
          </cell>
          <cell r="AM57">
            <v>7313</v>
          </cell>
          <cell r="AP57">
            <v>8300</v>
          </cell>
          <cell r="AS57">
            <v>8700</v>
          </cell>
          <cell r="AV57">
            <v>10000</v>
          </cell>
          <cell r="AY57">
            <v>10000</v>
          </cell>
        </row>
        <row r="58">
          <cell r="AJ58">
            <v>2858</v>
          </cell>
          <cell r="AM58">
            <v>3000</v>
          </cell>
          <cell r="AP58">
            <v>3000</v>
          </cell>
          <cell r="AS58">
            <v>3000</v>
          </cell>
          <cell r="AV58">
            <v>3000</v>
          </cell>
          <cell r="AY58">
            <v>3000</v>
          </cell>
        </row>
        <row r="60">
          <cell r="AJ60">
            <v>353</v>
          </cell>
          <cell r="AM60">
            <v>338</v>
          </cell>
          <cell r="AP60">
            <v>400</v>
          </cell>
          <cell r="AS60">
            <v>400</v>
          </cell>
          <cell r="AV60">
            <v>400</v>
          </cell>
          <cell r="AY60">
            <v>400</v>
          </cell>
        </row>
        <row r="62">
          <cell r="AJ62">
            <v>611</v>
          </cell>
          <cell r="AM62">
            <v>754</v>
          </cell>
          <cell r="AP62">
            <v>754</v>
          </cell>
          <cell r="AS62">
            <v>754</v>
          </cell>
          <cell r="AV62">
            <v>754</v>
          </cell>
          <cell r="AY62">
            <v>754</v>
          </cell>
        </row>
        <row r="68">
          <cell r="AJ68">
            <v>41932.400000000001</v>
          </cell>
          <cell r="AM68">
            <v>39665.5</v>
          </cell>
          <cell r="AP68">
            <v>44598</v>
          </cell>
          <cell r="AS68">
            <v>48514</v>
          </cell>
          <cell r="AV68">
            <v>51023</v>
          </cell>
          <cell r="AY68">
            <v>51023</v>
          </cell>
        </row>
        <row r="75">
          <cell r="AJ75">
            <v>2573885.9</v>
          </cell>
          <cell r="AM75">
            <v>2880173.0000000005</v>
          </cell>
          <cell r="AP75">
            <v>3183719</v>
          </cell>
          <cell r="AS75">
            <v>3422840</v>
          </cell>
          <cell r="AV75">
            <v>3618491</v>
          </cell>
          <cell r="AY75">
            <v>3826149</v>
          </cell>
        </row>
        <row r="84">
          <cell r="AJ84">
            <v>106655.1</v>
          </cell>
          <cell r="AM84">
            <v>105326.90000000001</v>
          </cell>
          <cell r="AP84">
            <v>129006</v>
          </cell>
          <cell r="AS84">
            <v>139973</v>
          </cell>
          <cell r="AV84">
            <v>154680</v>
          </cell>
          <cell r="AY84">
            <v>161463</v>
          </cell>
        </row>
        <row r="91">
          <cell r="AJ91">
            <v>358.90000000000003</v>
          </cell>
          <cell r="AM91">
            <v>401.1</v>
          </cell>
          <cell r="AP91">
            <v>496</v>
          </cell>
          <cell r="AS91">
            <v>551</v>
          </cell>
          <cell r="AV91">
            <v>551</v>
          </cell>
          <cell r="AY91">
            <v>551</v>
          </cell>
        </row>
        <row r="95">
          <cell r="AJ95">
            <v>587069.5</v>
          </cell>
          <cell r="AM95">
            <v>655367.6</v>
          </cell>
          <cell r="AP95">
            <v>723780</v>
          </cell>
          <cell r="AS95">
            <v>778119</v>
          </cell>
          <cell r="AV95">
            <v>822643</v>
          </cell>
          <cell r="AY95">
            <v>869901</v>
          </cell>
        </row>
        <row r="100">
          <cell r="AJ100">
            <v>21636.5</v>
          </cell>
          <cell r="AM100">
            <v>21143.499999999996</v>
          </cell>
          <cell r="AP100">
            <v>26455</v>
          </cell>
          <cell r="AS100">
            <v>28554</v>
          </cell>
          <cell r="AV100">
            <v>29907</v>
          </cell>
          <cell r="AY100">
            <v>31336</v>
          </cell>
        </row>
        <row r="106">
          <cell r="AJ106">
            <v>936.40000000000009</v>
          </cell>
          <cell r="AM106">
            <v>345.40000000000003</v>
          </cell>
          <cell r="AP106">
            <v>451</v>
          </cell>
          <cell r="AS106">
            <v>501</v>
          </cell>
          <cell r="AV106">
            <v>501</v>
          </cell>
          <cell r="AY106">
            <v>501</v>
          </cell>
        </row>
        <row r="110">
          <cell r="AJ110">
            <v>533060.6</v>
          </cell>
          <cell r="AM110">
            <v>595822.1</v>
          </cell>
          <cell r="AP110">
            <v>658989</v>
          </cell>
          <cell r="AS110">
            <v>708488</v>
          </cell>
          <cell r="AV110">
            <v>748986</v>
          </cell>
          <cell r="AY110">
            <v>791968</v>
          </cell>
        </row>
        <row r="116">
          <cell r="AJ116">
            <v>19612.499999999996</v>
          </cell>
          <cell r="AM116">
            <v>19167.8</v>
          </cell>
          <cell r="AP116">
            <v>20291</v>
          </cell>
          <cell r="AS116">
            <v>21908</v>
          </cell>
          <cell r="AV116">
            <v>22934</v>
          </cell>
          <cell r="AY116">
            <v>24017</v>
          </cell>
        </row>
        <row r="122">
          <cell r="AJ122">
            <v>404756.50000000006</v>
          </cell>
          <cell r="AM122">
            <v>450721.7</v>
          </cell>
          <cell r="AP122">
            <v>483010</v>
          </cell>
          <cell r="AS122">
            <v>523631</v>
          </cell>
          <cell r="AV122">
            <v>549058</v>
          </cell>
          <cell r="AY122">
            <v>580167</v>
          </cell>
        </row>
        <row r="128">
          <cell r="AJ128">
            <v>735.7</v>
          </cell>
          <cell r="AM128">
            <v>529.5</v>
          </cell>
          <cell r="AP128">
            <v>2209</v>
          </cell>
          <cell r="AS128">
            <v>2454</v>
          </cell>
          <cell r="AV128">
            <v>2454</v>
          </cell>
          <cell r="AY128">
            <v>2454</v>
          </cell>
        </row>
        <row r="131">
          <cell r="AJ131">
            <v>46350.7</v>
          </cell>
          <cell r="AM131">
            <v>51197</v>
          </cell>
          <cell r="AP131">
            <v>59701</v>
          </cell>
          <cell r="AS131">
            <v>64085</v>
          </cell>
          <cell r="AV131">
            <v>67665</v>
          </cell>
          <cell r="AY131">
            <v>71464</v>
          </cell>
        </row>
        <row r="136">
          <cell r="AJ136">
            <v>2.1</v>
          </cell>
          <cell r="AM136">
            <v>3.2</v>
          </cell>
          <cell r="AP136">
            <v>4</v>
          </cell>
          <cell r="AV136">
            <v>4</v>
          </cell>
          <cell r="AY136">
            <v>4</v>
          </cell>
        </row>
        <row r="138">
          <cell r="AJ138">
            <v>998.5</v>
          </cell>
          <cell r="AM138">
            <v>1048</v>
          </cell>
          <cell r="AP138">
            <v>940</v>
          </cell>
          <cell r="AS138">
            <v>940</v>
          </cell>
          <cell r="AV138">
            <v>940</v>
          </cell>
          <cell r="AY138">
            <v>940</v>
          </cell>
        </row>
        <row r="139">
          <cell r="AJ139">
            <v>25905.1</v>
          </cell>
          <cell r="AM139">
            <v>118.4</v>
          </cell>
          <cell r="AP139">
            <v>20</v>
          </cell>
          <cell r="AS139">
            <v>20</v>
          </cell>
          <cell r="AV139">
            <v>20</v>
          </cell>
          <cell r="AY139">
            <v>20</v>
          </cell>
        </row>
        <row r="141">
          <cell r="AJ141">
            <v>2739426.3</v>
          </cell>
          <cell r="AM141">
            <v>3043001.1</v>
          </cell>
          <cell r="AP141">
            <v>3439314</v>
          </cell>
          <cell r="AS141">
            <v>3821976</v>
          </cell>
          <cell r="AV141">
            <v>4196301</v>
          </cell>
          <cell r="AY141">
            <v>4550490</v>
          </cell>
        </row>
        <row r="142">
          <cell r="AJ142">
            <v>2268.6</v>
          </cell>
          <cell r="AM142">
            <v>2566.3000000000002</v>
          </cell>
          <cell r="AP142">
            <v>2998</v>
          </cell>
          <cell r="AS142">
            <v>3300</v>
          </cell>
          <cell r="AV142">
            <v>3480</v>
          </cell>
          <cell r="AY142">
            <v>3679</v>
          </cell>
        </row>
        <row r="144">
          <cell r="AJ144">
            <v>11550.599999999999</v>
          </cell>
          <cell r="AM144">
            <v>13805.5</v>
          </cell>
          <cell r="AP144">
            <v>14209</v>
          </cell>
          <cell r="AS144">
            <v>16943</v>
          </cell>
          <cell r="AV144">
            <v>16805</v>
          </cell>
          <cell r="AY144">
            <v>17366</v>
          </cell>
        </row>
        <row r="151">
          <cell r="AJ151">
            <v>30463.599999999999</v>
          </cell>
        </row>
        <row r="152">
          <cell r="AM152">
            <v>34904.1</v>
          </cell>
          <cell r="AP152">
            <v>50000</v>
          </cell>
          <cell r="AS152">
            <v>94300</v>
          </cell>
          <cell r="AV152"/>
          <cell r="AY152"/>
        </row>
        <row r="153">
          <cell r="AJ153"/>
          <cell r="AM153">
            <v>41578.400000000001</v>
          </cell>
          <cell r="AP153">
            <v>30000</v>
          </cell>
          <cell r="AS153"/>
          <cell r="AV153"/>
          <cell r="AY153"/>
        </row>
        <row r="154">
          <cell r="AJ154"/>
          <cell r="AM154">
            <v>25149.3</v>
          </cell>
          <cell r="AP154">
            <v>25149</v>
          </cell>
          <cell r="AS154">
            <v>25149</v>
          </cell>
          <cell r="AV154">
            <v>25149</v>
          </cell>
          <cell r="AY154">
            <v>25149</v>
          </cell>
        </row>
        <row r="155">
          <cell r="AJ155">
            <v>0</v>
          </cell>
          <cell r="AM155">
            <v>0</v>
          </cell>
          <cell r="AP155">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2023 DARBINIS  "/>
      <sheetName val="2023 DARBINIS -NEW"/>
      <sheetName val="Papildomos lentelės priskait"/>
      <sheetName val="Priskatymai -tvirtin-Direktoria"/>
      <sheetName val="Papild. lentelės -srautai"/>
      <sheetName val="jei krizė būtų 2021 m."/>
      <sheetName val="Palyginimas"/>
      <sheetName val="Pajamos pagrindinei pensijai"/>
      <sheetName val="Plano padidinimas "/>
      <sheetName val="2023 spausdinimui  "/>
      <sheetName val="Apdraust. sveikatos ir nedarbo "/>
      <sheetName val="Savarank.tarifai-2019 m."/>
      <sheetName val="2022 skaidrė "/>
      <sheetName val="DUF FAKTAS NUO 2009"/>
      <sheetName val="VLK"/>
      <sheetName val="Veiklos pajamos"/>
      <sheetName val="Delspinigiai, palūkanos ir baud"/>
      <sheetName val="Apdraustųjų rūšys -2017"/>
      <sheetName val="Apdraustųjų rūšys -Strumski (2"/>
      <sheetName val="2023 m. I-IV ketv."/>
      <sheetName val="Priskaitymai -_2023 "/>
      <sheetName val="SRAUTAI_2023 "/>
      <sheetName val="Klasifikacija_2013"/>
      <sheetName val="FVS-ui"/>
      <sheetName val="Klasifikacija_2013 (2)"/>
      <sheetName val="Savarankiški"/>
      <sheetName val="Sheet6"/>
      <sheetName val="Sheet2"/>
      <sheetName val="Sheet1"/>
      <sheetName val="Lapas2"/>
    </sheetNames>
    <sheetDataSet>
      <sheetData sheetId="0" refreshError="1"/>
      <sheetData sheetId="1" refreshError="1"/>
      <sheetData sheetId="2">
        <row r="11">
          <cell r="AG11">
            <v>1789</v>
          </cell>
        </row>
        <row r="135">
          <cell r="AN135">
            <v>4</v>
          </cell>
          <cell r="AQ135">
            <v>4</v>
          </cell>
          <cell r="AT135">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EADF-8F3F-4C9A-865B-AF10C6D17E27}">
  <sheetPr>
    <pageSetUpPr fitToPage="1"/>
  </sheetPr>
  <dimension ref="A1:H70"/>
  <sheetViews>
    <sheetView workbookViewId="0">
      <selection activeCell="L3" sqref="L3"/>
    </sheetView>
  </sheetViews>
  <sheetFormatPr defaultColWidth="8.90625" defaultRowHeight="13"/>
  <cols>
    <col min="1" max="1" width="52.36328125" style="73" customWidth="1"/>
    <col min="2" max="2" width="9" style="73" customWidth="1"/>
    <col min="3" max="3" width="10" style="74" customWidth="1"/>
    <col min="4" max="4" width="10" style="73" customWidth="1"/>
    <col min="5" max="5" width="10.08984375" style="73" customWidth="1"/>
    <col min="6" max="7" width="10.6328125" style="73" customWidth="1"/>
    <col min="8" max="8" width="11.08984375" style="73" customWidth="1"/>
    <col min="9" max="16384" width="8.90625" style="73"/>
  </cols>
  <sheetData>
    <row r="1" spans="1:8">
      <c r="A1" s="310"/>
      <c r="B1" s="310"/>
      <c r="C1" s="311"/>
      <c r="D1" s="311"/>
      <c r="E1" s="310"/>
      <c r="F1" s="311"/>
      <c r="G1" s="311"/>
      <c r="H1" s="311" t="s">
        <v>0</v>
      </c>
    </row>
    <row r="2" spans="1:8">
      <c r="A2" s="310"/>
      <c r="B2" s="310"/>
      <c r="C2" s="311"/>
      <c r="D2" s="311"/>
      <c r="E2" s="310"/>
      <c r="F2" s="311"/>
      <c r="G2" s="311"/>
      <c r="H2" s="311" t="s">
        <v>1</v>
      </c>
    </row>
    <row r="3" spans="1:8" ht="17.5">
      <c r="A3" s="481" t="s">
        <v>2</v>
      </c>
      <c r="B3" s="481"/>
      <c r="C3" s="481"/>
      <c r="D3" s="481"/>
      <c r="E3" s="481"/>
      <c r="F3" s="481"/>
      <c r="G3" s="481"/>
      <c r="H3" s="481"/>
    </row>
    <row r="4" spans="1:8" ht="35.25" customHeight="1">
      <c r="A4" s="482" t="s">
        <v>3</v>
      </c>
      <c r="B4" s="482"/>
      <c r="C4" s="482"/>
      <c r="D4" s="482"/>
      <c r="E4" s="482"/>
      <c r="F4" s="482"/>
      <c r="G4" s="482"/>
      <c r="H4" s="482"/>
    </row>
    <row r="5" spans="1:8" ht="21" customHeight="1">
      <c r="A5" s="483" t="s">
        <v>4</v>
      </c>
      <c r="B5" s="483"/>
      <c r="C5" s="483"/>
      <c r="D5" s="483"/>
      <c r="E5" s="483"/>
      <c r="F5" s="483"/>
      <c r="G5" s="483"/>
      <c r="H5" s="483"/>
    </row>
    <row r="6" spans="1:8" ht="15">
      <c r="A6" s="312"/>
      <c r="B6" s="312"/>
      <c r="C6" s="313"/>
      <c r="D6" s="314"/>
      <c r="E6" s="314"/>
      <c r="F6" s="314"/>
      <c r="G6" s="314"/>
      <c r="H6" s="314"/>
    </row>
    <row r="7" spans="1:8" ht="11.25" customHeight="1">
      <c r="A7" s="315"/>
      <c r="B7" s="316" t="s">
        <v>5</v>
      </c>
      <c r="C7" s="317" t="s">
        <v>6</v>
      </c>
      <c r="D7" s="317" t="s">
        <v>7</v>
      </c>
      <c r="E7" s="317" t="s">
        <v>8</v>
      </c>
      <c r="F7" s="318" t="s">
        <v>9</v>
      </c>
      <c r="G7" s="317" t="s">
        <v>10</v>
      </c>
      <c r="H7" s="317" t="s">
        <v>11</v>
      </c>
    </row>
    <row r="8" spans="1:8" ht="20.25" customHeight="1">
      <c r="A8" s="319"/>
      <c r="B8" s="320" t="s">
        <v>12</v>
      </c>
      <c r="C8" s="321" t="s">
        <v>13</v>
      </c>
      <c r="D8" s="321" t="s">
        <v>13</v>
      </c>
      <c r="E8" s="321" t="s">
        <v>14</v>
      </c>
      <c r="F8" s="322" t="s">
        <v>15</v>
      </c>
      <c r="G8" s="321" t="s">
        <v>16</v>
      </c>
      <c r="H8" s="321" t="s">
        <v>16</v>
      </c>
    </row>
    <row r="9" spans="1:8" ht="20.25" customHeight="1">
      <c r="A9" s="323" t="s">
        <v>17</v>
      </c>
      <c r="B9" s="324"/>
      <c r="C9" s="325"/>
      <c r="D9" s="326"/>
      <c r="E9" s="325"/>
      <c r="F9" s="325"/>
      <c r="G9" s="314"/>
      <c r="H9" s="314"/>
    </row>
    <row r="10" spans="1:8" ht="14">
      <c r="A10" s="327" t="s">
        <v>18</v>
      </c>
      <c r="B10" s="328" t="s">
        <v>19</v>
      </c>
      <c r="C10" s="329">
        <f>'[1]2026 DARBINIS -NEW'!AJ11</f>
        <v>2013.8</v>
      </c>
      <c r="D10" s="329">
        <f>'[1]2026 DARBINIS -NEW'!AM11</f>
        <v>2223</v>
      </c>
      <c r="E10" s="329">
        <f>'[1]2026 DARBINIS -NEW'!AP11</f>
        <v>2412.4</v>
      </c>
      <c r="F10" s="329">
        <f>'[1]2026 DARBINIS -NEW'!AS11</f>
        <v>2588.1999999999998</v>
      </c>
      <c r="G10" s="329">
        <f>'[1]2026 DARBINIS -NEW'!AV11</f>
        <v>2736.8</v>
      </c>
      <c r="H10" s="329">
        <f>'[1]2026 DARBINIS -NEW'!AY11</f>
        <v>2893.7</v>
      </c>
    </row>
    <row r="11" spans="1:8" ht="20.25" customHeight="1">
      <c r="A11" s="330" t="s">
        <v>20</v>
      </c>
      <c r="B11" s="328" t="s">
        <v>21</v>
      </c>
      <c r="C11" s="329">
        <f>'[1]2026 DARBINIS -NEW'!AJ15/1000</f>
        <v>27841.187759999997</v>
      </c>
      <c r="D11" s="329">
        <f>'[1]2026 DARBINIS -NEW'!AM15/1000</f>
        <v>31130.892</v>
      </c>
      <c r="E11" s="329">
        <f>'[1]2026 DARBINIS -NEW'!AP15/1000</f>
        <v>33823.77792</v>
      </c>
      <c r="F11" s="329">
        <f>'[1]2026 DARBINIS -NEW'!AS15/1000</f>
        <v>36372.492239999992</v>
      </c>
      <c r="G11" s="329">
        <f>'[1]2026 DARBINIS -NEW'!AV15/1000</f>
        <v>38460.797760000001</v>
      </c>
      <c r="H11" s="329">
        <f>'[1]2026 DARBINIS -NEW'!AY15/1000</f>
        <v>40676.162160000007</v>
      </c>
    </row>
    <row r="12" spans="1:8" ht="4.5" customHeight="1">
      <c r="A12" s="331"/>
      <c r="B12" s="328"/>
      <c r="C12" s="329"/>
      <c r="D12" s="329"/>
      <c r="E12" s="329"/>
      <c r="F12" s="329"/>
      <c r="G12" s="329"/>
      <c r="H12" s="329"/>
    </row>
    <row r="13" spans="1:8" ht="20.25" customHeight="1">
      <c r="A13" s="323" t="s">
        <v>22</v>
      </c>
      <c r="B13" s="328"/>
      <c r="C13" s="329"/>
      <c r="D13" s="329"/>
      <c r="E13" s="329"/>
      <c r="F13" s="329"/>
      <c r="G13" s="329"/>
      <c r="H13" s="329"/>
    </row>
    <row r="14" spans="1:8" ht="31.5" customHeight="1">
      <c r="A14" s="332" t="s">
        <v>23</v>
      </c>
      <c r="B14" s="328" t="s">
        <v>24</v>
      </c>
      <c r="C14" s="329">
        <f>'[1]2026 DARBINIS -NEW'!AJ25</f>
        <v>1429.9</v>
      </c>
      <c r="D14" s="329">
        <f>'[1]2026 DARBINIS -NEW'!AM25</f>
        <v>1437.4</v>
      </c>
      <c r="E14" s="329">
        <f>'[1]2026 DARBINIS -NEW'!AP25</f>
        <v>1439.1</v>
      </c>
      <c r="F14" s="329">
        <f>'[1]2026 DARBINIS -NEW'!AS25</f>
        <v>1442.4</v>
      </c>
      <c r="G14" s="329">
        <f>'[1]2026 DARBINIS -NEW'!AV25</f>
        <v>1442.4</v>
      </c>
      <c r="H14" s="329">
        <f>'[1]2026 DARBINIS -NEW'!AY25</f>
        <v>1442.8</v>
      </c>
    </row>
    <row r="15" spans="1:8" ht="20.25" customHeight="1">
      <c r="A15" s="327" t="s">
        <v>25</v>
      </c>
      <c r="B15" s="328" t="s">
        <v>26</v>
      </c>
      <c r="C15" s="329">
        <f>'[1]2026 DARBINIS -NEW'!AJ31/1000</f>
        <v>29457.118400000003</v>
      </c>
      <c r="D15" s="329">
        <f>'[1]2026 DARBINIS -NEW'!AM31/1000</f>
        <v>32888.589200000002</v>
      </c>
      <c r="E15" s="329">
        <f>'[1]2026 DARBINIS -NEW'!AP31/1000</f>
        <v>36252.446970715078</v>
      </c>
      <c r="F15" s="329">
        <f>'[1]2026 DARBINIS -NEW'!AS31/1000</f>
        <v>38983.062742586306</v>
      </c>
      <c r="G15" s="329">
        <f>'[1]2026 DARBINIS -NEW'!AV31/1000</f>
        <v>41220.470921122076</v>
      </c>
      <c r="H15" s="329">
        <f>'[1]2026 DARBINIS -NEW'!AY31/1000</f>
        <v>43595.219060332696</v>
      </c>
    </row>
    <row r="16" spans="1:8" ht="27.75" customHeight="1">
      <c r="A16" s="332" t="s">
        <v>27</v>
      </c>
      <c r="B16" s="328" t="s">
        <v>24</v>
      </c>
      <c r="C16" s="329">
        <f>'[1]2026 DARBINIS -NEW'!AJ47/1000</f>
        <v>6.1989999999999998</v>
      </c>
      <c r="D16" s="329">
        <f>'[1]2026 DARBINIS -NEW'!AM47/1000</f>
        <v>10</v>
      </c>
      <c r="E16" s="329">
        <f>'[1]2026 DARBINIS -NEW'!AP47/1000</f>
        <v>10</v>
      </c>
      <c r="F16" s="329">
        <f>'[1]2026 DARBINIS -NEW'!AS47/1000</f>
        <v>10</v>
      </c>
      <c r="G16" s="329">
        <f>'[1]2026 DARBINIS -NEW'!AV47/1000</f>
        <v>10</v>
      </c>
      <c r="H16" s="329">
        <f>'[1]2026 DARBINIS -NEW'!AY47/1000</f>
        <v>10</v>
      </c>
    </row>
    <row r="17" spans="1:8" ht="29.25" customHeight="1">
      <c r="A17" s="332" t="s">
        <v>28</v>
      </c>
      <c r="B17" s="328" t="s">
        <v>24</v>
      </c>
      <c r="C17" s="329">
        <f>'[1]2026 DARBINIS -NEW'!AJ49/1000</f>
        <v>5.8570000000000002</v>
      </c>
      <c r="D17" s="329">
        <f>'[1]2026 DARBINIS -NEW'!AM49/1000</f>
        <v>5.4160000000000004</v>
      </c>
      <c r="E17" s="329">
        <f>'[1]2026 DARBINIS -NEW'!AP49/1000</f>
        <v>5.4160000000000004</v>
      </c>
      <c r="F17" s="329">
        <f>'[1]2026 DARBINIS -NEW'!AS49/1000</f>
        <v>5.4160000000000004</v>
      </c>
      <c r="G17" s="329">
        <f>'[1]2026 DARBINIS -NEW'!AV49/1000</f>
        <v>5.4160000000000004</v>
      </c>
      <c r="H17" s="329">
        <f>'[1]2026 DARBINIS -NEW'!AY49/1000</f>
        <v>5.4160000000000004</v>
      </c>
    </row>
    <row r="18" spans="1:8" ht="20.25" customHeight="1">
      <c r="A18" s="327" t="s">
        <v>29</v>
      </c>
      <c r="B18" s="328" t="s">
        <v>24</v>
      </c>
      <c r="C18" s="329">
        <f>'[1]2026 DARBINIS -NEW'!AJ50/1000</f>
        <v>29.437999999999999</v>
      </c>
      <c r="D18" s="329">
        <f>'[1]2026 DARBINIS -NEW'!AM50/1000</f>
        <v>31.780999999999999</v>
      </c>
      <c r="E18" s="329">
        <f>'[1]2026 DARBINIS -NEW'!AP50/1000</f>
        <v>31.780999999999999</v>
      </c>
      <c r="F18" s="329">
        <f>'[1]2026 DARBINIS -NEW'!AS50/1000</f>
        <v>31.780999999999999</v>
      </c>
      <c r="G18" s="329">
        <f>'[1]2026 DARBINIS -NEW'!AV50/1000</f>
        <v>31.780999999999999</v>
      </c>
      <c r="H18" s="329">
        <f>'[1]2026 DARBINIS -NEW'!AY50/1000</f>
        <v>31.780999999999999</v>
      </c>
    </row>
    <row r="19" spans="1:8" ht="20.25" customHeight="1">
      <c r="A19" s="327" t="s">
        <v>30</v>
      </c>
      <c r="B19" s="328" t="s">
        <v>24</v>
      </c>
      <c r="C19" s="329">
        <f>'[1]2026 DARBINIS -NEW'!AJ51/1000</f>
        <v>3.7250000000000001</v>
      </c>
      <c r="D19" s="329">
        <f>'[1]2026 DARBINIS -NEW'!AM51/1000</f>
        <v>2.8</v>
      </c>
      <c r="E19" s="329">
        <f>'[1]2026 DARBINIS -NEW'!AP51/1000</f>
        <v>2.8</v>
      </c>
      <c r="F19" s="329">
        <f>'[1]2026 DARBINIS -NEW'!AS51/1000</f>
        <v>2.8</v>
      </c>
      <c r="G19" s="329">
        <f>'[1]2026 DARBINIS -NEW'!AV51/1000</f>
        <v>2.8</v>
      </c>
      <c r="H19" s="329">
        <f>'[1]2026 DARBINIS -NEW'!AY51/1000</f>
        <v>2.8</v>
      </c>
    </row>
    <row r="20" spans="1:8" ht="28.5" customHeight="1">
      <c r="A20" s="333" t="s">
        <v>31</v>
      </c>
      <c r="B20" s="328" t="s">
        <v>24</v>
      </c>
      <c r="C20" s="329">
        <f>'[1]2026 DARBINIS -NEW'!AJ53/1000</f>
        <v>9.0640000000000001</v>
      </c>
      <c r="D20" s="329">
        <f>'[1]2026 DARBINIS -NEW'!AM53/1000</f>
        <v>8.8849999999999998</v>
      </c>
      <c r="E20" s="329">
        <f>'[1]2026 DARBINIS -NEW'!AP53/1000</f>
        <v>8.8849999999999998</v>
      </c>
      <c r="F20" s="329">
        <f>'[1]2026 DARBINIS -NEW'!AS53/1000</f>
        <v>9.0640000000000001</v>
      </c>
      <c r="G20" s="329">
        <f>'[1]2026 DARBINIS -NEW'!AV53/1000</f>
        <v>8.8849999999999998</v>
      </c>
      <c r="H20" s="329">
        <f>'[1]2026 DARBINIS -NEW'!AY53/1000</f>
        <v>8.8849999999999998</v>
      </c>
    </row>
    <row r="21" spans="1:8" ht="20.25" customHeight="1">
      <c r="A21" s="334" t="s">
        <v>32</v>
      </c>
      <c r="B21" s="328" t="s">
        <v>24</v>
      </c>
      <c r="C21" s="329">
        <f>'[1]2026 DARBINIS -NEW'!AJ54/1000</f>
        <v>2</v>
      </c>
      <c r="D21" s="329">
        <f>'[1]2026 DARBINIS -NEW'!AM54/1000</f>
        <v>2</v>
      </c>
      <c r="E21" s="329">
        <f>'[1]2026 DARBINIS -NEW'!AP54/1000</f>
        <v>2</v>
      </c>
      <c r="F21" s="329">
        <f>'[1]2026 DARBINIS -NEW'!AS54/1000</f>
        <v>2</v>
      </c>
      <c r="G21" s="329">
        <f>'[1]2026 DARBINIS -NEW'!AV54/1000</f>
        <v>2</v>
      </c>
      <c r="H21" s="329">
        <f>'[1]2026 DARBINIS -NEW'!AY54/1000</f>
        <v>2</v>
      </c>
    </row>
    <row r="22" spans="1:8" ht="20.25" customHeight="1">
      <c r="A22" s="335" t="s">
        <v>33</v>
      </c>
      <c r="B22" s="328" t="s">
        <v>24</v>
      </c>
      <c r="C22" s="329">
        <f>'[1]2026 DARBINIS -NEW'!AJ55/1000</f>
        <v>59.343000000000004</v>
      </c>
      <c r="D22" s="329">
        <f>'[1]2026 DARBINIS -NEW'!AM55/1000</f>
        <v>54.890999999999998</v>
      </c>
      <c r="E22" s="329">
        <f>'[1]2026 DARBINIS -NEW'!AP55/1000</f>
        <v>50</v>
      </c>
      <c r="F22" s="329">
        <f>'[1]2026 DARBINIS -NEW'!AS55/1000</f>
        <v>47</v>
      </c>
      <c r="G22" s="329">
        <f>'[1]2026 DARBINIS -NEW'!AV55/1000</f>
        <v>47</v>
      </c>
      <c r="H22" s="329">
        <f>'[1]2026 DARBINIS -NEW'!AY55/1000</f>
        <v>47</v>
      </c>
    </row>
    <row r="23" spans="1:8" ht="20.25" customHeight="1">
      <c r="A23" s="333" t="s">
        <v>34</v>
      </c>
      <c r="B23" s="328" t="s">
        <v>24</v>
      </c>
      <c r="C23" s="329">
        <f>'[1]2026 DARBINIS -NEW'!AJ56/1000</f>
        <v>0.81200000000000006</v>
      </c>
      <c r="D23" s="329">
        <f>'[1]2026 DARBINIS -NEW'!AM56/1000</f>
        <v>0.80900000000000005</v>
      </c>
      <c r="E23" s="329">
        <f>'[1]2026 DARBINIS -NEW'!AP56/1000</f>
        <v>0.83</v>
      </c>
      <c r="F23" s="329">
        <f>'[1]2026 DARBINIS -NEW'!AS56/1000</f>
        <v>0.84</v>
      </c>
      <c r="G23" s="329">
        <f>'[1]2026 DARBINIS -NEW'!AV56/1000</f>
        <v>0.84</v>
      </c>
      <c r="H23" s="329">
        <f>'[1]2026 DARBINIS -NEW'!AY56/1000</f>
        <v>0.84</v>
      </c>
    </row>
    <row r="24" spans="1:8" ht="20.25" customHeight="1">
      <c r="A24" s="333" t="s">
        <v>35</v>
      </c>
      <c r="B24" s="328" t="s">
        <v>24</v>
      </c>
      <c r="C24" s="329">
        <f>'[1]2026 DARBINIS -NEW'!AJ57/1000</f>
        <v>6.6479999999999997</v>
      </c>
      <c r="D24" s="329">
        <f>'[1]2026 DARBINIS -NEW'!AM57/1000</f>
        <v>7.3129999999999997</v>
      </c>
      <c r="E24" s="329">
        <f>'[1]2026 DARBINIS -NEW'!AP57/1000</f>
        <v>8.3000000000000007</v>
      </c>
      <c r="F24" s="329">
        <f>'[1]2026 DARBINIS -NEW'!AS57/1000</f>
        <v>8.6999999999999993</v>
      </c>
      <c r="G24" s="329">
        <f>'[1]2026 DARBINIS -NEW'!AV57/1000</f>
        <v>10</v>
      </c>
      <c r="H24" s="329">
        <f>'[1]2026 DARBINIS -NEW'!AY57/1000</f>
        <v>10</v>
      </c>
    </row>
    <row r="25" spans="1:8" ht="32.25" customHeight="1">
      <c r="A25" s="333" t="s">
        <v>36</v>
      </c>
      <c r="B25" s="328" t="s">
        <v>24</v>
      </c>
      <c r="C25" s="329">
        <f>'[1]2026 DARBINIS -NEW'!AJ58/1000</f>
        <v>2.8580000000000001</v>
      </c>
      <c r="D25" s="329">
        <f>'[1]2026 DARBINIS -NEW'!AM58/1000</f>
        <v>3</v>
      </c>
      <c r="E25" s="329">
        <f>'[1]2026 DARBINIS -NEW'!AP58/1000</f>
        <v>3</v>
      </c>
      <c r="F25" s="329">
        <f>'[1]2026 DARBINIS -NEW'!AS58/1000</f>
        <v>3</v>
      </c>
      <c r="G25" s="329">
        <f>'[1]2026 DARBINIS -NEW'!AV58/1000</f>
        <v>3</v>
      </c>
      <c r="H25" s="329">
        <f>'[1]2026 DARBINIS -NEW'!AY58/1000</f>
        <v>3</v>
      </c>
    </row>
    <row r="26" spans="1:8" ht="20.25" customHeight="1">
      <c r="A26" s="336" t="s">
        <v>37</v>
      </c>
      <c r="B26" s="328" t="s">
        <v>24</v>
      </c>
      <c r="C26" s="329">
        <f>'[1]2026 DARBINIS -NEW'!AJ60/1000</f>
        <v>0.35299999999999998</v>
      </c>
      <c r="D26" s="329">
        <f>'[1]2026 DARBINIS -NEW'!AM60/1000</f>
        <v>0.33800000000000002</v>
      </c>
      <c r="E26" s="329">
        <f>'[1]2026 DARBINIS -NEW'!AP60/1000</f>
        <v>0.4</v>
      </c>
      <c r="F26" s="329">
        <f>'[1]2026 DARBINIS -NEW'!AS60/1000</f>
        <v>0.4</v>
      </c>
      <c r="G26" s="329">
        <f>'[1]2026 DARBINIS -NEW'!AV60/1000</f>
        <v>0.4</v>
      </c>
      <c r="H26" s="329">
        <f>'[1]2026 DARBINIS -NEW'!AY60/1000</f>
        <v>0.4</v>
      </c>
    </row>
    <row r="27" spans="1:8" ht="32.25" customHeight="1">
      <c r="A27" s="337" t="s">
        <v>38</v>
      </c>
      <c r="B27" s="328" t="s">
        <v>24</v>
      </c>
      <c r="C27" s="338">
        <f>'[1]2026 DARBINIS -NEW'!AJ62/1000</f>
        <v>0.61099999999999999</v>
      </c>
      <c r="D27" s="338">
        <f>'[1]2026 DARBINIS -NEW'!AM62/1000</f>
        <v>0.754</v>
      </c>
      <c r="E27" s="338">
        <f>'[1]2026 DARBINIS -NEW'!AP62/1000</f>
        <v>0.754</v>
      </c>
      <c r="F27" s="338">
        <f>'[1]2026 DARBINIS -NEW'!AS62/1000</f>
        <v>0.754</v>
      </c>
      <c r="G27" s="338">
        <f>'[1]2026 DARBINIS -NEW'!AV62/1000</f>
        <v>0.754</v>
      </c>
      <c r="H27" s="338">
        <f>'[1]2026 DARBINIS -NEW'!AY62/1000</f>
        <v>0.754</v>
      </c>
    </row>
    <row r="28" spans="1:8" s="117" customFormat="1" ht="15">
      <c r="A28" s="339"/>
      <c r="B28" s="339"/>
      <c r="C28" s="340"/>
      <c r="D28" s="340"/>
      <c r="E28" s="340"/>
      <c r="F28" s="340"/>
      <c r="G28" s="341"/>
      <c r="H28" s="341"/>
    </row>
    <row r="29" spans="1:8" s="118" customFormat="1">
      <c r="A29" s="342" t="s">
        <v>39</v>
      </c>
      <c r="B29" s="342" t="s">
        <v>40</v>
      </c>
      <c r="C29" s="343">
        <f t="shared" ref="C29:H29" si="0">C30+C31+C32</f>
        <v>2722473.4</v>
      </c>
      <c r="D29" s="343">
        <f t="shared" si="0"/>
        <v>3025165.4000000004</v>
      </c>
      <c r="E29" s="343">
        <f t="shared" si="0"/>
        <v>3357323</v>
      </c>
      <c r="F29" s="343">
        <f t="shared" si="0"/>
        <v>3611327</v>
      </c>
      <c r="G29" s="343">
        <f t="shared" si="0"/>
        <v>3824194</v>
      </c>
      <c r="H29" s="343">
        <f t="shared" si="0"/>
        <v>4038635</v>
      </c>
    </row>
    <row r="30" spans="1:8" s="118" customFormat="1">
      <c r="A30" s="344" t="s">
        <v>41</v>
      </c>
      <c r="B30" s="327" t="s">
        <v>40</v>
      </c>
      <c r="C30" s="331">
        <f>'[1]2026 DARBINIS -NEW'!AJ68</f>
        <v>41932.400000000001</v>
      </c>
      <c r="D30" s="331">
        <f>'[1]2026 DARBINIS -NEW'!AM68</f>
        <v>39665.5</v>
      </c>
      <c r="E30" s="331">
        <f>'[1]2026 DARBINIS -NEW'!AP68</f>
        <v>44598</v>
      </c>
      <c r="F30" s="331">
        <f>'[1]2026 DARBINIS -NEW'!AS68</f>
        <v>48514</v>
      </c>
      <c r="G30" s="331">
        <f>'[1]2026 DARBINIS -NEW'!AV68</f>
        <v>51023</v>
      </c>
      <c r="H30" s="331">
        <f>'[1]2026 DARBINIS -NEW'!AY68</f>
        <v>51023</v>
      </c>
    </row>
    <row r="31" spans="1:8" s="118" customFormat="1">
      <c r="A31" s="344" t="s">
        <v>42</v>
      </c>
      <c r="B31" s="327" t="s">
        <v>40</v>
      </c>
      <c r="C31" s="331">
        <f>'[1]2026 DARBINIS -NEW'!AJ75</f>
        <v>2573885.9</v>
      </c>
      <c r="D31" s="331">
        <f>'[1]2026 DARBINIS -NEW'!AM75</f>
        <v>2880173.0000000005</v>
      </c>
      <c r="E31" s="331">
        <f>'[1]2026 DARBINIS -NEW'!AP75</f>
        <v>3183719</v>
      </c>
      <c r="F31" s="331">
        <f>'[1]2026 DARBINIS -NEW'!AS75</f>
        <v>3422840</v>
      </c>
      <c r="G31" s="331">
        <f>'[1]2026 DARBINIS -NEW'!AV75</f>
        <v>3618491</v>
      </c>
      <c r="H31" s="331">
        <f>'[1]2026 DARBINIS -NEW'!AY75</f>
        <v>3826149</v>
      </c>
    </row>
    <row r="32" spans="1:8" s="118" customFormat="1">
      <c r="A32" s="344" t="s">
        <v>43</v>
      </c>
      <c r="B32" s="327" t="s">
        <v>40</v>
      </c>
      <c r="C32" s="331">
        <f>'[1]2026 DARBINIS -NEW'!AJ84</f>
        <v>106655.1</v>
      </c>
      <c r="D32" s="331">
        <f>'[1]2026 DARBINIS -NEW'!AM84</f>
        <v>105326.90000000001</v>
      </c>
      <c r="E32" s="331">
        <f>'[1]2026 DARBINIS -NEW'!AP84</f>
        <v>129006</v>
      </c>
      <c r="F32" s="331">
        <f>'[1]2026 DARBINIS -NEW'!AS84</f>
        <v>139973</v>
      </c>
      <c r="G32" s="331">
        <f>'[1]2026 DARBINIS -NEW'!AV84</f>
        <v>154680</v>
      </c>
      <c r="H32" s="331">
        <f>'[1]2026 DARBINIS -NEW'!AY84</f>
        <v>161463</v>
      </c>
    </row>
    <row r="33" spans="1:8" s="118" customFormat="1" ht="15.75" customHeight="1">
      <c r="A33" s="345" t="s">
        <v>44</v>
      </c>
      <c r="B33" s="342" t="s">
        <v>40</v>
      </c>
      <c r="C33" s="343">
        <f t="shared" ref="C33:H33" si="1">C34+C35+C36</f>
        <v>609064.9</v>
      </c>
      <c r="D33" s="343">
        <f t="shared" si="1"/>
        <v>676912.2</v>
      </c>
      <c r="E33" s="343">
        <f t="shared" si="1"/>
        <v>750731</v>
      </c>
      <c r="F33" s="343">
        <f t="shared" si="1"/>
        <v>807224</v>
      </c>
      <c r="G33" s="343">
        <f t="shared" si="1"/>
        <v>853101</v>
      </c>
      <c r="H33" s="343">
        <f t="shared" si="1"/>
        <v>901788</v>
      </c>
    </row>
    <row r="34" spans="1:8" s="118" customFormat="1" ht="15.75" customHeight="1">
      <c r="A34" s="344" t="s">
        <v>45</v>
      </c>
      <c r="B34" s="327" t="s">
        <v>40</v>
      </c>
      <c r="C34" s="331">
        <f>'[1]2026 DARBINIS -NEW'!AJ91</f>
        <v>358.90000000000003</v>
      </c>
      <c r="D34" s="331">
        <f>'[1]2026 DARBINIS -NEW'!AM91</f>
        <v>401.1</v>
      </c>
      <c r="E34" s="331">
        <f>'[1]2026 DARBINIS -NEW'!AP91</f>
        <v>496</v>
      </c>
      <c r="F34" s="331">
        <f>'[1]2026 DARBINIS -NEW'!AS91</f>
        <v>551</v>
      </c>
      <c r="G34" s="331">
        <f>'[1]2026 DARBINIS -NEW'!AV91</f>
        <v>551</v>
      </c>
      <c r="H34" s="331">
        <f>'[1]2026 DARBINIS -NEW'!AY91</f>
        <v>551</v>
      </c>
    </row>
    <row r="35" spans="1:8" s="118" customFormat="1" ht="15.75" customHeight="1">
      <c r="A35" s="344" t="s">
        <v>46</v>
      </c>
      <c r="B35" s="327" t="s">
        <v>40</v>
      </c>
      <c r="C35" s="331">
        <f>'[1]2026 DARBINIS -NEW'!AJ95</f>
        <v>587069.5</v>
      </c>
      <c r="D35" s="331">
        <f>'[1]2026 DARBINIS -NEW'!AM95</f>
        <v>655367.6</v>
      </c>
      <c r="E35" s="331">
        <f>'[1]2026 DARBINIS -NEW'!AP95</f>
        <v>723780</v>
      </c>
      <c r="F35" s="331">
        <f>'[1]2026 DARBINIS -NEW'!AS95</f>
        <v>778119</v>
      </c>
      <c r="G35" s="331">
        <f>'[1]2026 DARBINIS -NEW'!AV95</f>
        <v>822643</v>
      </c>
      <c r="H35" s="331">
        <f>'[1]2026 DARBINIS -NEW'!AY95</f>
        <v>869901</v>
      </c>
    </row>
    <row r="36" spans="1:8" s="118" customFormat="1" ht="14.25" customHeight="1">
      <c r="A36" s="344" t="s">
        <v>47</v>
      </c>
      <c r="B36" s="327" t="s">
        <v>40</v>
      </c>
      <c r="C36" s="331">
        <f>'[1]2026 DARBINIS -NEW'!AJ100</f>
        <v>21636.5</v>
      </c>
      <c r="D36" s="331">
        <f>'[1]2026 DARBINIS -NEW'!AM100</f>
        <v>21143.499999999996</v>
      </c>
      <c r="E36" s="331">
        <f>'[1]2026 DARBINIS -NEW'!AP100</f>
        <v>26455</v>
      </c>
      <c r="F36" s="331">
        <f>'[1]2026 DARBINIS -NEW'!AS100</f>
        <v>28554</v>
      </c>
      <c r="G36" s="331">
        <f>'[1]2026 DARBINIS -NEW'!AV100</f>
        <v>29907</v>
      </c>
      <c r="H36" s="331">
        <f>'[1]2026 DARBINIS -NEW'!AY100</f>
        <v>31336</v>
      </c>
    </row>
    <row r="37" spans="1:8" s="118" customFormat="1" ht="15.75" customHeight="1">
      <c r="A37" s="345" t="s">
        <v>48</v>
      </c>
      <c r="B37" s="342" t="s">
        <v>40</v>
      </c>
      <c r="C37" s="343">
        <f t="shared" ref="C37:H37" si="2">C38+C39+C40</f>
        <v>553609.5</v>
      </c>
      <c r="D37" s="343">
        <f t="shared" si="2"/>
        <v>615335.30000000005</v>
      </c>
      <c r="E37" s="343">
        <f t="shared" si="2"/>
        <v>679731</v>
      </c>
      <c r="F37" s="343">
        <f t="shared" si="2"/>
        <v>730897</v>
      </c>
      <c r="G37" s="343">
        <f t="shared" si="2"/>
        <v>772421</v>
      </c>
      <c r="H37" s="343">
        <f t="shared" si="2"/>
        <v>816486</v>
      </c>
    </row>
    <row r="38" spans="1:8" s="118" customFormat="1" ht="15.75" customHeight="1">
      <c r="A38" s="344" t="s">
        <v>49</v>
      </c>
      <c r="B38" s="327" t="s">
        <v>40</v>
      </c>
      <c r="C38" s="331">
        <f>'[1]2026 DARBINIS -NEW'!AJ106</f>
        <v>936.40000000000009</v>
      </c>
      <c r="D38" s="331">
        <f>'[1]2026 DARBINIS -NEW'!AM106</f>
        <v>345.40000000000003</v>
      </c>
      <c r="E38" s="331">
        <f>'[1]2026 DARBINIS -NEW'!AP106</f>
        <v>451</v>
      </c>
      <c r="F38" s="331">
        <f>'[1]2026 DARBINIS -NEW'!AS106</f>
        <v>501</v>
      </c>
      <c r="G38" s="331">
        <f>'[1]2026 DARBINIS -NEW'!AV106</f>
        <v>501</v>
      </c>
      <c r="H38" s="331">
        <f>'[1]2026 DARBINIS -NEW'!AY106</f>
        <v>501</v>
      </c>
    </row>
    <row r="39" spans="1:8" s="118" customFormat="1" ht="15.75" customHeight="1">
      <c r="A39" s="344" t="s">
        <v>50</v>
      </c>
      <c r="B39" s="327" t="s">
        <v>40</v>
      </c>
      <c r="C39" s="331">
        <f>'[1]2026 DARBINIS -NEW'!AJ110</f>
        <v>533060.6</v>
      </c>
      <c r="D39" s="331">
        <f>'[1]2026 DARBINIS -NEW'!AM110</f>
        <v>595822.1</v>
      </c>
      <c r="E39" s="331">
        <f>'[1]2026 DARBINIS -NEW'!AP110</f>
        <v>658989</v>
      </c>
      <c r="F39" s="331">
        <f>'[1]2026 DARBINIS -NEW'!AS110</f>
        <v>708488</v>
      </c>
      <c r="G39" s="331">
        <f>'[1]2026 DARBINIS -NEW'!AV110</f>
        <v>748986</v>
      </c>
      <c r="H39" s="331">
        <f>'[1]2026 DARBINIS -NEW'!AY110</f>
        <v>791968</v>
      </c>
    </row>
    <row r="40" spans="1:8" s="118" customFormat="1" ht="15.75" customHeight="1">
      <c r="A40" s="344" t="s">
        <v>51</v>
      </c>
      <c r="B40" s="327" t="s">
        <v>40</v>
      </c>
      <c r="C40" s="331">
        <f>'[1]2026 DARBINIS -NEW'!AJ116</f>
        <v>19612.499999999996</v>
      </c>
      <c r="D40" s="331">
        <f>'[1]2026 DARBINIS -NEW'!AM116</f>
        <v>19167.8</v>
      </c>
      <c r="E40" s="331">
        <f>'[1]2026 DARBINIS -NEW'!AP116</f>
        <v>20291</v>
      </c>
      <c r="F40" s="331">
        <f>'[1]2026 DARBINIS -NEW'!AS116</f>
        <v>21908</v>
      </c>
      <c r="G40" s="331">
        <f>'[1]2026 DARBINIS -NEW'!AV116</f>
        <v>22934</v>
      </c>
      <c r="H40" s="331">
        <f>'[1]2026 DARBINIS -NEW'!AY116</f>
        <v>24017</v>
      </c>
    </row>
    <row r="41" spans="1:8" s="118" customFormat="1" ht="15.75" customHeight="1">
      <c r="A41" s="345" t="s">
        <v>52</v>
      </c>
      <c r="B41" s="342" t="s">
        <v>40</v>
      </c>
      <c r="C41" s="343">
        <f t="shared" ref="C41:H41" si="3">C42+C43</f>
        <v>405492.20000000007</v>
      </c>
      <c r="D41" s="343">
        <f t="shared" si="3"/>
        <v>451251.20000000001</v>
      </c>
      <c r="E41" s="343">
        <f t="shared" si="3"/>
        <v>485219</v>
      </c>
      <c r="F41" s="343">
        <f t="shared" si="3"/>
        <v>526085</v>
      </c>
      <c r="G41" s="343">
        <f t="shared" si="3"/>
        <v>551512</v>
      </c>
      <c r="H41" s="343">
        <f t="shared" si="3"/>
        <v>582621</v>
      </c>
    </row>
    <row r="42" spans="1:8" s="118" customFormat="1" ht="15.75" customHeight="1">
      <c r="A42" s="344" t="s">
        <v>53</v>
      </c>
      <c r="B42" s="327" t="s">
        <v>40</v>
      </c>
      <c r="C42" s="331">
        <f>'[1]2026 DARBINIS -NEW'!AJ122</f>
        <v>404756.50000000006</v>
      </c>
      <c r="D42" s="331">
        <f>'[1]2026 DARBINIS -NEW'!AM122</f>
        <v>450721.7</v>
      </c>
      <c r="E42" s="331">
        <f>'[1]2026 DARBINIS -NEW'!AP122</f>
        <v>483010</v>
      </c>
      <c r="F42" s="331">
        <f>'[1]2026 DARBINIS -NEW'!AS122</f>
        <v>523631</v>
      </c>
      <c r="G42" s="331">
        <f>'[1]2026 DARBINIS -NEW'!AV122</f>
        <v>549058</v>
      </c>
      <c r="H42" s="331">
        <f>'[1]2026 DARBINIS -NEW'!AY122</f>
        <v>580167</v>
      </c>
    </row>
    <row r="43" spans="1:8" s="118" customFormat="1" ht="15.75" customHeight="1">
      <c r="A43" s="344" t="s">
        <v>54</v>
      </c>
      <c r="B43" s="327" t="s">
        <v>40</v>
      </c>
      <c r="C43" s="331">
        <f>'[1]2026 DARBINIS -NEW'!AJ128</f>
        <v>735.7</v>
      </c>
      <c r="D43" s="331">
        <f>'[1]2026 DARBINIS -NEW'!AM128</f>
        <v>529.5</v>
      </c>
      <c r="E43" s="331">
        <f>'[1]2026 DARBINIS -NEW'!AP128</f>
        <v>2209</v>
      </c>
      <c r="F43" s="331">
        <f>'[1]2026 DARBINIS -NEW'!AS128</f>
        <v>2454</v>
      </c>
      <c r="G43" s="331">
        <f>'[1]2026 DARBINIS -NEW'!AV128</f>
        <v>2454</v>
      </c>
      <c r="H43" s="331">
        <f>'[1]2026 DARBINIS -NEW'!AY128</f>
        <v>2454</v>
      </c>
    </row>
    <row r="44" spans="1:8" s="118" customFormat="1" ht="26">
      <c r="A44" s="345" t="s">
        <v>55</v>
      </c>
      <c r="B44" s="342" t="s">
        <v>40</v>
      </c>
      <c r="C44" s="343">
        <f t="shared" ref="C44:H44" si="4">C45</f>
        <v>46350.7</v>
      </c>
      <c r="D44" s="343">
        <f t="shared" si="4"/>
        <v>51197</v>
      </c>
      <c r="E44" s="343">
        <f t="shared" si="4"/>
        <v>59701</v>
      </c>
      <c r="F44" s="343">
        <f t="shared" si="4"/>
        <v>64085</v>
      </c>
      <c r="G44" s="343">
        <f t="shared" si="4"/>
        <v>67665</v>
      </c>
      <c r="H44" s="343">
        <f t="shared" si="4"/>
        <v>71464</v>
      </c>
    </row>
    <row r="45" spans="1:8" s="118" customFormat="1" ht="15.75" customHeight="1">
      <c r="A45" s="344" t="s">
        <v>56</v>
      </c>
      <c r="B45" s="327" t="s">
        <v>40</v>
      </c>
      <c r="C45" s="331">
        <f>'[1]2026 DARBINIS -NEW'!AJ131</f>
        <v>46350.7</v>
      </c>
      <c r="D45" s="331">
        <f>'[1]2026 DARBINIS -NEW'!AM131</f>
        <v>51197</v>
      </c>
      <c r="E45" s="331">
        <f>'[1]2026 DARBINIS -NEW'!AP131</f>
        <v>59701</v>
      </c>
      <c r="F45" s="331">
        <f>'[1]2026 DARBINIS -NEW'!AS131</f>
        <v>64085</v>
      </c>
      <c r="G45" s="331">
        <f>'[1]2026 DARBINIS -NEW'!AV131</f>
        <v>67665</v>
      </c>
      <c r="H45" s="331">
        <f>'[1]2026 DARBINIS -NEW'!AY131</f>
        <v>71464</v>
      </c>
    </row>
    <row r="46" spans="1:8" s="118" customFormat="1" ht="19.5" customHeight="1">
      <c r="A46" s="346" t="s">
        <v>57</v>
      </c>
      <c r="B46" s="342" t="s">
        <v>40</v>
      </c>
      <c r="C46" s="343">
        <f>'[1]2026 DARBINIS -NEW'!AJ136</f>
        <v>2.1</v>
      </c>
      <c r="D46" s="343">
        <f>'[1]2026 DARBINIS -NEW'!AM136</f>
        <v>3.2</v>
      </c>
      <c r="E46" s="343">
        <f>'[1]2026 DARBINIS -NEW'!AP136</f>
        <v>4</v>
      </c>
      <c r="F46" s="343">
        <f>'[1]2026 DARBINIS -NEW'!AV136</f>
        <v>4</v>
      </c>
      <c r="G46" s="343">
        <f>'[1]2026 DARBINIS -NEW'!AV136</f>
        <v>4</v>
      </c>
      <c r="H46" s="343">
        <f>'[1]2026 DARBINIS -NEW'!AY136</f>
        <v>4</v>
      </c>
    </row>
    <row r="47" spans="1:8" s="118" customFormat="1" ht="15.75" customHeight="1">
      <c r="A47" s="342" t="s">
        <v>58</v>
      </c>
      <c r="B47" s="342" t="s">
        <v>40</v>
      </c>
      <c r="C47" s="343">
        <f t="shared" ref="C47:H47" si="5">C48+C49</f>
        <v>26903.599999999999</v>
      </c>
      <c r="D47" s="343">
        <f t="shared" si="5"/>
        <v>1166.4000000000001</v>
      </c>
      <c r="E47" s="343">
        <f t="shared" si="5"/>
        <v>960</v>
      </c>
      <c r="F47" s="343">
        <f t="shared" si="5"/>
        <v>960</v>
      </c>
      <c r="G47" s="343">
        <f t="shared" si="5"/>
        <v>960</v>
      </c>
      <c r="H47" s="343">
        <f t="shared" si="5"/>
        <v>960</v>
      </c>
    </row>
    <row r="48" spans="1:8" s="118" customFormat="1" ht="18.75" customHeight="1">
      <c r="A48" s="327" t="s">
        <v>59</v>
      </c>
      <c r="B48" s="327" t="s">
        <v>40</v>
      </c>
      <c r="C48" s="331">
        <f>'[1]2026 DARBINIS -NEW'!AJ138</f>
        <v>998.5</v>
      </c>
      <c r="D48" s="331">
        <f>'[1]2026 DARBINIS -NEW'!AM138</f>
        <v>1048</v>
      </c>
      <c r="E48" s="331">
        <f>'[1]2026 DARBINIS -NEW'!AP138</f>
        <v>940</v>
      </c>
      <c r="F48" s="331">
        <f>'[1]2026 DARBINIS -NEW'!AS138</f>
        <v>940</v>
      </c>
      <c r="G48" s="331">
        <f>'[1]2026 DARBINIS -NEW'!AV138</f>
        <v>940</v>
      </c>
      <c r="H48" s="331">
        <f>'[1]2026 DARBINIS -NEW'!AY138</f>
        <v>940</v>
      </c>
    </row>
    <row r="49" spans="1:8" s="118" customFormat="1" ht="15.75" customHeight="1">
      <c r="A49" s="327" t="s">
        <v>60</v>
      </c>
      <c r="B49" s="327" t="s">
        <v>40</v>
      </c>
      <c r="C49" s="331">
        <f>'[1]2026 DARBINIS -NEW'!AJ139</f>
        <v>25905.1</v>
      </c>
      <c r="D49" s="331">
        <f>'[1]2026 DARBINIS -NEW'!AM139</f>
        <v>118.4</v>
      </c>
      <c r="E49" s="331">
        <f>'[1]2026 DARBINIS -NEW'!AP139</f>
        <v>20</v>
      </c>
      <c r="F49" s="331">
        <f>'[1]2026 DARBINIS -NEW'!AS139</f>
        <v>20</v>
      </c>
      <c r="G49" s="331">
        <f>'[1]2026 DARBINIS -NEW'!AV139</f>
        <v>20</v>
      </c>
      <c r="H49" s="331">
        <f>'[1]2026 DARBINIS -NEW'!AY139</f>
        <v>20</v>
      </c>
    </row>
    <row r="50" spans="1:8" s="118" customFormat="1">
      <c r="A50" s="327"/>
      <c r="B50" s="327"/>
      <c r="C50" s="331"/>
      <c r="D50" s="331"/>
      <c r="E50" s="331"/>
      <c r="F50" s="331"/>
      <c r="G50" s="347"/>
      <c r="H50" s="347"/>
    </row>
    <row r="51" spans="1:8" s="118" customFormat="1">
      <c r="A51" s="327"/>
      <c r="B51" s="327"/>
      <c r="C51" s="331"/>
      <c r="D51" s="331"/>
      <c r="E51" s="331"/>
      <c r="F51" s="331"/>
      <c r="G51" s="347"/>
      <c r="H51" s="347"/>
    </row>
    <row r="52" spans="1:8" s="118" customFormat="1" ht="19.5" customHeight="1">
      <c r="A52" s="327"/>
      <c r="B52" s="327"/>
      <c r="C52" s="331"/>
      <c r="D52" s="331"/>
      <c r="E52" s="331"/>
      <c r="F52" s="331"/>
      <c r="G52" s="347"/>
      <c r="H52" s="347"/>
    </row>
    <row r="53" spans="1:8" s="118" customFormat="1" ht="15.75" customHeight="1">
      <c r="A53" s="327"/>
      <c r="B53" s="327"/>
      <c r="C53" s="331"/>
      <c r="D53" s="331"/>
      <c r="E53" s="310"/>
      <c r="F53" s="311"/>
      <c r="G53" s="311"/>
      <c r="H53" s="311" t="s">
        <v>0</v>
      </c>
    </row>
    <row r="54" spans="1:8" s="118" customFormat="1">
      <c r="A54" s="327"/>
      <c r="B54" s="327"/>
      <c r="C54" s="331"/>
      <c r="D54" s="331"/>
      <c r="E54" s="310"/>
      <c r="F54" s="311"/>
      <c r="G54" s="311"/>
      <c r="H54" s="311" t="s">
        <v>61</v>
      </c>
    </row>
    <row r="55" spans="1:8" s="75" customFormat="1" ht="14">
      <c r="A55" s="315"/>
      <c r="B55" s="316" t="s">
        <v>5</v>
      </c>
      <c r="C55" s="317" t="s">
        <v>6</v>
      </c>
      <c r="D55" s="317" t="s">
        <v>7</v>
      </c>
      <c r="E55" s="317" t="s">
        <v>8</v>
      </c>
      <c r="F55" s="318" t="s">
        <v>9</v>
      </c>
      <c r="G55" s="317" t="s">
        <v>10</v>
      </c>
      <c r="H55" s="317" t="s">
        <v>11</v>
      </c>
    </row>
    <row r="56" spans="1:8" s="75" customFormat="1" ht="14">
      <c r="A56" s="319"/>
      <c r="B56" s="320" t="s">
        <v>12</v>
      </c>
      <c r="C56" s="321" t="s">
        <v>13</v>
      </c>
      <c r="D56" s="321" t="s">
        <v>13</v>
      </c>
      <c r="E56" s="321" t="s">
        <v>14</v>
      </c>
      <c r="F56" s="322" t="s">
        <v>15</v>
      </c>
      <c r="G56" s="321" t="s">
        <v>16</v>
      </c>
      <c r="H56" s="321" t="s">
        <v>16</v>
      </c>
    </row>
    <row r="57" spans="1:8" s="75" customFormat="1" ht="27" customHeight="1">
      <c r="A57" s="346" t="s">
        <v>62</v>
      </c>
      <c r="B57" s="342" t="s">
        <v>40</v>
      </c>
      <c r="C57" s="343">
        <f t="shared" ref="C57:H57" si="6">C58+C59</f>
        <v>2741694.9</v>
      </c>
      <c r="D57" s="343">
        <f t="shared" si="6"/>
        <v>3045567.4</v>
      </c>
      <c r="E57" s="343">
        <f t="shared" si="6"/>
        <v>3442312</v>
      </c>
      <c r="F57" s="343">
        <f t="shared" si="6"/>
        <v>3825276</v>
      </c>
      <c r="G57" s="343">
        <f t="shared" si="6"/>
        <v>4199781</v>
      </c>
      <c r="H57" s="343">
        <f t="shared" si="6"/>
        <v>4554169</v>
      </c>
    </row>
    <row r="58" spans="1:8" s="75" customFormat="1" ht="30.75" customHeight="1">
      <c r="A58" s="348" t="s">
        <v>63</v>
      </c>
      <c r="B58" s="327" t="s">
        <v>40</v>
      </c>
      <c r="C58" s="331">
        <f>'[1]2026 DARBINIS -NEW'!AJ141</f>
        <v>2739426.3</v>
      </c>
      <c r="D58" s="331">
        <f>'[1]2026 DARBINIS -NEW'!AM141</f>
        <v>3043001.1</v>
      </c>
      <c r="E58" s="331">
        <f>'[1]2026 DARBINIS -NEW'!AP141</f>
        <v>3439314</v>
      </c>
      <c r="F58" s="331">
        <f>'[1]2026 DARBINIS -NEW'!AS141</f>
        <v>3821976</v>
      </c>
      <c r="G58" s="331">
        <f>'[1]2026 DARBINIS -NEW'!AV141</f>
        <v>4196301</v>
      </c>
      <c r="H58" s="331">
        <f>'[1]2026 DARBINIS -NEW'!AY141</f>
        <v>4550490</v>
      </c>
    </row>
    <row r="59" spans="1:8" s="75" customFormat="1" ht="14">
      <c r="A59" s="348" t="s">
        <v>64</v>
      </c>
      <c r="B59" s="327" t="s">
        <v>40</v>
      </c>
      <c r="C59" s="331">
        <f>'[1]2026 DARBINIS -NEW'!AJ142</f>
        <v>2268.6</v>
      </c>
      <c r="D59" s="331">
        <f>'[1]2026 DARBINIS -NEW'!AM142</f>
        <v>2566.3000000000002</v>
      </c>
      <c r="E59" s="331">
        <f>'[1]2026 DARBINIS -NEW'!AP142</f>
        <v>2998</v>
      </c>
      <c r="F59" s="331">
        <f>'[1]2026 DARBINIS -NEW'!AS142</f>
        <v>3300</v>
      </c>
      <c r="G59" s="331">
        <f>'[1]2026 DARBINIS -NEW'!AV142</f>
        <v>3480</v>
      </c>
      <c r="H59" s="331">
        <f>'[1]2026 DARBINIS -NEW'!AY142</f>
        <v>3679</v>
      </c>
    </row>
    <row r="60" spans="1:8" s="75" customFormat="1" ht="14">
      <c r="A60" s="346" t="s">
        <v>65</v>
      </c>
      <c r="B60" s="342" t="s">
        <v>40</v>
      </c>
      <c r="C60" s="343">
        <f t="shared" ref="C60:H60" si="7">C61+C62</f>
        <v>42014.2</v>
      </c>
      <c r="D60" s="343">
        <f t="shared" si="7"/>
        <v>115437.29999999999</v>
      </c>
      <c r="E60" s="343">
        <f t="shared" si="7"/>
        <v>119358</v>
      </c>
      <c r="F60" s="343">
        <f t="shared" si="7"/>
        <v>136392</v>
      </c>
      <c r="G60" s="343">
        <f t="shared" si="7"/>
        <v>41954</v>
      </c>
      <c r="H60" s="343">
        <f t="shared" si="7"/>
        <v>42515</v>
      </c>
    </row>
    <row r="61" spans="1:8" s="75" customFormat="1" ht="26">
      <c r="A61" s="348" t="s">
        <v>66</v>
      </c>
      <c r="B61" s="327" t="s">
        <v>40</v>
      </c>
      <c r="C61" s="331">
        <f>'[1]2026 DARBINIS -NEW'!AJ144</f>
        <v>11550.599999999999</v>
      </c>
      <c r="D61" s="331">
        <f>'[1]2026 DARBINIS -NEW'!AM144</f>
        <v>13805.5</v>
      </c>
      <c r="E61" s="331">
        <f>'[1]2026 DARBINIS -NEW'!AP144</f>
        <v>14209</v>
      </c>
      <c r="F61" s="331">
        <f>'[1]2026 DARBINIS -NEW'!AS144</f>
        <v>16943</v>
      </c>
      <c r="G61" s="331">
        <f>'[1]2026 DARBINIS -NEW'!AV144</f>
        <v>16805</v>
      </c>
      <c r="H61" s="331">
        <f>'[1]2026 DARBINIS -NEW'!AY144</f>
        <v>17366</v>
      </c>
    </row>
    <row r="62" spans="1:8" s="75" customFormat="1" ht="14">
      <c r="A62" s="348" t="s">
        <v>67</v>
      </c>
      <c r="B62" s="327" t="s">
        <v>40</v>
      </c>
      <c r="C62" s="331">
        <f>'[1]2026 DARBINIS -NEW'!AJ151</f>
        <v>30463.599999999999</v>
      </c>
      <c r="D62" s="343">
        <f>D65+D63+D64</f>
        <v>101631.79999999999</v>
      </c>
      <c r="E62" s="343">
        <f t="shared" ref="E62:H62" si="8">E65+E63+E64</f>
        <v>105149</v>
      </c>
      <c r="F62" s="343">
        <f t="shared" si="8"/>
        <v>119449</v>
      </c>
      <c r="G62" s="343">
        <f t="shared" si="8"/>
        <v>25149</v>
      </c>
      <c r="H62" s="343">
        <f t="shared" si="8"/>
        <v>25149</v>
      </c>
    </row>
    <row r="63" spans="1:8" ht="28">
      <c r="A63" s="349" t="s">
        <v>68</v>
      </c>
      <c r="B63" s="327" t="s">
        <v>40</v>
      </c>
      <c r="C63" s="331">
        <f>'[1]2026 DARBINIS -NEW'!AJ153</f>
        <v>0</v>
      </c>
      <c r="D63" s="331">
        <f>'[1]2026 DARBINIS -NEW'!AM152</f>
        <v>34904.1</v>
      </c>
      <c r="E63" s="331">
        <f>'[1]2026 DARBINIS -NEW'!AP152</f>
        <v>50000</v>
      </c>
      <c r="F63" s="331">
        <f>'[1]2026 DARBINIS -NEW'!AS152</f>
        <v>94300</v>
      </c>
      <c r="G63" s="331">
        <f>'[1]2026 DARBINIS -NEW'!AV152</f>
        <v>0</v>
      </c>
      <c r="H63" s="331">
        <f>'[1]2026 DARBINIS -NEW'!AY152</f>
        <v>0</v>
      </c>
    </row>
    <row r="64" spans="1:8" ht="28">
      <c r="A64" s="349" t="s">
        <v>69</v>
      </c>
      <c r="B64" s="327"/>
      <c r="C64" s="331">
        <v>0</v>
      </c>
      <c r="D64" s="331">
        <f>'[1]2026 DARBINIS -NEW'!AM153</f>
        <v>41578.400000000001</v>
      </c>
      <c r="E64" s="331">
        <f>'[1]2026 DARBINIS -NEW'!AP153</f>
        <v>30000</v>
      </c>
      <c r="F64" s="331">
        <f>'[1]2026 DARBINIS -NEW'!AS153</f>
        <v>0</v>
      </c>
      <c r="G64" s="331">
        <f>'[1]2026 DARBINIS -NEW'!AV153</f>
        <v>0</v>
      </c>
      <c r="H64" s="331">
        <f>'[1]2026 DARBINIS -NEW'!AY153</f>
        <v>0</v>
      </c>
    </row>
    <row r="65" spans="1:8" ht="15.75" customHeight="1">
      <c r="A65" s="349" t="s">
        <v>70</v>
      </c>
      <c r="B65" s="327" t="s">
        <v>40</v>
      </c>
      <c r="C65" s="331">
        <f>'[1]2026 DARBINIS -NEW'!AJ154</f>
        <v>0</v>
      </c>
      <c r="D65" s="331">
        <f>'[1]2026 DARBINIS -NEW'!AM154</f>
        <v>25149.3</v>
      </c>
      <c r="E65" s="331">
        <f>'[1]2026 DARBINIS -NEW'!AP154</f>
        <v>25149</v>
      </c>
      <c r="F65" s="331">
        <f>'[1]2026 DARBINIS -NEW'!AS154</f>
        <v>25149</v>
      </c>
      <c r="G65" s="331">
        <f>'[1]2026 DARBINIS -NEW'!AV154</f>
        <v>25149</v>
      </c>
      <c r="H65" s="331">
        <f>'[1]2026 DARBINIS -NEW'!AY154</f>
        <v>25149</v>
      </c>
    </row>
    <row r="66" spans="1:8" ht="20.25" customHeight="1">
      <c r="A66" s="350" t="s">
        <v>71</v>
      </c>
      <c r="B66" s="342" t="s">
        <v>40</v>
      </c>
      <c r="C66" s="331">
        <f>'[1]2026 DARBINIS -NEW'!AJ155</f>
        <v>0</v>
      </c>
      <c r="D66" s="331">
        <f>'[1]2026 DARBINIS -NEW'!AM155</f>
        <v>0</v>
      </c>
      <c r="E66" s="331">
        <f>'[1]2026 DARBINIS -NEW'!AP155</f>
        <v>0</v>
      </c>
      <c r="F66" s="331">
        <v>550000</v>
      </c>
      <c r="G66" s="331">
        <v>550000</v>
      </c>
      <c r="H66" s="314"/>
    </row>
    <row r="67" spans="1:8" s="119" customFormat="1" ht="23.25" customHeight="1">
      <c r="A67" s="351" t="s">
        <v>72</v>
      </c>
      <c r="B67" s="352" t="s">
        <v>40</v>
      </c>
      <c r="C67" s="353">
        <f t="shared" ref="C67:H67" si="9">C29+C33+C37+C41+C44+C46+C47+C57+C60+C66</f>
        <v>7147605.4999999991</v>
      </c>
      <c r="D67" s="353">
        <f t="shared" si="9"/>
        <v>7982035.4000000013</v>
      </c>
      <c r="E67" s="353">
        <f t="shared" si="9"/>
        <v>8895339</v>
      </c>
      <c r="F67" s="353">
        <f t="shared" si="9"/>
        <v>10252250</v>
      </c>
      <c r="G67" s="353">
        <f t="shared" si="9"/>
        <v>10861592</v>
      </c>
      <c r="H67" s="353">
        <f t="shared" si="9"/>
        <v>11008642</v>
      </c>
    </row>
    <row r="68" spans="1:8" ht="14">
      <c r="A68" s="120"/>
      <c r="B68" s="120"/>
      <c r="C68" s="354"/>
      <c r="D68" s="355"/>
      <c r="E68" s="355"/>
      <c r="F68" s="355"/>
      <c r="G68" s="314"/>
      <c r="H68" s="314"/>
    </row>
    <row r="69" spans="1:8" ht="14">
      <c r="A69" s="120"/>
      <c r="B69" s="120"/>
      <c r="C69" s="76"/>
      <c r="D69" s="75"/>
      <c r="E69" s="75"/>
      <c r="F69" s="75"/>
    </row>
    <row r="70" spans="1:8" ht="14">
      <c r="A70" s="120"/>
      <c r="B70" s="120"/>
      <c r="C70" s="76"/>
      <c r="D70" s="75"/>
      <c r="E70" s="75"/>
      <c r="F70" s="75"/>
    </row>
  </sheetData>
  <mergeCells count="3">
    <mergeCell ref="A3:H3"/>
    <mergeCell ref="A4:H4"/>
    <mergeCell ref="A5:H5"/>
  </mergeCells>
  <pageMargins left="0.19" right="0.25" top="0.24" bottom="0.21" header="0.25" footer="0.19685039370078741"/>
  <pageSetup paperSize="9" scale="8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5AC13-B124-4D04-803E-A85559E0BA03}">
  <sheetPr>
    <pageSetUpPr fitToPage="1"/>
  </sheetPr>
  <dimension ref="A1:G35"/>
  <sheetViews>
    <sheetView zoomScale="85" zoomScaleNormal="85" workbookViewId="0">
      <selection activeCell="Q19" sqref="Q19"/>
    </sheetView>
  </sheetViews>
  <sheetFormatPr defaultColWidth="9.08984375" defaultRowHeight="15.5"/>
  <cols>
    <col min="1" max="1" width="8.453125" style="234" customWidth="1"/>
    <col min="2" max="2" width="50.36328125" style="234" customWidth="1"/>
    <col min="3" max="3" width="13" style="234" customWidth="1"/>
    <col min="4" max="4" width="12.90625" style="243" customWidth="1"/>
    <col min="5" max="6" width="12.90625" style="235" customWidth="1"/>
    <col min="7" max="7" width="12.36328125" style="234" customWidth="1"/>
    <col min="8" max="16384" width="9.08984375" style="234"/>
  </cols>
  <sheetData>
    <row r="1" spans="1:7">
      <c r="A1" s="377"/>
      <c r="B1" s="377"/>
      <c r="C1" s="377"/>
      <c r="D1" s="431"/>
      <c r="E1" s="378"/>
      <c r="F1" s="378"/>
      <c r="G1" s="379" t="s">
        <v>558</v>
      </c>
    </row>
    <row r="2" spans="1:7">
      <c r="A2" s="377"/>
      <c r="B2" s="377"/>
      <c r="C2" s="377"/>
      <c r="D2" s="431"/>
      <c r="E2" s="378"/>
      <c r="F2" s="378"/>
      <c r="G2" s="377"/>
    </row>
    <row r="3" spans="1:7" ht="33" customHeight="1">
      <c r="A3" s="531" t="s">
        <v>559</v>
      </c>
      <c r="B3" s="531"/>
      <c r="C3" s="531"/>
      <c r="D3" s="531"/>
      <c r="E3" s="531"/>
      <c r="F3" s="531"/>
      <c r="G3" s="377"/>
    </row>
    <row r="4" spans="1:7">
      <c r="A4" s="380"/>
      <c r="B4" s="380"/>
      <c r="C4" s="380"/>
      <c r="D4" s="431"/>
      <c r="E4" s="378"/>
      <c r="F4" s="378"/>
      <c r="G4" s="377"/>
    </row>
    <row r="5" spans="1:7">
      <c r="A5" s="377"/>
      <c r="B5" s="377"/>
      <c r="C5" s="377"/>
      <c r="D5" s="431"/>
      <c r="E5" s="378"/>
      <c r="F5" s="378"/>
      <c r="G5" s="378" t="s">
        <v>40</v>
      </c>
    </row>
    <row r="6" spans="1:7" s="238" customFormat="1" ht="33" customHeight="1">
      <c r="A6" s="432"/>
      <c r="B6" s="433"/>
      <c r="C6" s="434" t="s">
        <v>77</v>
      </c>
      <c r="D6" s="434" t="s">
        <v>78</v>
      </c>
      <c r="E6" s="435" t="s">
        <v>79</v>
      </c>
      <c r="F6" s="434" t="s">
        <v>80</v>
      </c>
      <c r="G6" s="434" t="s">
        <v>81</v>
      </c>
    </row>
    <row r="7" spans="1:7">
      <c r="A7" s="436" t="s">
        <v>560</v>
      </c>
      <c r="B7" s="437" t="s">
        <v>561</v>
      </c>
      <c r="C7" s="438">
        <v>27207.9</v>
      </c>
      <c r="D7" s="438">
        <v>13001</v>
      </c>
      <c r="E7" s="438">
        <v>560</v>
      </c>
      <c r="F7" s="438">
        <v>-9743</v>
      </c>
      <c r="G7" s="438">
        <v>-24926</v>
      </c>
    </row>
    <row r="8" spans="1:7">
      <c r="A8" s="436" t="s">
        <v>562</v>
      </c>
      <c r="B8" s="437" t="s">
        <v>563</v>
      </c>
      <c r="C8" s="438">
        <v>51085.3</v>
      </c>
      <c r="D8" s="438">
        <v>53445</v>
      </c>
      <c r="E8" s="438">
        <v>56002</v>
      </c>
      <c r="F8" s="438">
        <v>58889</v>
      </c>
      <c r="G8" s="438">
        <v>62040</v>
      </c>
    </row>
    <row r="9" spans="1:7">
      <c r="A9" s="439" t="s">
        <v>564</v>
      </c>
      <c r="B9" s="440" t="s">
        <v>565</v>
      </c>
      <c r="C9" s="441">
        <v>43341.2</v>
      </c>
      <c r="D9" s="441">
        <v>48085</v>
      </c>
      <c r="E9" s="441">
        <v>51707</v>
      </c>
      <c r="F9" s="442">
        <v>54675</v>
      </c>
      <c r="G9" s="442">
        <v>57824</v>
      </c>
    </row>
    <row r="10" spans="1:7">
      <c r="A10" s="439" t="s">
        <v>566</v>
      </c>
      <c r="B10" s="443" t="s">
        <v>567</v>
      </c>
      <c r="C10" s="444">
        <v>0</v>
      </c>
      <c r="D10" s="444">
        <v>0</v>
      </c>
      <c r="E10" s="445">
        <v>0</v>
      </c>
      <c r="F10" s="444">
        <v>0</v>
      </c>
      <c r="G10" s="444">
        <v>0</v>
      </c>
    </row>
    <row r="11" spans="1:7" ht="31">
      <c r="A11" s="439" t="s">
        <v>568</v>
      </c>
      <c r="B11" s="440" t="s">
        <v>569</v>
      </c>
      <c r="C11" s="446">
        <v>817.8</v>
      </c>
      <c r="D11" s="444">
        <v>500</v>
      </c>
      <c r="E11" s="445">
        <v>500</v>
      </c>
      <c r="F11" s="444">
        <v>500</v>
      </c>
      <c r="G11" s="444">
        <v>500</v>
      </c>
    </row>
    <row r="12" spans="1:7" ht="46.5">
      <c r="A12" s="439" t="s">
        <v>570</v>
      </c>
      <c r="B12" s="440" t="s">
        <v>571</v>
      </c>
      <c r="C12" s="444">
        <v>0</v>
      </c>
      <c r="D12" s="444">
        <v>0</v>
      </c>
      <c r="E12" s="445">
        <v>0</v>
      </c>
      <c r="F12" s="444">
        <v>0</v>
      </c>
      <c r="G12" s="444">
        <v>0</v>
      </c>
    </row>
    <row r="13" spans="1:7" s="240" customFormat="1">
      <c r="A13" s="439" t="s">
        <v>572</v>
      </c>
      <c r="B13" s="447" t="s">
        <v>573</v>
      </c>
      <c r="C13" s="448">
        <v>6423</v>
      </c>
      <c r="D13" s="448">
        <v>4660</v>
      </c>
      <c r="E13" s="438">
        <v>3595</v>
      </c>
      <c r="F13" s="448">
        <v>3514</v>
      </c>
      <c r="G13" s="448">
        <v>3516</v>
      </c>
    </row>
    <row r="14" spans="1:7" s="240" customFormat="1">
      <c r="A14" s="439" t="s">
        <v>574</v>
      </c>
      <c r="B14" s="449" t="s">
        <v>575</v>
      </c>
      <c r="C14" s="448">
        <v>6414.7</v>
      </c>
      <c r="D14" s="448">
        <v>4650</v>
      </c>
      <c r="E14" s="438">
        <v>3583</v>
      </c>
      <c r="F14" s="448">
        <v>3500</v>
      </c>
      <c r="G14" s="448">
        <v>3500</v>
      </c>
    </row>
    <row r="15" spans="1:7">
      <c r="A15" s="439" t="s">
        <v>576</v>
      </c>
      <c r="B15" s="450" t="s">
        <v>573</v>
      </c>
      <c r="C15" s="448">
        <v>8.3000000000000007</v>
      </c>
      <c r="D15" s="448">
        <v>10</v>
      </c>
      <c r="E15" s="438">
        <v>12</v>
      </c>
      <c r="F15" s="448">
        <v>14</v>
      </c>
      <c r="G15" s="448">
        <v>16</v>
      </c>
    </row>
    <row r="16" spans="1:7">
      <c r="A16" s="439" t="s">
        <v>577</v>
      </c>
      <c r="B16" s="440" t="s">
        <v>578</v>
      </c>
      <c r="C16" s="451">
        <v>503.3</v>
      </c>
      <c r="D16" s="451">
        <v>200</v>
      </c>
      <c r="E16" s="452">
        <v>200</v>
      </c>
      <c r="F16" s="451">
        <v>200</v>
      </c>
      <c r="G16" s="451">
        <v>200</v>
      </c>
    </row>
    <row r="17" spans="1:7">
      <c r="A17" s="436" t="s">
        <v>579</v>
      </c>
      <c r="B17" s="437" t="s">
        <v>580</v>
      </c>
      <c r="C17" s="438">
        <v>-23877.4</v>
      </c>
      <c r="D17" s="438">
        <v>-40444</v>
      </c>
      <c r="E17" s="438">
        <v>-55442</v>
      </c>
      <c r="F17" s="438">
        <v>-68632</v>
      </c>
      <c r="G17" s="438">
        <v>-86966</v>
      </c>
    </row>
    <row r="18" spans="1:7">
      <c r="A18" s="439" t="s">
        <v>581</v>
      </c>
      <c r="B18" s="449" t="s">
        <v>582</v>
      </c>
      <c r="C18" s="442">
        <v>-18535.7</v>
      </c>
      <c r="D18" s="442">
        <v>-30508</v>
      </c>
      <c r="E18" s="441">
        <v>-40918</v>
      </c>
      <c r="F18" s="442">
        <v>-51901</v>
      </c>
      <c r="G18" s="442">
        <v>-65831</v>
      </c>
    </row>
    <row r="19" spans="1:7">
      <c r="A19" s="439" t="s">
        <v>583</v>
      </c>
      <c r="B19" s="449" t="s">
        <v>584</v>
      </c>
      <c r="C19" s="442">
        <v>-4965.2</v>
      </c>
      <c r="D19" s="442">
        <v>-9596</v>
      </c>
      <c r="E19" s="441">
        <v>-12871</v>
      </c>
      <c r="F19" s="442">
        <v>-16325</v>
      </c>
      <c r="G19" s="442">
        <v>-20707</v>
      </c>
    </row>
    <row r="20" spans="1:7">
      <c r="A20" s="439" t="s">
        <v>585</v>
      </c>
      <c r="B20" s="449" t="s">
        <v>586</v>
      </c>
      <c r="C20" s="442">
        <v>-256.8</v>
      </c>
      <c r="D20" s="442">
        <v>-315</v>
      </c>
      <c r="E20" s="441">
        <v>-357</v>
      </c>
      <c r="F20" s="442">
        <v>-382</v>
      </c>
      <c r="G20" s="442">
        <v>-404</v>
      </c>
    </row>
    <row r="21" spans="1:7" s="240" customFormat="1">
      <c r="A21" s="439" t="s">
        <v>587</v>
      </c>
      <c r="B21" s="449" t="s">
        <v>588</v>
      </c>
      <c r="C21" s="448">
        <v>0</v>
      </c>
      <c r="D21" s="448">
        <v>0</v>
      </c>
      <c r="E21" s="438">
        <v>0</v>
      </c>
      <c r="F21" s="448">
        <v>0</v>
      </c>
      <c r="G21" s="448">
        <v>0</v>
      </c>
    </row>
    <row r="22" spans="1:7" s="240" customFormat="1">
      <c r="A22" s="439" t="s">
        <v>589</v>
      </c>
      <c r="B22" s="449" t="s">
        <v>590</v>
      </c>
      <c r="C22" s="448">
        <v>-119.7</v>
      </c>
      <c r="D22" s="448">
        <v>-25</v>
      </c>
      <c r="E22" s="438">
        <v>-1296</v>
      </c>
      <c r="F22" s="448">
        <v>-24</v>
      </c>
      <c r="G22" s="448">
        <v>-24</v>
      </c>
    </row>
    <row r="23" spans="1:7" s="240" customFormat="1">
      <c r="A23" s="436" t="s">
        <v>591</v>
      </c>
      <c r="B23" s="437" t="s">
        <v>592</v>
      </c>
      <c r="C23" s="448">
        <v>0</v>
      </c>
      <c r="D23" s="448">
        <v>-137215</v>
      </c>
      <c r="E23" s="438">
        <v>0</v>
      </c>
      <c r="F23" s="448">
        <v>0</v>
      </c>
      <c r="G23" s="448">
        <v>0</v>
      </c>
    </row>
    <row r="24" spans="1:7" s="240" customFormat="1" ht="31">
      <c r="A24" s="439" t="s">
        <v>593</v>
      </c>
      <c r="B24" s="449" t="s">
        <v>594</v>
      </c>
      <c r="C24" s="448">
        <v>0</v>
      </c>
      <c r="D24" s="448">
        <v>-205900</v>
      </c>
      <c r="E24" s="438">
        <v>0</v>
      </c>
      <c r="F24" s="448">
        <v>0</v>
      </c>
      <c r="G24" s="448">
        <v>0</v>
      </c>
    </row>
    <row r="25" spans="1:7" s="240" customFormat="1" ht="31">
      <c r="A25" s="439" t="s">
        <v>595</v>
      </c>
      <c r="B25" s="449" t="s">
        <v>596</v>
      </c>
      <c r="C25" s="448">
        <v>0</v>
      </c>
      <c r="D25" s="448">
        <v>68685</v>
      </c>
      <c r="E25" s="438">
        <v>0</v>
      </c>
      <c r="F25" s="448">
        <v>0</v>
      </c>
      <c r="G25" s="448">
        <v>0</v>
      </c>
    </row>
    <row r="26" spans="1:7" s="240" customFormat="1">
      <c r="A26" s="436" t="s">
        <v>597</v>
      </c>
      <c r="B26" s="437" t="s">
        <v>598</v>
      </c>
      <c r="C26" s="448">
        <v>0</v>
      </c>
      <c r="D26" s="448">
        <v>0</v>
      </c>
      <c r="E26" s="438">
        <v>0</v>
      </c>
      <c r="F26" s="438">
        <v>0</v>
      </c>
      <c r="G26" s="438">
        <v>0</v>
      </c>
    </row>
    <row r="27" spans="1:7" s="240" customFormat="1">
      <c r="A27" s="439" t="s">
        <v>599</v>
      </c>
      <c r="B27" s="449" t="s">
        <v>600</v>
      </c>
      <c r="C27" s="448">
        <v>0</v>
      </c>
      <c r="D27" s="448">
        <v>0</v>
      </c>
      <c r="E27" s="438">
        <v>0</v>
      </c>
      <c r="F27" s="448">
        <v>0</v>
      </c>
      <c r="G27" s="448">
        <v>0</v>
      </c>
    </row>
    <row r="28" spans="1:7" s="240" customFormat="1">
      <c r="A28" s="439" t="s">
        <v>601</v>
      </c>
      <c r="B28" s="449" t="s">
        <v>602</v>
      </c>
      <c r="C28" s="448">
        <v>0</v>
      </c>
      <c r="D28" s="448">
        <v>0</v>
      </c>
      <c r="E28" s="438">
        <v>0</v>
      </c>
      <c r="F28" s="448">
        <v>0</v>
      </c>
      <c r="G28" s="448">
        <v>0</v>
      </c>
    </row>
    <row r="29" spans="1:7" s="240" customFormat="1">
      <c r="A29" s="436" t="s">
        <v>603</v>
      </c>
      <c r="B29" s="437" t="s">
        <v>604</v>
      </c>
      <c r="C29" s="438">
        <v>27207.9</v>
      </c>
      <c r="D29" s="438">
        <v>-124214</v>
      </c>
      <c r="E29" s="438">
        <v>560</v>
      </c>
      <c r="F29" s="438">
        <v>-9743</v>
      </c>
      <c r="G29" s="438">
        <v>-24926</v>
      </c>
    </row>
    <row r="30" spans="1:7" s="240" customFormat="1">
      <c r="A30" s="436" t="s">
        <v>605</v>
      </c>
      <c r="B30" s="437" t="s">
        <v>606</v>
      </c>
      <c r="C30" s="438"/>
      <c r="D30" s="438"/>
      <c r="E30" s="438"/>
      <c r="F30" s="438"/>
      <c r="G30" s="438"/>
    </row>
    <row r="31" spans="1:7" s="240" customFormat="1">
      <c r="A31" s="439" t="s">
        <v>607</v>
      </c>
      <c r="B31" s="449" t="s">
        <v>608</v>
      </c>
      <c r="C31" s="448">
        <v>151645</v>
      </c>
      <c r="D31" s="448">
        <v>178853</v>
      </c>
      <c r="E31" s="438">
        <v>54639</v>
      </c>
      <c r="F31" s="448">
        <v>55199</v>
      </c>
      <c r="G31" s="448">
        <v>45456</v>
      </c>
    </row>
    <row r="32" spans="1:7" s="240" customFormat="1">
      <c r="A32" s="439" t="s">
        <v>609</v>
      </c>
      <c r="B32" s="449" t="s">
        <v>610</v>
      </c>
      <c r="C32" s="448">
        <v>27207.9</v>
      </c>
      <c r="D32" s="448">
        <v>-124214</v>
      </c>
      <c r="E32" s="438">
        <v>560</v>
      </c>
      <c r="F32" s="448">
        <v>-9743</v>
      </c>
      <c r="G32" s="448">
        <v>-24926</v>
      </c>
    </row>
    <row r="33" spans="1:7">
      <c r="A33" s="453" t="s">
        <v>611</v>
      </c>
      <c r="B33" s="449" t="s">
        <v>612</v>
      </c>
      <c r="C33" s="451">
        <v>178852.9</v>
      </c>
      <c r="D33" s="451">
        <v>54639</v>
      </c>
      <c r="E33" s="452">
        <v>55199</v>
      </c>
      <c r="F33" s="451">
        <v>45456</v>
      </c>
      <c r="G33" s="451">
        <v>20530</v>
      </c>
    </row>
    <row r="34" spans="1:7">
      <c r="A34" s="377"/>
      <c r="B34" s="377"/>
      <c r="C34" s="377"/>
      <c r="D34" s="431"/>
      <c r="E34" s="378"/>
      <c r="F34" s="378"/>
      <c r="G34" s="377"/>
    </row>
    <row r="35" spans="1:7">
      <c r="A35" s="377"/>
      <c r="B35" s="377"/>
      <c r="C35" s="377"/>
      <c r="D35" s="431"/>
      <c r="E35" s="378"/>
      <c r="F35" s="378"/>
      <c r="G35" s="377"/>
    </row>
  </sheetData>
  <mergeCells count="1">
    <mergeCell ref="A3:F3"/>
  </mergeCells>
  <pageMargins left="0.25" right="0.25" top="0.75" bottom="0.75" header="0.3" footer="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0"/>
  <sheetViews>
    <sheetView zoomScale="85" zoomScaleNormal="85" workbookViewId="0">
      <selection sqref="A1:H43"/>
    </sheetView>
  </sheetViews>
  <sheetFormatPr defaultColWidth="9.08984375" defaultRowHeight="15.5"/>
  <cols>
    <col min="1" max="1" width="48.36328125" style="234" customWidth="1"/>
    <col min="2" max="2" width="9.54296875" style="234" customWidth="1"/>
    <col min="3" max="3" width="11.90625" style="234" customWidth="1"/>
    <col min="4" max="7" width="12.90625" style="235" customWidth="1"/>
    <col min="8" max="8" width="12" style="234" customWidth="1"/>
    <col min="9" max="12" width="15" style="234" customWidth="1"/>
    <col min="13" max="16384" width="9.08984375" style="234"/>
  </cols>
  <sheetData>
    <row r="1" spans="1:12">
      <c r="A1" s="377"/>
      <c r="B1" s="377"/>
      <c r="C1" s="377"/>
      <c r="D1" s="378"/>
      <c r="E1" s="378"/>
      <c r="F1" s="378"/>
      <c r="G1" s="409" t="s">
        <v>613</v>
      </c>
      <c r="H1" s="377"/>
    </row>
    <row r="2" spans="1:12" ht="17.5">
      <c r="A2" s="454"/>
      <c r="B2" s="454"/>
      <c r="C2" s="454"/>
      <c r="D2" s="454"/>
      <c r="E2" s="454"/>
      <c r="F2" s="454"/>
      <c r="G2" s="454"/>
      <c r="H2" s="454"/>
      <c r="I2" s="244"/>
    </row>
    <row r="3" spans="1:12" ht="15.75" customHeight="1">
      <c r="A3" s="531" t="s">
        <v>614</v>
      </c>
      <c r="B3" s="531"/>
      <c r="C3" s="531"/>
      <c r="D3" s="531"/>
      <c r="E3" s="531"/>
      <c r="F3" s="531"/>
      <c r="G3" s="531"/>
      <c r="H3" s="377"/>
    </row>
    <row r="4" spans="1:12">
      <c r="A4" s="380"/>
      <c r="B4" s="380"/>
      <c r="C4" s="380"/>
      <c r="D4" s="378"/>
      <c r="E4" s="378"/>
      <c r="F4" s="378"/>
      <c r="G4" s="378"/>
      <c r="H4" s="377"/>
      <c r="I4" s="245"/>
      <c r="J4" s="245"/>
      <c r="K4" s="245"/>
      <c r="L4" s="245"/>
    </row>
    <row r="5" spans="1:12">
      <c r="A5" s="367"/>
      <c r="B5" s="367"/>
      <c r="C5" s="367"/>
      <c r="D5" s="455"/>
      <c r="E5" s="455"/>
      <c r="F5" s="455"/>
      <c r="G5" s="455" t="s">
        <v>40</v>
      </c>
      <c r="H5" s="377"/>
      <c r="I5" s="246"/>
      <c r="J5" s="246"/>
      <c r="K5" s="246"/>
      <c r="L5" s="246"/>
    </row>
    <row r="6" spans="1:12" s="238" customFormat="1" ht="33" customHeight="1">
      <c r="A6" s="381"/>
      <c r="B6" s="382" t="s">
        <v>75</v>
      </c>
      <c r="C6" s="382" t="s">
        <v>77</v>
      </c>
      <c r="D6" s="382" t="s">
        <v>78</v>
      </c>
      <c r="E6" s="383" t="s">
        <v>79</v>
      </c>
      <c r="F6" s="382" t="s">
        <v>80</v>
      </c>
      <c r="G6" s="382" t="s">
        <v>81</v>
      </c>
      <c r="H6" s="456"/>
      <c r="I6" s="237"/>
    </row>
    <row r="7" spans="1:12" s="238" customFormat="1" ht="33" customHeight="1">
      <c r="A7" s="384" t="s">
        <v>17</v>
      </c>
      <c r="B7" s="385"/>
      <c r="C7" s="385"/>
      <c r="D7" s="385"/>
      <c r="E7" s="386"/>
      <c r="F7" s="385"/>
      <c r="G7" s="457"/>
      <c r="H7" s="456"/>
      <c r="I7" s="237"/>
    </row>
    <row r="8" spans="1:12" s="238" customFormat="1" ht="18" customHeight="1">
      <c r="A8" s="388" t="s">
        <v>531</v>
      </c>
      <c r="B8" s="389" t="s">
        <v>532</v>
      </c>
      <c r="C8" s="458">
        <v>11.8</v>
      </c>
      <c r="D8" s="458">
        <v>8.6</v>
      </c>
      <c r="E8" s="391">
        <v>7.5</v>
      </c>
      <c r="F8" s="390">
        <v>5.7</v>
      </c>
      <c r="G8" s="392">
        <v>5.8</v>
      </c>
      <c r="H8" s="456"/>
      <c r="I8" s="237"/>
    </row>
    <row r="9" spans="1:12" s="238" customFormat="1" ht="6.75" customHeight="1">
      <c r="A9" s="388"/>
      <c r="B9" s="389"/>
      <c r="C9" s="458"/>
      <c r="D9" s="458"/>
      <c r="E9" s="391"/>
      <c r="F9" s="390"/>
      <c r="G9" s="392"/>
      <c r="H9" s="456"/>
      <c r="I9" s="237"/>
    </row>
    <row r="10" spans="1:12" s="238" customFormat="1" ht="21" customHeight="1">
      <c r="A10" s="384" t="s">
        <v>22</v>
      </c>
      <c r="B10" s="389"/>
      <c r="C10" s="458"/>
      <c r="D10" s="458"/>
      <c r="E10" s="391"/>
      <c r="F10" s="390"/>
      <c r="G10" s="392"/>
      <c r="H10" s="456"/>
      <c r="I10" s="237"/>
    </row>
    <row r="11" spans="1:12" s="238" customFormat="1" ht="21.75" customHeight="1">
      <c r="A11" s="388" t="s">
        <v>533</v>
      </c>
      <c r="B11" s="389" t="s">
        <v>40</v>
      </c>
      <c r="C11" s="393">
        <v>32888589</v>
      </c>
      <c r="D11" s="393">
        <v>36252447</v>
      </c>
      <c r="E11" s="394">
        <v>38983063</v>
      </c>
      <c r="F11" s="393">
        <v>41220471</v>
      </c>
      <c r="G11" s="395">
        <v>43595219</v>
      </c>
      <c r="H11" s="456"/>
      <c r="I11" s="237"/>
    </row>
    <row r="12" spans="1:12" s="238" customFormat="1">
      <c r="A12" s="388" t="s">
        <v>534</v>
      </c>
      <c r="B12" s="389" t="s">
        <v>532</v>
      </c>
      <c r="C12" s="396">
        <v>16.600000000000001</v>
      </c>
      <c r="D12" s="396">
        <v>16.600000000000001</v>
      </c>
      <c r="E12" s="397">
        <v>16.600000000000001</v>
      </c>
      <c r="F12" s="396">
        <v>16.600000000000001</v>
      </c>
      <c r="G12" s="398">
        <v>16.600000000000001</v>
      </c>
      <c r="H12" s="456"/>
      <c r="I12" s="237"/>
    </row>
    <row r="13" spans="1:12" s="238" customFormat="1">
      <c r="A13" s="388" t="s">
        <v>535</v>
      </c>
      <c r="B13" s="389" t="s">
        <v>40</v>
      </c>
      <c r="C13" s="399">
        <v>27425556</v>
      </c>
      <c r="D13" s="399">
        <v>30234541</v>
      </c>
      <c r="E13" s="400">
        <v>32511874</v>
      </c>
      <c r="F13" s="399">
        <v>34377873</v>
      </c>
      <c r="G13" s="401">
        <v>36358413</v>
      </c>
      <c r="H13" s="456"/>
      <c r="I13" s="237"/>
    </row>
    <row r="14" spans="1:12" s="238" customFormat="1">
      <c r="A14" s="388"/>
      <c r="B14" s="389"/>
      <c r="C14" s="399"/>
      <c r="D14" s="399"/>
      <c r="E14" s="400"/>
      <c r="F14" s="399"/>
      <c r="G14" s="401"/>
      <c r="H14" s="456"/>
      <c r="I14" s="237"/>
    </row>
    <row r="15" spans="1:12" s="238" customFormat="1" ht="18" customHeight="1">
      <c r="A15" s="402" t="s">
        <v>536</v>
      </c>
      <c r="B15" s="403" t="s">
        <v>40</v>
      </c>
      <c r="C15" s="404">
        <v>51372</v>
      </c>
      <c r="D15" s="404">
        <v>53985</v>
      </c>
      <c r="E15" s="404">
        <v>56531</v>
      </c>
      <c r="F15" s="404">
        <v>59519</v>
      </c>
      <c r="G15" s="405">
        <v>62689</v>
      </c>
      <c r="H15" s="456"/>
      <c r="I15" s="237"/>
    </row>
    <row r="16" spans="1:12">
      <c r="A16" s="406" t="s">
        <v>537</v>
      </c>
      <c r="B16" s="389" t="s">
        <v>40</v>
      </c>
      <c r="C16" s="407">
        <v>44173</v>
      </c>
      <c r="D16" s="407">
        <v>48375</v>
      </c>
      <c r="E16" s="404">
        <v>52019</v>
      </c>
      <c r="F16" s="407">
        <v>55005</v>
      </c>
      <c r="G16" s="408">
        <v>58173</v>
      </c>
      <c r="H16" s="377"/>
      <c r="I16" s="247"/>
    </row>
    <row r="17" spans="1:12">
      <c r="A17" s="406" t="s">
        <v>538</v>
      </c>
      <c r="B17" s="389" t="s">
        <v>40</v>
      </c>
      <c r="C17" s="409">
        <v>0</v>
      </c>
      <c r="D17" s="409">
        <v>0</v>
      </c>
      <c r="E17" s="410">
        <v>0</v>
      </c>
      <c r="F17" s="409">
        <v>0</v>
      </c>
      <c r="G17" s="411">
        <v>0</v>
      </c>
      <c r="H17" s="377"/>
    </row>
    <row r="18" spans="1:12" ht="31">
      <c r="A18" s="406" t="s">
        <v>615</v>
      </c>
      <c r="B18" s="389" t="s">
        <v>40</v>
      </c>
      <c r="C18" s="409">
        <v>0</v>
      </c>
      <c r="D18" s="409">
        <v>0</v>
      </c>
      <c r="E18" s="410">
        <v>0</v>
      </c>
      <c r="F18" s="409">
        <v>0</v>
      </c>
      <c r="G18" s="411">
        <v>0</v>
      </c>
      <c r="H18" s="377"/>
    </row>
    <row r="19" spans="1:12">
      <c r="A19" s="406" t="s">
        <v>540</v>
      </c>
      <c r="B19" s="389" t="s">
        <v>40</v>
      </c>
      <c r="C19" s="407">
        <v>12</v>
      </c>
      <c r="D19" s="407">
        <v>10</v>
      </c>
      <c r="E19" s="404">
        <v>12</v>
      </c>
      <c r="F19" s="407">
        <v>14</v>
      </c>
      <c r="G19" s="408">
        <v>16</v>
      </c>
      <c r="H19" s="377"/>
    </row>
    <row r="20" spans="1:12">
      <c r="A20" s="406" t="s">
        <v>541</v>
      </c>
      <c r="B20" s="389" t="s">
        <v>40</v>
      </c>
      <c r="C20" s="409">
        <v>0</v>
      </c>
      <c r="D20" s="409">
        <v>0</v>
      </c>
      <c r="E20" s="410">
        <v>0</v>
      </c>
      <c r="F20" s="409">
        <v>0</v>
      </c>
      <c r="G20" s="411">
        <v>0</v>
      </c>
      <c r="H20" s="377"/>
    </row>
    <row r="21" spans="1:12">
      <c r="A21" s="406" t="s">
        <v>542</v>
      </c>
      <c r="B21" s="389" t="s">
        <v>40</v>
      </c>
      <c r="C21" s="409">
        <v>12</v>
      </c>
      <c r="D21" s="409">
        <v>10</v>
      </c>
      <c r="E21" s="410">
        <v>12</v>
      </c>
      <c r="F21" s="409">
        <v>14</v>
      </c>
      <c r="G21" s="411">
        <v>16</v>
      </c>
      <c r="H21" s="377"/>
    </row>
    <row r="22" spans="1:12">
      <c r="A22" s="406" t="s">
        <v>543</v>
      </c>
      <c r="B22" s="389" t="s">
        <v>40</v>
      </c>
      <c r="C22" s="407">
        <v>7187</v>
      </c>
      <c r="D22" s="407">
        <v>5600</v>
      </c>
      <c r="E22" s="404">
        <v>4500</v>
      </c>
      <c r="F22" s="407">
        <v>4500</v>
      </c>
      <c r="G22" s="408">
        <v>4500</v>
      </c>
      <c r="H22" s="377"/>
    </row>
    <row r="23" spans="1:12" ht="16.5" customHeight="1">
      <c r="A23" s="406" t="s">
        <v>544</v>
      </c>
      <c r="B23" s="389" t="s">
        <v>40</v>
      </c>
      <c r="C23" s="409">
        <v>0</v>
      </c>
      <c r="D23" s="409">
        <v>0</v>
      </c>
      <c r="E23" s="410">
        <v>0</v>
      </c>
      <c r="F23" s="409">
        <v>0</v>
      </c>
      <c r="G23" s="411">
        <v>0</v>
      </c>
      <c r="H23" s="377"/>
    </row>
    <row r="24" spans="1:12" ht="5.25" customHeight="1">
      <c r="A24" s="406"/>
      <c r="B24" s="389"/>
      <c r="C24" s="409"/>
      <c r="D24" s="409"/>
      <c r="E24" s="410"/>
      <c r="F24" s="409"/>
      <c r="G24" s="411"/>
      <c r="H24" s="377"/>
    </row>
    <row r="25" spans="1:12" ht="21" customHeight="1">
      <c r="A25" s="402" t="s">
        <v>545</v>
      </c>
      <c r="B25" s="403" t="s">
        <v>40</v>
      </c>
      <c r="C25" s="404">
        <v>14604</v>
      </c>
      <c r="D25" s="404">
        <v>15330</v>
      </c>
      <c r="E25" s="404">
        <v>20575</v>
      </c>
      <c r="F25" s="404">
        <v>20657</v>
      </c>
      <c r="G25" s="405">
        <v>22903</v>
      </c>
      <c r="H25" s="377"/>
    </row>
    <row r="26" spans="1:12">
      <c r="A26" s="412" t="s">
        <v>616</v>
      </c>
      <c r="B26" s="389" t="s">
        <v>40</v>
      </c>
      <c r="C26" s="413">
        <v>14280</v>
      </c>
      <c r="D26" s="413">
        <v>15000</v>
      </c>
      <c r="E26" s="414">
        <v>18284</v>
      </c>
      <c r="F26" s="413">
        <v>20283</v>
      </c>
      <c r="G26" s="415">
        <v>22510</v>
      </c>
      <c r="H26" s="377"/>
    </row>
    <row r="27" spans="1:12">
      <c r="A27" s="459" t="s">
        <v>617</v>
      </c>
      <c r="B27" s="389" t="s">
        <v>40</v>
      </c>
      <c r="C27" s="460">
        <v>13886</v>
      </c>
      <c r="D27" s="460">
        <v>16197</v>
      </c>
      <c r="E27" s="461">
        <v>18248</v>
      </c>
      <c r="F27" s="460">
        <v>20253</v>
      </c>
      <c r="G27" s="462">
        <v>22478</v>
      </c>
      <c r="H27" s="377"/>
    </row>
    <row r="28" spans="1:12">
      <c r="A28" s="388" t="s">
        <v>547</v>
      </c>
      <c r="B28" s="389" t="s">
        <v>93</v>
      </c>
      <c r="C28" s="416">
        <v>5468</v>
      </c>
      <c r="D28" s="416">
        <v>6000</v>
      </c>
      <c r="E28" s="417">
        <v>6300</v>
      </c>
      <c r="F28" s="416">
        <v>6615</v>
      </c>
      <c r="G28" s="418">
        <v>6946</v>
      </c>
      <c r="H28" s="377"/>
    </row>
    <row r="29" spans="1:12">
      <c r="A29" s="388" t="s">
        <v>205</v>
      </c>
      <c r="B29" s="389" t="s">
        <v>19</v>
      </c>
      <c r="C29" s="419">
        <v>2539.5</v>
      </c>
      <c r="D29" s="419">
        <v>2699.49</v>
      </c>
      <c r="E29" s="420">
        <v>2896.55</v>
      </c>
      <c r="F29" s="419">
        <v>3061.65</v>
      </c>
      <c r="G29" s="421">
        <v>3236.17</v>
      </c>
      <c r="H29" s="377"/>
      <c r="I29" s="239"/>
      <c r="J29" s="239"/>
      <c r="K29" s="239"/>
      <c r="L29" s="239"/>
    </row>
    <row r="30" spans="1:12">
      <c r="A30" s="388" t="s">
        <v>618</v>
      </c>
      <c r="B30" s="389" t="s">
        <v>40</v>
      </c>
      <c r="C30" s="416">
        <v>455</v>
      </c>
      <c r="D30" s="416">
        <v>494</v>
      </c>
      <c r="E30" s="417">
        <v>530</v>
      </c>
      <c r="F30" s="416">
        <v>560</v>
      </c>
      <c r="G30" s="418">
        <v>592</v>
      </c>
      <c r="H30" s="377"/>
    </row>
    <row r="31" spans="1:12">
      <c r="A31" s="388" t="s">
        <v>619</v>
      </c>
      <c r="B31" s="389" t="s">
        <v>40</v>
      </c>
      <c r="C31" s="416">
        <v>394</v>
      </c>
      <c r="D31" s="416">
        <v>39</v>
      </c>
      <c r="E31" s="417">
        <v>36</v>
      </c>
      <c r="F31" s="416">
        <v>30</v>
      </c>
      <c r="G31" s="418">
        <v>32</v>
      </c>
      <c r="H31" s="377"/>
    </row>
    <row r="32" spans="1:12">
      <c r="A32" s="406" t="s">
        <v>620</v>
      </c>
      <c r="B32" s="389" t="s">
        <v>40</v>
      </c>
      <c r="C32" s="409">
        <v>265</v>
      </c>
      <c r="D32" s="409">
        <v>300</v>
      </c>
      <c r="E32" s="410">
        <v>324</v>
      </c>
      <c r="F32" s="409">
        <v>344</v>
      </c>
      <c r="G32" s="411">
        <v>363</v>
      </c>
      <c r="H32" s="377"/>
    </row>
    <row r="33" spans="1:8">
      <c r="A33" s="388" t="s">
        <v>621</v>
      </c>
      <c r="B33" s="389" t="s">
        <v>40</v>
      </c>
      <c r="C33" s="416">
        <v>126</v>
      </c>
      <c r="D33" s="416">
        <v>146</v>
      </c>
      <c r="E33" s="417">
        <v>160</v>
      </c>
      <c r="F33" s="416">
        <v>171</v>
      </c>
      <c r="G33" s="418">
        <v>180</v>
      </c>
      <c r="H33" s="377"/>
    </row>
    <row r="34" spans="1:8">
      <c r="A34" s="388" t="s">
        <v>622</v>
      </c>
      <c r="B34" s="389" t="s">
        <v>40</v>
      </c>
      <c r="C34" s="416">
        <v>139</v>
      </c>
      <c r="D34" s="416">
        <v>154</v>
      </c>
      <c r="E34" s="417">
        <v>164</v>
      </c>
      <c r="F34" s="416">
        <v>173</v>
      </c>
      <c r="G34" s="418">
        <v>183</v>
      </c>
      <c r="H34" s="377"/>
    </row>
    <row r="35" spans="1:8">
      <c r="A35" s="406" t="s">
        <v>623</v>
      </c>
      <c r="B35" s="389" t="s">
        <v>40</v>
      </c>
      <c r="C35" s="407">
        <v>0</v>
      </c>
      <c r="D35" s="407">
        <v>0</v>
      </c>
      <c r="E35" s="404">
        <v>0</v>
      </c>
      <c r="F35" s="407">
        <v>0</v>
      </c>
      <c r="G35" s="408">
        <v>0</v>
      </c>
      <c r="H35" s="377"/>
    </row>
    <row r="36" spans="1:8" s="240" customFormat="1">
      <c r="A36" s="406" t="s">
        <v>624</v>
      </c>
      <c r="B36" s="389" t="s">
        <v>40</v>
      </c>
      <c r="C36" s="407">
        <v>59</v>
      </c>
      <c r="D36" s="407">
        <v>30</v>
      </c>
      <c r="E36" s="404">
        <v>1967</v>
      </c>
      <c r="F36" s="407">
        <v>30</v>
      </c>
      <c r="G36" s="408">
        <v>30</v>
      </c>
      <c r="H36" s="377"/>
    </row>
    <row r="37" spans="1:8" s="240" customFormat="1" ht="31">
      <c r="A37" s="406" t="s">
        <v>625</v>
      </c>
      <c r="B37" s="389" t="s">
        <v>40</v>
      </c>
      <c r="C37" s="407">
        <v>0</v>
      </c>
      <c r="D37" s="407">
        <v>0</v>
      </c>
      <c r="E37" s="404">
        <v>1937</v>
      </c>
      <c r="F37" s="407">
        <v>0</v>
      </c>
      <c r="G37" s="408">
        <v>0</v>
      </c>
      <c r="H37" s="377"/>
    </row>
    <row r="38" spans="1:8" s="240" customFormat="1">
      <c r="A38" s="406" t="s">
        <v>626</v>
      </c>
      <c r="B38" s="389" t="s">
        <v>40</v>
      </c>
      <c r="C38" s="407">
        <v>59</v>
      </c>
      <c r="D38" s="407">
        <v>30</v>
      </c>
      <c r="E38" s="404">
        <v>30</v>
      </c>
      <c r="F38" s="407">
        <v>30</v>
      </c>
      <c r="G38" s="408">
        <v>30</v>
      </c>
      <c r="H38" s="377"/>
    </row>
    <row r="39" spans="1:8" s="240" customFormat="1">
      <c r="A39" s="406" t="s">
        <v>627</v>
      </c>
      <c r="B39" s="389" t="s">
        <v>40</v>
      </c>
      <c r="C39" s="409">
        <v>0</v>
      </c>
      <c r="D39" s="409">
        <v>0</v>
      </c>
      <c r="E39" s="414">
        <v>0</v>
      </c>
      <c r="F39" s="413">
        <v>0</v>
      </c>
      <c r="G39" s="415">
        <v>0</v>
      </c>
      <c r="H39" s="377"/>
    </row>
    <row r="40" spans="1:8">
      <c r="A40" s="406"/>
      <c r="B40" s="389"/>
      <c r="C40" s="409"/>
      <c r="D40" s="409"/>
      <c r="E40" s="414"/>
      <c r="F40" s="413"/>
      <c r="G40" s="415"/>
      <c r="H40" s="463"/>
    </row>
    <row r="41" spans="1:8" ht="18.75" customHeight="1">
      <c r="A41" s="426" t="s">
        <v>557</v>
      </c>
      <c r="B41" s="427" t="s">
        <v>40</v>
      </c>
      <c r="C41" s="428">
        <v>36768</v>
      </c>
      <c r="D41" s="428">
        <v>38655</v>
      </c>
      <c r="E41" s="428">
        <v>35956</v>
      </c>
      <c r="F41" s="428">
        <v>38862</v>
      </c>
      <c r="G41" s="429">
        <v>39786</v>
      </c>
      <c r="H41" s="463"/>
    </row>
    <row r="42" spans="1:8">
      <c r="A42" s="377"/>
      <c r="B42" s="377"/>
      <c r="C42" s="377"/>
      <c r="D42" s="377"/>
      <c r="E42" s="377"/>
      <c r="F42" s="377"/>
      <c r="G42" s="377"/>
      <c r="H42" s="377"/>
    </row>
    <row r="43" spans="1:8">
      <c r="A43" s="377"/>
      <c r="B43" s="377"/>
      <c r="C43" s="377"/>
      <c r="D43" s="378"/>
      <c r="E43" s="378"/>
      <c r="F43" s="378"/>
      <c r="G43" s="378"/>
      <c r="H43" s="377"/>
    </row>
    <row r="44" spans="1:8">
      <c r="D44" s="241"/>
      <c r="E44" s="241"/>
      <c r="F44" s="241"/>
      <c r="G44" s="241"/>
    </row>
    <row r="45" spans="1:8">
      <c r="D45" s="242"/>
      <c r="E45" s="242"/>
      <c r="F45" s="242"/>
      <c r="G45" s="242"/>
      <c r="H45" s="239"/>
    </row>
    <row r="46" spans="1:8">
      <c r="D46" s="242"/>
      <c r="E46" s="242"/>
      <c r="F46" s="242"/>
      <c r="G46" s="242"/>
      <c r="H46" s="239"/>
    </row>
    <row r="47" spans="1:8">
      <c r="D47" s="241"/>
      <c r="E47" s="241"/>
      <c r="F47" s="241"/>
      <c r="G47" s="241"/>
    </row>
    <row r="49" spans="1:3">
      <c r="A49" s="236"/>
      <c r="B49" s="236"/>
      <c r="C49" s="236"/>
    </row>
    <row r="50" spans="1:3">
      <c r="A50" s="236"/>
      <c r="B50" s="236"/>
      <c r="C50" s="236"/>
    </row>
  </sheetData>
  <mergeCells count="1">
    <mergeCell ref="A3:G3"/>
  </mergeCells>
  <pageMargins left="0.25" right="0.25" top="0.75" bottom="0.75" header="0.3" footer="0.3"/>
  <pageSetup paperSize="9"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3"/>
  <sheetViews>
    <sheetView zoomScaleNormal="100" workbookViewId="0">
      <selection activeCell="E23" sqref="E23"/>
    </sheetView>
  </sheetViews>
  <sheetFormatPr defaultColWidth="13.36328125" defaultRowHeight="14.5"/>
  <cols>
    <col min="1" max="1" width="8" style="122" customWidth="1"/>
    <col min="2" max="2" width="43.453125" style="122" customWidth="1"/>
    <col min="3" max="3" width="10.90625" style="122" customWidth="1"/>
    <col min="4" max="4" width="11.36328125" style="122" customWidth="1"/>
    <col min="5" max="6" width="10.90625" style="122" customWidth="1"/>
    <col min="7" max="7" width="10.453125" style="122" customWidth="1"/>
    <col min="8" max="16384" width="13.36328125" style="122"/>
  </cols>
  <sheetData>
    <row r="1" spans="1:8" ht="15.5">
      <c r="A1"/>
      <c r="B1"/>
      <c r="C1"/>
      <c r="D1"/>
      <c r="E1"/>
      <c r="F1"/>
      <c r="G1" s="409" t="s">
        <v>628</v>
      </c>
      <c r="H1"/>
    </row>
    <row r="2" spans="1:8">
      <c r="A2"/>
      <c r="B2"/>
      <c r="C2"/>
      <c r="D2"/>
      <c r="E2"/>
      <c r="F2"/>
      <c r="G2"/>
      <c r="H2"/>
    </row>
    <row r="3" spans="1:8" ht="15">
      <c r="A3" s="532" t="s">
        <v>629</v>
      </c>
      <c r="B3" s="532"/>
      <c r="C3" s="532"/>
      <c r="D3" s="532"/>
      <c r="E3" s="532"/>
      <c r="F3" s="532"/>
      <c r="G3" s="532"/>
      <c r="H3"/>
    </row>
    <row r="4" spans="1:8" ht="15.5">
      <c r="A4" s="464"/>
      <c r="B4" s="464"/>
      <c r="C4" s="464"/>
      <c r="D4" s="464"/>
      <c r="E4" s="455"/>
      <c r="F4" s="455"/>
      <c r="G4" s="455"/>
      <c r="H4"/>
    </row>
    <row r="5" spans="1:8" ht="15.5">
      <c r="A5" s="367"/>
      <c r="B5" s="367"/>
      <c r="C5" s="367"/>
      <c r="D5" s="455"/>
      <c r="E5" s="455"/>
      <c r="F5" s="455"/>
      <c r="G5" s="455" t="s">
        <v>40</v>
      </c>
      <c r="H5"/>
    </row>
    <row r="6" spans="1:8" ht="31">
      <c r="A6" s="465"/>
      <c r="B6" s="466"/>
      <c r="C6" s="382" t="s">
        <v>77</v>
      </c>
      <c r="D6" s="382" t="s">
        <v>78</v>
      </c>
      <c r="E6" s="383" t="s">
        <v>79</v>
      </c>
      <c r="F6" s="382" t="s">
        <v>80</v>
      </c>
      <c r="G6" s="382" t="s">
        <v>81</v>
      </c>
      <c r="H6"/>
    </row>
    <row r="7" spans="1:8" ht="15">
      <c r="A7" s="467" t="s">
        <v>560</v>
      </c>
      <c r="B7" s="437" t="s">
        <v>561</v>
      </c>
      <c r="C7" s="468">
        <v>37060</v>
      </c>
      <c r="D7" s="469">
        <v>37388</v>
      </c>
      <c r="E7" s="469">
        <v>35857</v>
      </c>
      <c r="F7" s="469">
        <v>38647</v>
      </c>
      <c r="G7" s="469">
        <v>39553</v>
      </c>
      <c r="H7"/>
    </row>
    <row r="8" spans="1:8" ht="15">
      <c r="A8" s="467" t="s">
        <v>562</v>
      </c>
      <c r="B8" s="437" t="s">
        <v>563</v>
      </c>
      <c r="C8" s="468">
        <v>51208</v>
      </c>
      <c r="D8" s="469">
        <v>54027</v>
      </c>
      <c r="E8" s="469">
        <v>56511</v>
      </c>
      <c r="F8" s="469">
        <v>59389</v>
      </c>
      <c r="G8" s="469">
        <v>62540</v>
      </c>
      <c r="H8"/>
    </row>
    <row r="9" spans="1:8" ht="15.5">
      <c r="A9" s="470" t="s">
        <v>564</v>
      </c>
      <c r="B9" s="443" t="s">
        <v>565</v>
      </c>
      <c r="C9" s="471">
        <v>43564</v>
      </c>
      <c r="D9" s="472">
        <v>48085</v>
      </c>
      <c r="E9" s="473">
        <v>51707</v>
      </c>
      <c r="F9" s="472">
        <v>54675</v>
      </c>
      <c r="G9" s="472">
        <v>57824</v>
      </c>
      <c r="H9"/>
    </row>
    <row r="10" spans="1:8" ht="15.5">
      <c r="A10" s="470" t="s">
        <v>566</v>
      </c>
      <c r="B10" s="443" t="s">
        <v>567</v>
      </c>
      <c r="C10" s="471">
        <v>0</v>
      </c>
      <c r="D10" s="474">
        <v>0</v>
      </c>
      <c r="E10" s="475">
        <v>0</v>
      </c>
      <c r="F10" s="474">
        <v>0</v>
      </c>
      <c r="G10" s="474">
        <v>0</v>
      </c>
      <c r="H10"/>
    </row>
    <row r="11" spans="1:8" ht="31">
      <c r="A11" s="470" t="s">
        <v>568</v>
      </c>
      <c r="B11" s="443" t="s">
        <v>630</v>
      </c>
      <c r="C11" s="471">
        <v>0</v>
      </c>
      <c r="D11" s="474">
        <v>0</v>
      </c>
      <c r="E11" s="475">
        <v>0</v>
      </c>
      <c r="F11" s="474">
        <v>0</v>
      </c>
      <c r="G11" s="474">
        <v>0</v>
      </c>
      <c r="H11"/>
    </row>
    <row r="12" spans="1:8" ht="15.5">
      <c r="A12" s="470" t="s">
        <v>570</v>
      </c>
      <c r="B12" s="447" t="s">
        <v>573</v>
      </c>
      <c r="C12" s="476">
        <v>7567</v>
      </c>
      <c r="D12" s="477">
        <v>5742</v>
      </c>
      <c r="E12" s="469">
        <v>4604</v>
      </c>
      <c r="F12" s="477">
        <v>4514</v>
      </c>
      <c r="G12" s="477">
        <v>4516</v>
      </c>
      <c r="H12"/>
    </row>
    <row r="13" spans="1:8" ht="15.5">
      <c r="A13" s="470" t="s">
        <v>631</v>
      </c>
      <c r="B13" s="449" t="s">
        <v>575</v>
      </c>
      <c r="C13" s="478">
        <v>7558</v>
      </c>
      <c r="D13" s="477">
        <v>5732</v>
      </c>
      <c r="E13" s="469">
        <v>4592</v>
      </c>
      <c r="F13" s="477">
        <v>4500</v>
      </c>
      <c r="G13" s="477">
        <v>4500</v>
      </c>
      <c r="H13"/>
    </row>
    <row r="14" spans="1:8" ht="15.5">
      <c r="A14" s="470" t="s">
        <v>632</v>
      </c>
      <c r="B14" s="450" t="s">
        <v>573</v>
      </c>
      <c r="C14" s="479">
        <v>8</v>
      </c>
      <c r="D14" s="477">
        <v>10</v>
      </c>
      <c r="E14" s="469">
        <v>12</v>
      </c>
      <c r="F14" s="477">
        <v>14</v>
      </c>
      <c r="G14" s="477">
        <v>16</v>
      </c>
      <c r="H14"/>
    </row>
    <row r="15" spans="1:8" ht="15.5">
      <c r="A15" s="470" t="s">
        <v>572</v>
      </c>
      <c r="B15" s="443" t="s">
        <v>578</v>
      </c>
      <c r="C15" s="471">
        <v>78</v>
      </c>
      <c r="D15" s="472">
        <v>200</v>
      </c>
      <c r="E15" s="473">
        <v>200</v>
      </c>
      <c r="F15" s="472">
        <v>200</v>
      </c>
      <c r="G15" s="472">
        <v>200</v>
      </c>
      <c r="H15"/>
    </row>
    <row r="16" spans="1:8" ht="15">
      <c r="A16" s="467" t="s">
        <v>579</v>
      </c>
      <c r="B16" s="437" t="s">
        <v>580</v>
      </c>
      <c r="C16" s="468">
        <v>-14148</v>
      </c>
      <c r="D16" s="469">
        <v>-16639</v>
      </c>
      <c r="E16" s="469">
        <v>-20654</v>
      </c>
      <c r="F16" s="469">
        <v>-20742</v>
      </c>
      <c r="G16" s="469">
        <v>-22987</v>
      </c>
      <c r="H16"/>
    </row>
    <row r="17" spans="1:8" ht="15.5">
      <c r="A17" s="470" t="s">
        <v>581</v>
      </c>
      <c r="B17" s="449" t="s">
        <v>617</v>
      </c>
      <c r="C17" s="478">
        <v>-13891</v>
      </c>
      <c r="D17" s="472">
        <v>-16197</v>
      </c>
      <c r="E17" s="473">
        <v>-18248</v>
      </c>
      <c r="F17" s="472">
        <v>-20253</v>
      </c>
      <c r="G17" s="472">
        <v>-22478</v>
      </c>
      <c r="H17"/>
    </row>
    <row r="18" spans="1:8" ht="15.5">
      <c r="A18" s="470" t="s">
        <v>583</v>
      </c>
      <c r="B18" s="449" t="s">
        <v>586</v>
      </c>
      <c r="C18" s="478">
        <v>-257</v>
      </c>
      <c r="D18" s="472">
        <v>-292</v>
      </c>
      <c r="E18" s="473">
        <v>-319</v>
      </c>
      <c r="F18" s="472">
        <v>-339</v>
      </c>
      <c r="G18" s="472">
        <v>-359</v>
      </c>
      <c r="H18"/>
    </row>
    <row r="19" spans="1:8" ht="15.5">
      <c r="A19" s="470" t="s">
        <v>585</v>
      </c>
      <c r="B19" s="449" t="s">
        <v>588</v>
      </c>
      <c r="C19" s="478">
        <v>0</v>
      </c>
      <c r="D19" s="477">
        <v>0</v>
      </c>
      <c r="E19" s="469">
        <v>0</v>
      </c>
      <c r="F19" s="477">
        <v>0</v>
      </c>
      <c r="G19" s="477">
        <v>0</v>
      </c>
      <c r="H19"/>
    </row>
    <row r="20" spans="1:8" ht="15.5">
      <c r="A20" s="470" t="s">
        <v>587</v>
      </c>
      <c r="B20" s="449" t="s">
        <v>590</v>
      </c>
      <c r="C20" s="478">
        <v>0</v>
      </c>
      <c r="D20" s="477">
        <v>-150</v>
      </c>
      <c r="E20" s="469">
        <v>-2087</v>
      </c>
      <c r="F20" s="477">
        <v>-150</v>
      </c>
      <c r="G20" s="477">
        <v>-150</v>
      </c>
      <c r="H20"/>
    </row>
    <row r="21" spans="1:8" ht="15.5">
      <c r="A21" s="467" t="s">
        <v>591</v>
      </c>
      <c r="B21" s="437" t="s">
        <v>592</v>
      </c>
      <c r="C21" s="468">
        <v>0</v>
      </c>
      <c r="D21" s="477">
        <v>-193000</v>
      </c>
      <c r="E21" s="469">
        <v>0</v>
      </c>
      <c r="F21" s="477">
        <v>0</v>
      </c>
      <c r="G21" s="477">
        <v>0</v>
      </c>
      <c r="H21"/>
    </row>
    <row r="22" spans="1:8" ht="31">
      <c r="A22" s="470" t="s">
        <v>593</v>
      </c>
      <c r="B22" s="449" t="s">
        <v>594</v>
      </c>
      <c r="C22" s="478">
        <v>0</v>
      </c>
      <c r="D22" s="477">
        <v>-320000</v>
      </c>
      <c r="E22" s="469">
        <v>0</v>
      </c>
      <c r="F22" s="477">
        <v>0</v>
      </c>
      <c r="G22" s="477">
        <v>0</v>
      </c>
      <c r="H22"/>
    </row>
    <row r="23" spans="1:8" ht="31">
      <c r="A23" s="470" t="s">
        <v>595</v>
      </c>
      <c r="B23" s="449" t="s">
        <v>596</v>
      </c>
      <c r="C23" s="478">
        <v>0</v>
      </c>
      <c r="D23" s="477">
        <v>127000</v>
      </c>
      <c r="E23" s="469">
        <v>0</v>
      </c>
      <c r="F23" s="477">
        <v>0</v>
      </c>
      <c r="G23" s="477">
        <v>0</v>
      </c>
      <c r="H23"/>
    </row>
    <row r="24" spans="1:8" ht="15">
      <c r="A24" s="467" t="s">
        <v>597</v>
      </c>
      <c r="B24" s="437" t="s">
        <v>598</v>
      </c>
      <c r="C24" s="468">
        <v>0</v>
      </c>
      <c r="D24" s="469">
        <v>0</v>
      </c>
      <c r="E24" s="469">
        <v>0</v>
      </c>
      <c r="F24" s="469">
        <v>0</v>
      </c>
      <c r="G24" s="469">
        <v>0</v>
      </c>
      <c r="H24"/>
    </row>
    <row r="25" spans="1:8" ht="15.5">
      <c r="A25" s="470" t="s">
        <v>599</v>
      </c>
      <c r="B25" s="449" t="s">
        <v>600</v>
      </c>
      <c r="C25" s="478">
        <v>0</v>
      </c>
      <c r="D25" s="477">
        <v>0</v>
      </c>
      <c r="E25" s="469">
        <v>0</v>
      </c>
      <c r="F25" s="477">
        <v>0</v>
      </c>
      <c r="G25" s="477">
        <v>0</v>
      </c>
      <c r="H25"/>
    </row>
    <row r="26" spans="1:8" ht="15.5">
      <c r="A26" s="470" t="s">
        <v>601</v>
      </c>
      <c r="B26" s="449" t="s">
        <v>602</v>
      </c>
      <c r="C26" s="478">
        <v>0</v>
      </c>
      <c r="D26" s="477">
        <v>0</v>
      </c>
      <c r="E26" s="469">
        <v>0</v>
      </c>
      <c r="F26" s="477">
        <v>0</v>
      </c>
      <c r="G26" s="477">
        <v>0</v>
      </c>
      <c r="H26"/>
    </row>
    <row r="27" spans="1:8" ht="15">
      <c r="A27" s="467" t="s">
        <v>603</v>
      </c>
      <c r="B27" s="437" t="s">
        <v>604</v>
      </c>
      <c r="C27" s="468">
        <v>37060</v>
      </c>
      <c r="D27" s="469">
        <v>-155612</v>
      </c>
      <c r="E27" s="469">
        <v>35857</v>
      </c>
      <c r="F27" s="469">
        <v>38647</v>
      </c>
      <c r="G27" s="469">
        <v>39553</v>
      </c>
      <c r="H27"/>
    </row>
    <row r="28" spans="1:8" ht="15">
      <c r="A28" s="467" t="s">
        <v>605</v>
      </c>
      <c r="B28" s="437" t="s">
        <v>606</v>
      </c>
      <c r="C28" s="468"/>
      <c r="D28" s="469"/>
      <c r="E28" s="469"/>
      <c r="F28" s="469"/>
      <c r="G28" s="469"/>
      <c r="H28"/>
    </row>
    <row r="29" spans="1:8" ht="15.5">
      <c r="A29" s="470" t="s">
        <v>607</v>
      </c>
      <c r="B29" s="449" t="s">
        <v>608</v>
      </c>
      <c r="C29" s="478">
        <v>170107</v>
      </c>
      <c r="D29" s="477">
        <v>207167</v>
      </c>
      <c r="E29" s="469">
        <v>51555</v>
      </c>
      <c r="F29" s="477">
        <v>87412</v>
      </c>
      <c r="G29" s="477">
        <v>126059</v>
      </c>
      <c r="H29"/>
    </row>
    <row r="30" spans="1:8" ht="15.5">
      <c r="A30" s="470" t="s">
        <v>609</v>
      </c>
      <c r="B30" s="449" t="s">
        <v>610</v>
      </c>
      <c r="C30" s="478">
        <v>37060</v>
      </c>
      <c r="D30" s="477">
        <v>-155612</v>
      </c>
      <c r="E30" s="469">
        <v>35857</v>
      </c>
      <c r="F30" s="477">
        <v>38647</v>
      </c>
      <c r="G30" s="477">
        <v>39553</v>
      </c>
      <c r="H30"/>
    </row>
    <row r="31" spans="1:8" ht="15.5">
      <c r="A31" s="480" t="s">
        <v>611</v>
      </c>
      <c r="B31" s="449" t="s">
        <v>612</v>
      </c>
      <c r="C31" s="478">
        <v>207167</v>
      </c>
      <c r="D31" s="472">
        <v>51555</v>
      </c>
      <c r="E31" s="473">
        <v>87412</v>
      </c>
      <c r="F31" s="472">
        <v>126059</v>
      </c>
      <c r="G31" s="472">
        <v>165612</v>
      </c>
      <c r="H31"/>
    </row>
    <row r="33" spans="4:7">
      <c r="D33" s="248"/>
      <c r="E33" s="248"/>
      <c r="F33" s="248"/>
      <c r="G33" s="248"/>
    </row>
  </sheetData>
  <mergeCells count="1">
    <mergeCell ref="A3:G3"/>
  </mergeCells>
  <pageMargins left="0.25" right="0.25"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99"/>
  <sheetViews>
    <sheetView zoomScaleNormal="100" workbookViewId="0">
      <pane xSplit="1" ySplit="6" topLeftCell="B7" activePane="bottomRight" state="frozen"/>
      <selection pane="topRight" activeCell="D70" sqref="D70"/>
      <selection pane="bottomLeft" activeCell="D70" sqref="D70"/>
      <selection pane="bottomRight" activeCell="F14" sqref="F14"/>
    </sheetView>
  </sheetViews>
  <sheetFormatPr defaultColWidth="9.08984375" defaultRowHeight="13"/>
  <cols>
    <col min="1" max="1" width="46.08984375" style="3" customWidth="1"/>
    <col min="2" max="2" width="10.36328125" style="3" customWidth="1"/>
    <col min="3" max="4" width="10.54296875" style="2" customWidth="1"/>
    <col min="5" max="5" width="10.90625" style="2" customWidth="1"/>
    <col min="6" max="6" width="11.90625" style="2" customWidth="1"/>
    <col min="7" max="7" width="11.36328125" style="3" customWidth="1"/>
    <col min="8" max="8" width="10.6328125" style="3" customWidth="1"/>
    <col min="9" max="9" width="4.90625" style="3" customWidth="1"/>
    <col min="10" max="10" width="13" style="3" hidden="1" customWidth="1"/>
    <col min="11" max="11" width="12.54296875" style="3" hidden="1" customWidth="1"/>
    <col min="12" max="12" width="10.36328125" style="3" hidden="1" customWidth="1"/>
    <col min="13" max="13" width="11.6328125" style="3" hidden="1" customWidth="1"/>
    <col min="14" max="15" width="9.08984375" style="3" hidden="1" customWidth="1"/>
    <col min="16" max="16384" width="9.08984375" style="3"/>
  </cols>
  <sheetData>
    <row r="1" spans="1:18" ht="13.5" customHeight="1">
      <c r="C1" s="77"/>
      <c r="D1" s="77"/>
      <c r="E1" s="77"/>
      <c r="G1" s="60"/>
      <c r="H1" s="60" t="s">
        <v>73</v>
      </c>
    </row>
    <row r="2" spans="1:18" ht="16.5" customHeight="1">
      <c r="A2" s="491" t="s">
        <v>3</v>
      </c>
      <c r="B2" s="491"/>
      <c r="C2" s="491"/>
      <c r="D2" s="491"/>
      <c r="E2" s="491"/>
      <c r="F2" s="491"/>
      <c r="G2" s="491"/>
      <c r="H2" s="60" t="s">
        <v>1</v>
      </c>
    </row>
    <row r="3" spans="1:18" ht="15.75" customHeight="1">
      <c r="A3" s="491" t="s">
        <v>74</v>
      </c>
      <c r="B3" s="491"/>
      <c r="C3" s="491"/>
      <c r="D3" s="491"/>
      <c r="E3" s="491"/>
      <c r="F3" s="491"/>
      <c r="G3" s="491"/>
      <c r="H3" s="127"/>
    </row>
    <row r="4" spans="1:18" ht="15.75" customHeight="1">
      <c r="C4" s="28"/>
      <c r="D4" s="28"/>
      <c r="E4" s="28"/>
      <c r="F4" s="28"/>
      <c r="G4" s="29"/>
      <c r="H4" s="29"/>
    </row>
    <row r="5" spans="1:18" ht="12" customHeight="1">
      <c r="A5" s="43"/>
      <c r="B5" s="488" t="s">
        <v>75</v>
      </c>
      <c r="C5" s="486" t="s">
        <v>76</v>
      </c>
      <c r="D5" s="486" t="s">
        <v>77</v>
      </c>
      <c r="E5" s="486" t="s">
        <v>78</v>
      </c>
      <c r="F5" s="484" t="s">
        <v>79</v>
      </c>
      <c r="G5" s="486" t="s">
        <v>80</v>
      </c>
      <c r="H5" s="486" t="s">
        <v>81</v>
      </c>
    </row>
    <row r="6" spans="1:18" ht="17.25" customHeight="1">
      <c r="A6" s="44"/>
      <c r="B6" s="489" t="s">
        <v>12</v>
      </c>
      <c r="C6" s="490"/>
      <c r="D6" s="490"/>
      <c r="E6" s="490"/>
      <c r="F6" s="485"/>
      <c r="G6" s="487"/>
      <c r="H6" s="487"/>
    </row>
    <row r="7" spans="1:18" ht="14.25" customHeight="1">
      <c r="A7" s="304" t="s">
        <v>82</v>
      </c>
      <c r="B7" s="305"/>
      <c r="C7" s="52"/>
      <c r="D7" s="52"/>
      <c r="E7" s="52"/>
      <c r="F7" s="52"/>
      <c r="G7" s="52"/>
      <c r="H7" s="52"/>
    </row>
    <row r="8" spans="1:18" ht="9" customHeight="1">
      <c r="A8" s="304"/>
      <c r="B8" s="305"/>
      <c r="C8" s="52"/>
      <c r="D8" s="52"/>
      <c r="E8" s="52"/>
      <c r="F8" s="52"/>
      <c r="G8" s="52"/>
      <c r="H8" s="52"/>
    </row>
    <row r="9" spans="1:18">
      <c r="A9" s="306" t="s">
        <v>83</v>
      </c>
      <c r="B9" s="9" t="s">
        <v>19</v>
      </c>
      <c r="C9" s="3">
        <v>246.21</v>
      </c>
      <c r="D9" s="291">
        <v>269.77</v>
      </c>
      <c r="E9" s="3">
        <v>298.45</v>
      </c>
      <c r="F9" s="297">
        <v>327.91</v>
      </c>
      <c r="G9" s="291">
        <v>355.42</v>
      </c>
      <c r="H9" s="3">
        <v>381.33</v>
      </c>
    </row>
    <row r="10" spans="1:18" ht="12.75" customHeight="1">
      <c r="A10" s="306" t="s">
        <v>84</v>
      </c>
      <c r="B10" s="9"/>
      <c r="C10" s="11">
        <v>1006261</v>
      </c>
      <c r="D10" s="307">
        <v>1004186</v>
      </c>
      <c r="E10" s="11">
        <v>1008195</v>
      </c>
      <c r="F10" s="308">
        <v>1010270</v>
      </c>
      <c r="G10" s="307">
        <v>1014900</v>
      </c>
      <c r="H10" s="307">
        <v>1018440</v>
      </c>
      <c r="J10" s="11"/>
      <c r="K10" s="11"/>
      <c r="L10" s="11"/>
      <c r="M10" s="11"/>
    </row>
    <row r="11" spans="1:18" ht="13.5" customHeight="1">
      <c r="A11" s="306" t="s">
        <v>85</v>
      </c>
      <c r="B11" s="30" t="s">
        <v>86</v>
      </c>
      <c r="C11" s="10">
        <v>43.2</v>
      </c>
      <c r="D11" s="10">
        <v>43.6</v>
      </c>
      <c r="E11" s="10">
        <v>45.4</v>
      </c>
      <c r="F11" s="78">
        <v>47.4</v>
      </c>
      <c r="G11" s="10">
        <v>48.8</v>
      </c>
      <c r="H11" s="10">
        <v>49.7</v>
      </c>
    </row>
    <row r="12" spans="1:18" ht="14.25" customHeight="1">
      <c r="A12" s="309" t="s">
        <v>87</v>
      </c>
      <c r="B12" s="145"/>
      <c r="C12" s="136"/>
      <c r="D12" s="79"/>
      <c r="F12" s="136"/>
      <c r="G12" s="136"/>
      <c r="H12" s="136"/>
    </row>
    <row r="13" spans="1:18" ht="12" customHeight="1">
      <c r="A13" s="146"/>
      <c r="B13" s="135"/>
      <c r="C13" s="137"/>
      <c r="D13" s="80"/>
      <c r="F13" s="137"/>
      <c r="G13" s="137"/>
      <c r="H13" s="137"/>
    </row>
    <row r="14" spans="1:18" ht="15">
      <c r="A14" s="288" t="s">
        <v>88</v>
      </c>
      <c r="B14" s="2" t="s">
        <v>89</v>
      </c>
      <c r="C14" s="289">
        <v>4899440.1289999997</v>
      </c>
      <c r="D14" s="289">
        <v>5460494</v>
      </c>
      <c r="E14" s="289">
        <v>6155922</v>
      </c>
      <c r="F14" s="289">
        <v>6931347</v>
      </c>
      <c r="G14" s="289">
        <v>7609648</v>
      </c>
      <c r="H14" s="289">
        <v>8251690</v>
      </c>
      <c r="J14" s="11"/>
      <c r="K14" s="11"/>
      <c r="L14" s="11"/>
      <c r="M14" s="11"/>
      <c r="N14" s="11"/>
      <c r="Q14" s="10"/>
    </row>
    <row r="15" spans="1:18">
      <c r="B15" s="9"/>
      <c r="D15" s="128"/>
      <c r="F15" s="128"/>
      <c r="G15" s="128"/>
      <c r="H15" s="128"/>
    </row>
    <row r="16" spans="1:18" s="2" customFormat="1">
      <c r="A16" s="2" t="s">
        <v>90</v>
      </c>
      <c r="B16" s="81" t="s">
        <v>40</v>
      </c>
      <c r="C16" s="13">
        <v>4000546.8119999999</v>
      </c>
      <c r="D16" s="13">
        <v>4500529</v>
      </c>
      <c r="E16" s="13">
        <v>5128342</v>
      </c>
      <c r="F16" s="13">
        <v>5807502</v>
      </c>
      <c r="G16" s="13">
        <v>6411115</v>
      </c>
      <c r="H16" s="13">
        <v>6987834</v>
      </c>
      <c r="I16" s="3"/>
      <c r="J16" s="13">
        <f>J17+F23</f>
        <v>5807502</v>
      </c>
      <c r="K16" s="13">
        <f t="shared" ref="K16:L16" si="0">K17+G23</f>
        <v>6411115</v>
      </c>
      <c r="L16" s="13">
        <f t="shared" si="0"/>
        <v>6987834</v>
      </c>
      <c r="M16" s="13">
        <f t="shared" ref="M16" si="1">M17+I23</f>
        <v>0</v>
      </c>
      <c r="N16" s="13">
        <f>N17+J23</f>
        <v>0</v>
      </c>
      <c r="O16" s="13">
        <f t="shared" ref="O16" si="2">O17+K23</f>
        <v>0</v>
      </c>
      <c r="P16" s="3"/>
      <c r="Q16" s="3"/>
      <c r="R16" s="3"/>
    </row>
    <row r="17" spans="1:18" s="2" customFormat="1">
      <c r="A17" s="3" t="s">
        <v>91</v>
      </c>
      <c r="B17" s="9" t="s">
        <v>40</v>
      </c>
      <c r="C17" s="11">
        <v>4000164.3119999999</v>
      </c>
      <c r="D17" s="290">
        <v>4491729</v>
      </c>
      <c r="E17" s="11">
        <v>5127384</v>
      </c>
      <c r="F17" s="82">
        <v>5806433</v>
      </c>
      <c r="G17" s="290">
        <v>6410235</v>
      </c>
      <c r="H17" s="290">
        <v>6987005</v>
      </c>
      <c r="I17" s="3"/>
      <c r="J17" s="11">
        <f>ROUND(F19*F20*12/1000,0)</f>
        <v>5806433</v>
      </c>
      <c r="K17" s="11">
        <f t="shared" ref="K17:L17" si="3">ROUND(G19*G20*12/1000,0)</f>
        <v>6410235</v>
      </c>
      <c r="L17" s="11">
        <f t="shared" si="3"/>
        <v>6987005</v>
      </c>
      <c r="M17" s="11">
        <f t="shared" ref="M17" si="4">ROUND(I19*I20*12/1000,0)</f>
        <v>0</v>
      </c>
      <c r="N17" s="11">
        <f t="shared" ref="N17" si="5">ROUND(J19*J20*12/1000,0)</f>
        <v>0</v>
      </c>
      <c r="O17" s="11">
        <f t="shared" ref="O17" si="6">ROUND(K19*K20*12/1000,0)</f>
        <v>0</v>
      </c>
      <c r="P17" s="3"/>
      <c r="Q17" s="3"/>
      <c r="R17" s="3"/>
    </row>
    <row r="18" spans="1:18">
      <c r="A18" s="3" t="s">
        <v>92</v>
      </c>
      <c r="B18" s="9" t="s">
        <v>93</v>
      </c>
      <c r="C18" s="11">
        <v>615627</v>
      </c>
      <c r="D18" s="290">
        <v>622378</v>
      </c>
      <c r="E18" s="11">
        <v>633000</v>
      </c>
      <c r="F18" s="82">
        <v>640000</v>
      </c>
      <c r="G18" s="290">
        <v>649000</v>
      </c>
      <c r="H18" s="290">
        <v>657000</v>
      </c>
      <c r="Q18" s="10"/>
    </row>
    <row r="19" spans="1:18">
      <c r="A19" s="3" t="s">
        <v>94</v>
      </c>
      <c r="B19" s="9" t="s">
        <v>12</v>
      </c>
      <c r="C19" s="11">
        <v>618374</v>
      </c>
      <c r="D19" s="290">
        <v>627301</v>
      </c>
      <c r="E19" s="11">
        <v>638001</v>
      </c>
      <c r="F19" s="82">
        <v>645056</v>
      </c>
      <c r="G19" s="290">
        <v>654127</v>
      </c>
      <c r="H19" s="290">
        <v>662190</v>
      </c>
    </row>
    <row r="20" spans="1:18">
      <c r="A20" s="3" t="s">
        <v>95</v>
      </c>
      <c r="B20" s="9" t="s">
        <v>19</v>
      </c>
      <c r="C20" s="3">
        <v>539.07000000000005</v>
      </c>
      <c r="D20" s="291">
        <v>596.70000000000005</v>
      </c>
      <c r="E20" s="3">
        <v>669.72</v>
      </c>
      <c r="F20" s="292">
        <v>750.12</v>
      </c>
      <c r="G20" s="293">
        <v>816.64</v>
      </c>
      <c r="H20" s="293">
        <v>879.28</v>
      </c>
    </row>
    <row r="21" spans="1:18">
      <c r="A21" s="3" t="s">
        <v>96</v>
      </c>
      <c r="B21" s="9" t="s">
        <v>19</v>
      </c>
      <c r="C21" s="3">
        <v>573.82000000000005</v>
      </c>
      <c r="D21" s="291">
        <v>638.23</v>
      </c>
      <c r="E21" s="3">
        <v>719.83</v>
      </c>
      <c r="F21" s="292">
        <v>809.75</v>
      </c>
      <c r="G21" s="293">
        <v>885.06</v>
      </c>
      <c r="H21" s="293">
        <v>956.45</v>
      </c>
      <c r="Q21" s="10"/>
    </row>
    <row r="22" spans="1:18">
      <c r="A22" s="2" t="s">
        <v>97</v>
      </c>
      <c r="B22" s="9" t="s">
        <v>40</v>
      </c>
      <c r="C22" s="11">
        <v>-338.9</v>
      </c>
      <c r="D22" s="290">
        <v>8461</v>
      </c>
      <c r="E22" s="11">
        <v>9419</v>
      </c>
      <c r="F22" s="82">
        <v>10488</v>
      </c>
      <c r="G22" s="290">
        <v>11368</v>
      </c>
      <c r="H22" s="290">
        <v>12197</v>
      </c>
    </row>
    <row r="23" spans="1:18">
      <c r="A23" s="2" t="s">
        <v>98</v>
      </c>
      <c r="B23" s="9" t="s">
        <v>40</v>
      </c>
      <c r="C23" s="11">
        <v>382.5</v>
      </c>
      <c r="D23" s="290">
        <v>8800</v>
      </c>
      <c r="E23" s="11">
        <v>958</v>
      </c>
      <c r="F23" s="82">
        <v>1069</v>
      </c>
      <c r="G23" s="290">
        <v>880</v>
      </c>
      <c r="H23" s="290">
        <v>829</v>
      </c>
    </row>
    <row r="24" spans="1:18" ht="10.5" customHeight="1">
      <c r="A24" s="294"/>
      <c r="B24" s="295"/>
      <c r="C24" s="296"/>
      <c r="D24" s="139"/>
      <c r="F24" s="128"/>
      <c r="G24" s="128"/>
      <c r="H24" s="128"/>
    </row>
    <row r="25" spans="1:18" s="2" customFormat="1" ht="12.75" customHeight="1">
      <c r="A25" s="2" t="s">
        <v>99</v>
      </c>
      <c r="B25" s="81" t="s">
        <v>40</v>
      </c>
      <c r="C25" s="13">
        <v>653219.61699999997</v>
      </c>
      <c r="D25" s="82">
        <v>691014</v>
      </c>
      <c r="E25" s="13">
        <v>728558</v>
      </c>
      <c r="F25" s="82">
        <v>791996</v>
      </c>
      <c r="G25" s="82">
        <v>838498</v>
      </c>
      <c r="H25" s="82">
        <v>878019</v>
      </c>
      <c r="I25" s="3"/>
      <c r="J25" s="10"/>
      <c r="K25" s="10"/>
      <c r="L25" s="10"/>
      <c r="M25" s="10"/>
      <c r="N25" s="3"/>
      <c r="O25" s="3"/>
      <c r="P25" s="3"/>
      <c r="Q25" s="3"/>
      <c r="R25" s="3"/>
    </row>
    <row r="26" spans="1:18" s="2" customFormat="1" ht="12.75" customHeight="1">
      <c r="A26" s="2" t="s">
        <v>100</v>
      </c>
      <c r="B26" s="81"/>
      <c r="D26" s="82"/>
      <c r="F26" s="82"/>
      <c r="G26" s="82"/>
      <c r="H26" s="82"/>
      <c r="I26" s="3"/>
    </row>
    <row r="27" spans="1:18" ht="13.5" customHeight="1">
      <c r="A27" s="3" t="s">
        <v>101</v>
      </c>
      <c r="B27" s="9" t="s">
        <v>93</v>
      </c>
      <c r="C27" s="11">
        <v>145615</v>
      </c>
      <c r="D27" s="290">
        <v>139597</v>
      </c>
      <c r="E27" s="11">
        <v>134800</v>
      </c>
      <c r="F27" s="82">
        <v>131900</v>
      </c>
      <c r="G27" s="290">
        <v>129100</v>
      </c>
      <c r="H27" s="290">
        <v>126200</v>
      </c>
    </row>
    <row r="28" spans="1:18">
      <c r="A28" s="3" t="s">
        <v>102</v>
      </c>
    </row>
    <row r="29" spans="1:18" ht="12" hidden="1" customHeight="1">
      <c r="A29" s="3" t="s">
        <v>94</v>
      </c>
      <c r="B29" s="9" t="s">
        <v>12</v>
      </c>
      <c r="D29" s="290"/>
      <c r="F29" s="82"/>
      <c r="G29" s="290"/>
      <c r="H29" s="290"/>
    </row>
    <row r="30" spans="1:18" ht="12" hidden="1" customHeight="1">
      <c r="A30" s="3" t="s">
        <v>103</v>
      </c>
      <c r="B30" s="9" t="s">
        <v>19</v>
      </c>
      <c r="D30" s="291"/>
      <c r="F30" s="297"/>
      <c r="G30" s="291"/>
      <c r="H30" s="291"/>
    </row>
    <row r="31" spans="1:18" s="2" customFormat="1">
      <c r="A31" s="2" t="s">
        <v>104</v>
      </c>
      <c r="B31" s="81" t="s">
        <v>40</v>
      </c>
      <c r="C31" s="13">
        <v>120890.591</v>
      </c>
      <c r="D31" s="82">
        <v>119566</v>
      </c>
      <c r="E31" s="13">
        <v>112350</v>
      </c>
      <c r="F31" s="82">
        <v>109373</v>
      </c>
      <c r="G31" s="82">
        <v>105218</v>
      </c>
      <c r="H31" s="82">
        <v>100959</v>
      </c>
      <c r="I31" s="3"/>
      <c r="J31" s="11">
        <f>ROUND(F33*F34*12/1000,0)</f>
        <v>109373</v>
      </c>
      <c r="K31" s="11">
        <f t="shared" ref="K31:L31" si="7">ROUND(G33*G34*12/1000,0)</f>
        <v>105218</v>
      </c>
      <c r="L31" s="11">
        <f t="shared" si="7"/>
        <v>100959</v>
      </c>
      <c r="M31" s="2">
        <f>J31-F31</f>
        <v>0</v>
      </c>
      <c r="N31" s="2">
        <f t="shared" ref="N31" si="8">K31-G31</f>
        <v>0</v>
      </c>
      <c r="O31" s="2">
        <f t="shared" ref="O31" si="9">L31-H31</f>
        <v>0</v>
      </c>
      <c r="P31" s="3"/>
      <c r="Q31" s="3"/>
      <c r="R31" s="3"/>
    </row>
    <row r="32" spans="1:18">
      <c r="A32" s="3" t="s">
        <v>105</v>
      </c>
      <c r="B32" s="9" t="s">
        <v>93</v>
      </c>
      <c r="C32" s="11">
        <v>23973</v>
      </c>
      <c r="D32" s="290">
        <v>21511</v>
      </c>
      <c r="E32" s="11">
        <v>18300</v>
      </c>
      <c r="F32" s="82">
        <v>16000</v>
      </c>
      <c r="G32" s="290">
        <v>14200</v>
      </c>
      <c r="H32" s="290">
        <v>12700</v>
      </c>
      <c r="J32" s="11"/>
      <c r="K32" s="11"/>
      <c r="L32" s="11"/>
      <c r="M32" s="11"/>
      <c r="N32" s="11"/>
    </row>
    <row r="33" spans="1:18">
      <c r="A33" s="3" t="s">
        <v>106</v>
      </c>
      <c r="B33" s="9" t="s">
        <v>12</v>
      </c>
      <c r="C33" s="11">
        <v>24037</v>
      </c>
      <c r="D33" s="290">
        <v>21617</v>
      </c>
      <c r="E33" s="11">
        <v>18390</v>
      </c>
      <c r="F33" s="82">
        <v>16078</v>
      </c>
      <c r="G33" s="290">
        <v>14270</v>
      </c>
      <c r="H33" s="290">
        <v>12762</v>
      </c>
    </row>
    <row r="34" spans="1:18" ht="12.75" customHeight="1">
      <c r="A34" s="3" t="s">
        <v>107</v>
      </c>
      <c r="B34" s="9" t="s">
        <v>19</v>
      </c>
      <c r="C34" s="3">
        <v>419.11</v>
      </c>
      <c r="D34" s="291">
        <v>460.93</v>
      </c>
      <c r="E34" s="3">
        <v>509.11</v>
      </c>
      <c r="F34" s="297">
        <v>566.89</v>
      </c>
      <c r="G34" s="291">
        <v>614.45000000000005</v>
      </c>
      <c r="H34" s="291">
        <v>659.24</v>
      </c>
    </row>
    <row r="35" spans="1:18" ht="13.5" customHeight="1">
      <c r="A35" s="55"/>
      <c r="B35" s="298"/>
      <c r="D35" s="249"/>
      <c r="F35" s="249"/>
      <c r="G35" s="249"/>
      <c r="H35" s="249"/>
    </row>
    <row r="36" spans="1:18" s="2" customFormat="1" ht="12" customHeight="1">
      <c r="A36" s="2" t="s">
        <v>108</v>
      </c>
      <c r="B36" s="81" t="s">
        <v>40</v>
      </c>
      <c r="C36" s="13">
        <v>532329.02599999995</v>
      </c>
      <c r="D36" s="82">
        <v>571448</v>
      </c>
      <c r="E36" s="13">
        <v>616208</v>
      </c>
      <c r="F36" s="82">
        <v>682623</v>
      </c>
      <c r="G36" s="82">
        <v>733280</v>
      </c>
      <c r="H36" s="82">
        <v>777060</v>
      </c>
      <c r="I36" s="3"/>
      <c r="J36" s="11">
        <f>J38+F43</f>
        <v>682623</v>
      </c>
      <c r="K36" s="11">
        <f>K38+G43</f>
        <v>733280</v>
      </c>
      <c r="L36" s="11">
        <f>L38+H43</f>
        <v>777060</v>
      </c>
      <c r="M36" s="2">
        <f>J36-F36</f>
        <v>0</v>
      </c>
      <c r="N36" s="2">
        <f t="shared" ref="N36" si="10">K36-G36</f>
        <v>0</v>
      </c>
      <c r="O36" s="2">
        <f t="shared" ref="O36" si="11">L36-H36</f>
        <v>0</v>
      </c>
      <c r="P36" s="3"/>
      <c r="Q36" s="3"/>
      <c r="R36" s="3"/>
    </row>
    <row r="37" spans="1:18" s="2" customFormat="1" ht="12" customHeight="1">
      <c r="A37" s="2" t="s">
        <v>109</v>
      </c>
      <c r="B37" s="81"/>
      <c r="D37" s="82"/>
      <c r="E37" s="13"/>
      <c r="F37" s="82"/>
      <c r="G37" s="82"/>
      <c r="H37" s="82"/>
      <c r="I37" s="3"/>
      <c r="J37" s="11"/>
      <c r="K37" s="11"/>
      <c r="L37" s="11"/>
      <c r="M37" s="11"/>
      <c r="N37" s="11"/>
      <c r="O37" s="3"/>
      <c r="P37" s="3"/>
      <c r="Q37" s="3"/>
      <c r="R37" s="3"/>
    </row>
    <row r="38" spans="1:18" s="2" customFormat="1" ht="12" customHeight="1">
      <c r="A38" s="3" t="s">
        <v>110</v>
      </c>
      <c r="B38" s="9" t="s">
        <v>40</v>
      </c>
      <c r="C38" s="11">
        <v>532446.60599999991</v>
      </c>
      <c r="D38" s="290">
        <v>566985</v>
      </c>
      <c r="E38" s="11">
        <v>615363</v>
      </c>
      <c r="F38" s="82">
        <v>681680</v>
      </c>
      <c r="G38" s="290">
        <v>732504</v>
      </c>
      <c r="H38" s="290">
        <v>776329</v>
      </c>
      <c r="I38" s="3"/>
      <c r="J38" s="11">
        <f>ROUND(F40*F41*12/1000,0)</f>
        <v>681680</v>
      </c>
      <c r="K38" s="11">
        <f>ROUND(G40*G41*12/1000,0)</f>
        <v>732504</v>
      </c>
      <c r="L38" s="11">
        <f>ROUND(H40*H41*12/1000,0)</f>
        <v>776329</v>
      </c>
      <c r="M38" s="2">
        <f>J38-F38</f>
        <v>0</v>
      </c>
      <c r="N38" s="2">
        <f t="shared" ref="N38" si="12">K38-G38</f>
        <v>0</v>
      </c>
      <c r="O38" s="2">
        <f t="shared" ref="O38" si="13">L38-H38</f>
        <v>0</v>
      </c>
      <c r="P38" s="3"/>
      <c r="Q38" s="3"/>
      <c r="R38" s="3"/>
    </row>
    <row r="39" spans="1:18">
      <c r="A39" s="3" t="s">
        <v>111</v>
      </c>
      <c r="B39" s="9" t="s">
        <v>93</v>
      </c>
      <c r="C39" s="11">
        <v>121642</v>
      </c>
      <c r="D39" s="290">
        <v>118086</v>
      </c>
      <c r="E39" s="11">
        <v>116500</v>
      </c>
      <c r="F39" s="82">
        <v>115900</v>
      </c>
      <c r="G39" s="290">
        <v>114900</v>
      </c>
      <c r="H39" s="290">
        <v>113500</v>
      </c>
      <c r="J39" s="11"/>
      <c r="K39" s="11"/>
      <c r="L39" s="11"/>
      <c r="M39" s="11"/>
    </row>
    <row r="40" spans="1:18">
      <c r="A40" s="3" t="s">
        <v>112</v>
      </c>
      <c r="B40" s="9" t="s">
        <v>12</v>
      </c>
      <c r="C40" s="11">
        <v>126286</v>
      </c>
      <c r="D40" s="290">
        <v>123381</v>
      </c>
      <c r="E40" s="11">
        <v>121719</v>
      </c>
      <c r="F40" s="82">
        <v>121092</v>
      </c>
      <c r="G40" s="290">
        <v>120048</v>
      </c>
      <c r="H40" s="290">
        <v>118585</v>
      </c>
      <c r="I40" s="12"/>
    </row>
    <row r="41" spans="1:18" ht="13.5" customHeight="1">
      <c r="A41" s="3" t="s">
        <v>113</v>
      </c>
      <c r="B41" s="9" t="s">
        <v>19</v>
      </c>
      <c r="C41" s="3">
        <v>351.35</v>
      </c>
      <c r="D41" s="291">
        <v>382.95</v>
      </c>
      <c r="E41" s="3">
        <v>421.3</v>
      </c>
      <c r="F41" s="297">
        <v>469.12</v>
      </c>
      <c r="G41" s="291">
        <v>508.48</v>
      </c>
      <c r="H41" s="291">
        <v>545.54999999999995</v>
      </c>
    </row>
    <row r="42" spans="1:18" ht="13.5" customHeight="1">
      <c r="A42" s="3" t="s">
        <v>114</v>
      </c>
      <c r="B42" s="9" t="s">
        <v>40</v>
      </c>
      <c r="C42" s="11">
        <v>3000.335</v>
      </c>
      <c r="D42" s="290">
        <v>7463</v>
      </c>
      <c r="E42" s="11">
        <v>8308</v>
      </c>
      <c r="F42" s="82">
        <v>9251</v>
      </c>
      <c r="G42" s="290">
        <v>10027</v>
      </c>
      <c r="H42" s="290">
        <v>10758</v>
      </c>
    </row>
    <row r="43" spans="1:18" ht="13.5" customHeight="1">
      <c r="A43" s="3" t="s">
        <v>115</v>
      </c>
      <c r="B43" s="9" t="s">
        <v>40</v>
      </c>
      <c r="C43" s="11">
        <v>-117.58</v>
      </c>
      <c r="D43" s="290">
        <v>4463</v>
      </c>
      <c r="E43" s="11">
        <v>845</v>
      </c>
      <c r="F43" s="82">
        <v>943</v>
      </c>
      <c r="G43" s="290">
        <v>776</v>
      </c>
      <c r="H43" s="290">
        <v>731</v>
      </c>
    </row>
    <row r="44" spans="1:18">
      <c r="A44" s="3" t="s">
        <v>116</v>
      </c>
      <c r="B44" s="9"/>
      <c r="C44" s="83"/>
      <c r="D44" s="140"/>
      <c r="F44" s="83"/>
      <c r="G44" s="83"/>
      <c r="H44" s="83"/>
    </row>
    <row r="45" spans="1:18" s="2" customFormat="1">
      <c r="A45" s="299" t="s">
        <v>117</v>
      </c>
      <c r="B45" s="81" t="s">
        <v>40</v>
      </c>
      <c r="C45" s="13">
        <v>169480.554</v>
      </c>
      <c r="D45" s="82">
        <v>185226</v>
      </c>
      <c r="E45" s="13">
        <v>204233</v>
      </c>
      <c r="F45" s="82">
        <v>224672</v>
      </c>
      <c r="G45" s="82">
        <v>242470</v>
      </c>
      <c r="H45" s="82">
        <v>259154</v>
      </c>
      <c r="I45" s="3"/>
      <c r="J45" s="11"/>
      <c r="K45" s="11"/>
      <c r="L45" s="11"/>
      <c r="M45" s="11"/>
    </row>
    <row r="46" spans="1:18" ht="12" customHeight="1">
      <c r="A46" s="299" t="s">
        <v>118</v>
      </c>
      <c r="B46" s="81"/>
      <c r="D46" s="82"/>
      <c r="E46" s="13"/>
      <c r="F46" s="12"/>
      <c r="G46" s="12"/>
      <c r="H46" s="12"/>
    </row>
    <row r="47" spans="1:18">
      <c r="A47" s="300" t="s">
        <v>119</v>
      </c>
      <c r="B47" s="9" t="s">
        <v>93</v>
      </c>
      <c r="C47" s="11">
        <v>234288</v>
      </c>
      <c r="D47" s="290">
        <v>231596</v>
      </c>
      <c r="E47" s="11">
        <v>229740</v>
      </c>
      <c r="F47" s="82">
        <v>227575</v>
      </c>
      <c r="G47" s="290">
        <v>225915</v>
      </c>
      <c r="H47" s="290">
        <v>224365</v>
      </c>
    </row>
    <row r="48" spans="1:18">
      <c r="A48" s="300" t="s">
        <v>120</v>
      </c>
      <c r="C48" s="11"/>
      <c r="D48" s="11"/>
      <c r="E48" s="13"/>
      <c r="F48" s="13"/>
      <c r="G48" s="11"/>
      <c r="H48" s="11"/>
    </row>
    <row r="49" spans="1:18" ht="11.25" customHeight="1">
      <c r="A49" s="55"/>
      <c r="B49" s="55"/>
      <c r="C49" s="55"/>
      <c r="D49" s="55"/>
      <c r="E49" s="13"/>
      <c r="F49" s="55"/>
      <c r="G49" s="55"/>
      <c r="H49" s="55"/>
      <c r="J49" s="11"/>
      <c r="K49" s="11"/>
      <c r="L49" s="11"/>
    </row>
    <row r="50" spans="1:18" s="2" customFormat="1">
      <c r="A50" s="2" t="s">
        <v>121</v>
      </c>
      <c r="B50" s="81" t="s">
        <v>40</v>
      </c>
      <c r="C50" s="13">
        <v>3241.4009999999998</v>
      </c>
      <c r="D50" s="82">
        <v>3170</v>
      </c>
      <c r="E50" s="13">
        <v>3208</v>
      </c>
      <c r="F50" s="82">
        <v>3206</v>
      </c>
      <c r="G50" s="82">
        <v>3115</v>
      </c>
      <c r="H50" s="82">
        <v>3014</v>
      </c>
      <c r="I50" s="3"/>
      <c r="J50" s="11">
        <f>ROUND(F52*F53*12/1000,0)</f>
        <v>3206</v>
      </c>
      <c r="K50" s="11">
        <f t="shared" ref="K50:L50" si="14">ROUND(G52*G53*12/1000,0)</f>
        <v>3115</v>
      </c>
      <c r="L50" s="11">
        <f t="shared" si="14"/>
        <v>3014</v>
      </c>
      <c r="M50" s="2">
        <f>J50-F50</f>
        <v>0</v>
      </c>
      <c r="N50" s="2">
        <f t="shared" ref="N50" si="15">K50-G50</f>
        <v>0</v>
      </c>
      <c r="O50" s="2">
        <f t="shared" ref="O50" si="16">L50-H50</f>
        <v>0</v>
      </c>
      <c r="P50" s="3"/>
      <c r="Q50" s="3"/>
      <c r="R50" s="3"/>
    </row>
    <row r="51" spans="1:18">
      <c r="A51" s="3" t="s">
        <v>122</v>
      </c>
      <c r="B51" s="9" t="s">
        <v>93</v>
      </c>
      <c r="C51" s="11">
        <v>793</v>
      </c>
      <c r="D51" s="290">
        <v>708</v>
      </c>
      <c r="E51" s="11">
        <v>640</v>
      </c>
      <c r="F51" s="82">
        <v>575</v>
      </c>
      <c r="G51" s="290">
        <v>515</v>
      </c>
      <c r="H51" s="290">
        <v>465</v>
      </c>
      <c r="J51" s="11"/>
      <c r="K51" s="11"/>
      <c r="L51" s="11"/>
      <c r="M51" s="11"/>
    </row>
    <row r="52" spans="1:18">
      <c r="A52" s="3" t="s">
        <v>106</v>
      </c>
      <c r="B52" s="9" t="s">
        <v>12</v>
      </c>
      <c r="C52" s="11">
        <v>791</v>
      </c>
      <c r="D52" s="290">
        <v>701</v>
      </c>
      <c r="E52" s="11">
        <v>634</v>
      </c>
      <c r="F52" s="82">
        <v>569</v>
      </c>
      <c r="G52" s="290">
        <v>510</v>
      </c>
      <c r="H52" s="290">
        <v>460</v>
      </c>
    </row>
    <row r="53" spans="1:18">
      <c r="A53" s="3" t="s">
        <v>123</v>
      </c>
      <c r="B53" s="9" t="s">
        <v>19</v>
      </c>
      <c r="C53" s="3">
        <v>341.68</v>
      </c>
      <c r="D53" s="291">
        <v>377.04</v>
      </c>
      <c r="E53" s="3">
        <v>421.72</v>
      </c>
      <c r="F53" s="297">
        <v>469.59</v>
      </c>
      <c r="G53" s="291">
        <v>508.99</v>
      </c>
      <c r="H53" s="291">
        <v>546.1</v>
      </c>
    </row>
    <row r="54" spans="1:18" ht="12" customHeight="1">
      <c r="B54" s="298"/>
      <c r="D54" s="249"/>
      <c r="F54" s="249"/>
      <c r="G54" s="301"/>
      <c r="H54" s="301"/>
    </row>
    <row r="55" spans="1:18" s="2" customFormat="1">
      <c r="A55" s="299" t="s">
        <v>124</v>
      </c>
      <c r="B55" s="81" t="s">
        <v>40</v>
      </c>
      <c r="C55" s="13">
        <v>80981.509999999995</v>
      </c>
      <c r="D55" s="82">
        <v>89487</v>
      </c>
      <c r="E55" s="13">
        <v>100048</v>
      </c>
      <c r="F55" s="82">
        <v>111749</v>
      </c>
      <c r="G55" s="82">
        <v>121469</v>
      </c>
      <c r="H55" s="82">
        <v>130712</v>
      </c>
      <c r="I55" s="3"/>
      <c r="J55" s="11">
        <f>J56+F61</f>
        <v>111749</v>
      </c>
      <c r="K55" s="11">
        <f t="shared" ref="K55:L55" si="17">K56+G61</f>
        <v>121469</v>
      </c>
      <c r="L55" s="11">
        <f t="shared" si="17"/>
        <v>130712</v>
      </c>
      <c r="M55" s="2">
        <f>J55-F55</f>
        <v>0</v>
      </c>
      <c r="N55" s="2">
        <f t="shared" ref="N55:N56" si="18">K55-G55</f>
        <v>0</v>
      </c>
      <c r="O55" s="2">
        <f t="shared" ref="O55:O56" si="19">L55-H55</f>
        <v>0</v>
      </c>
      <c r="P55" s="3"/>
      <c r="Q55" s="3"/>
      <c r="R55" s="3"/>
    </row>
    <row r="56" spans="1:18" s="2" customFormat="1">
      <c r="A56" s="300" t="s">
        <v>125</v>
      </c>
      <c r="B56" s="9" t="s">
        <v>40</v>
      </c>
      <c r="C56" s="11">
        <v>80941.603999999992</v>
      </c>
      <c r="D56" s="290">
        <v>89060</v>
      </c>
      <c r="E56" s="11">
        <v>99946</v>
      </c>
      <c r="F56" s="82">
        <v>111636</v>
      </c>
      <c r="G56" s="290">
        <v>121376</v>
      </c>
      <c r="H56" s="290">
        <v>130624</v>
      </c>
      <c r="I56" s="3"/>
      <c r="J56" s="11">
        <f>ROUND(F58*F59*12/1000,0)</f>
        <v>111636</v>
      </c>
      <c r="K56" s="11">
        <f t="shared" ref="K56" si="20">ROUND(G58*G59*12/1000,0)</f>
        <v>121376</v>
      </c>
      <c r="L56" s="11">
        <f t="shared" ref="L56" si="21">ROUND(H58*H59*12/1000,0)</f>
        <v>130624</v>
      </c>
      <c r="M56" s="2">
        <f>J56-F56</f>
        <v>0</v>
      </c>
      <c r="N56" s="2">
        <f t="shared" si="18"/>
        <v>0</v>
      </c>
      <c r="O56" s="2">
        <f t="shared" si="19"/>
        <v>0</v>
      </c>
      <c r="P56" s="3"/>
      <c r="Q56" s="3"/>
      <c r="R56" s="3"/>
    </row>
    <row r="57" spans="1:18">
      <c r="A57" s="300" t="s">
        <v>126</v>
      </c>
      <c r="B57" s="9" t="s">
        <v>93</v>
      </c>
      <c r="C57" s="11">
        <v>32065</v>
      </c>
      <c r="D57" s="290">
        <v>31939</v>
      </c>
      <c r="E57" s="11">
        <v>32200</v>
      </c>
      <c r="F57" s="82">
        <v>32300</v>
      </c>
      <c r="G57" s="290">
        <v>32400</v>
      </c>
      <c r="H57" s="290">
        <v>32500</v>
      </c>
    </row>
    <row r="58" spans="1:18">
      <c r="A58" s="3" t="s">
        <v>106</v>
      </c>
      <c r="B58" s="9" t="s">
        <v>12</v>
      </c>
      <c r="C58" s="11">
        <v>33543</v>
      </c>
      <c r="D58" s="290">
        <v>33294</v>
      </c>
      <c r="E58" s="11">
        <v>33565</v>
      </c>
      <c r="F58" s="82">
        <v>33670</v>
      </c>
      <c r="G58" s="290">
        <v>33774</v>
      </c>
      <c r="H58" s="290">
        <v>33878</v>
      </c>
    </row>
    <row r="59" spans="1:18">
      <c r="A59" s="300" t="s">
        <v>123</v>
      </c>
      <c r="B59" s="9" t="s">
        <v>19</v>
      </c>
      <c r="C59" s="3">
        <v>201.09</v>
      </c>
      <c r="D59" s="291">
        <v>222.91</v>
      </c>
      <c r="E59" s="3">
        <v>248.14</v>
      </c>
      <c r="F59" s="297">
        <v>276.3</v>
      </c>
      <c r="G59" s="291">
        <v>299.48</v>
      </c>
      <c r="H59" s="291">
        <v>321.31</v>
      </c>
    </row>
    <row r="60" spans="1:18">
      <c r="A60" s="3" t="s">
        <v>127</v>
      </c>
      <c r="B60" s="9" t="s">
        <v>40</v>
      </c>
      <c r="C60" s="11">
        <v>466</v>
      </c>
      <c r="D60" s="290">
        <v>893</v>
      </c>
      <c r="E60" s="11">
        <v>995</v>
      </c>
      <c r="F60" s="82">
        <v>1108</v>
      </c>
      <c r="G60" s="290">
        <v>1201</v>
      </c>
      <c r="H60" s="290">
        <v>1289</v>
      </c>
    </row>
    <row r="61" spans="1:18">
      <c r="A61" s="3" t="s">
        <v>128</v>
      </c>
      <c r="B61" s="9" t="s">
        <v>40</v>
      </c>
      <c r="C61" s="11">
        <v>39.905999999999999</v>
      </c>
      <c r="D61" s="290">
        <v>427</v>
      </c>
      <c r="E61" s="11">
        <v>102</v>
      </c>
      <c r="F61" s="82">
        <v>113</v>
      </c>
      <c r="G61" s="290">
        <v>93</v>
      </c>
      <c r="H61" s="290">
        <v>88</v>
      </c>
    </row>
    <row r="62" spans="1:18" ht="11.25" customHeight="1">
      <c r="D62" s="11"/>
      <c r="F62" s="11"/>
      <c r="G62" s="11"/>
      <c r="H62" s="11"/>
    </row>
    <row r="63" spans="1:18">
      <c r="A63" s="299" t="s">
        <v>129</v>
      </c>
      <c r="B63" s="81" t="s">
        <v>40</v>
      </c>
      <c r="C63" s="13">
        <v>85257.643000000011</v>
      </c>
      <c r="D63" s="13">
        <v>92569</v>
      </c>
      <c r="E63" s="13">
        <v>100977</v>
      </c>
      <c r="F63" s="13">
        <v>109717</v>
      </c>
      <c r="G63" s="13">
        <v>117886</v>
      </c>
      <c r="H63" s="13">
        <v>125428</v>
      </c>
      <c r="J63" s="11"/>
      <c r="K63" s="11"/>
      <c r="L63" s="11"/>
      <c r="M63" s="11"/>
      <c r="N63" s="11"/>
    </row>
    <row r="64" spans="1:18">
      <c r="A64" s="300" t="s">
        <v>130</v>
      </c>
      <c r="B64" s="9" t="s">
        <v>93</v>
      </c>
      <c r="C64" s="11">
        <v>201430</v>
      </c>
      <c r="D64" s="11">
        <v>198949</v>
      </c>
      <c r="E64" s="11">
        <v>196900</v>
      </c>
      <c r="F64" s="13">
        <v>194700</v>
      </c>
      <c r="G64" s="11">
        <v>193000</v>
      </c>
      <c r="H64" s="11">
        <v>191400</v>
      </c>
      <c r="J64" s="11"/>
      <c r="K64" s="11"/>
      <c r="L64" s="11"/>
      <c r="M64" s="11"/>
    </row>
    <row r="65" spans="1:18">
      <c r="A65" s="300"/>
      <c r="B65" s="9"/>
      <c r="D65" s="11"/>
      <c r="E65" s="13"/>
      <c r="F65" s="11"/>
      <c r="G65" s="11"/>
      <c r="H65" s="11"/>
    </row>
    <row r="66" spans="1:18">
      <c r="A66" s="299" t="s">
        <v>131</v>
      </c>
      <c r="B66" s="81" t="s">
        <v>40</v>
      </c>
      <c r="C66" s="13">
        <v>72341.945000000007</v>
      </c>
      <c r="D66" s="13">
        <v>79571</v>
      </c>
      <c r="E66" s="13">
        <v>87707</v>
      </c>
      <c r="F66" s="13">
        <v>96308</v>
      </c>
      <c r="G66" s="13">
        <v>104497</v>
      </c>
      <c r="H66" s="13">
        <v>112228</v>
      </c>
      <c r="J66" s="11">
        <f>J68+F73</f>
        <v>96308</v>
      </c>
      <c r="K66" s="11">
        <f>K68+G73</f>
        <v>104497</v>
      </c>
      <c r="L66" s="11">
        <f t="shared" ref="L66" si="22">L68+H73</f>
        <v>112228</v>
      </c>
      <c r="M66" s="2">
        <f>J66-F66</f>
        <v>0</v>
      </c>
      <c r="N66" s="2">
        <f t="shared" ref="N66" si="23">K66-G66</f>
        <v>0</v>
      </c>
      <c r="O66" s="2">
        <f t="shared" ref="O66" si="24">L66-H66</f>
        <v>0</v>
      </c>
    </row>
    <row r="67" spans="1:18">
      <c r="A67" s="299" t="s">
        <v>132</v>
      </c>
      <c r="B67" s="81"/>
      <c r="D67" s="13"/>
      <c r="E67" s="13"/>
      <c r="F67" s="13"/>
      <c r="G67" s="13"/>
      <c r="H67" s="13"/>
      <c r="J67" s="11"/>
      <c r="K67" s="11"/>
      <c r="L67" s="11"/>
      <c r="M67" s="11"/>
      <c r="N67" s="11"/>
    </row>
    <row r="68" spans="1:18">
      <c r="A68" s="300" t="s">
        <v>133</v>
      </c>
      <c r="B68" s="9" t="s">
        <v>40</v>
      </c>
      <c r="C68" s="13">
        <v>72346.616000000009</v>
      </c>
      <c r="D68" s="13">
        <v>79132</v>
      </c>
      <c r="E68" s="13">
        <v>87623</v>
      </c>
      <c r="F68" s="13">
        <v>96221</v>
      </c>
      <c r="G68" s="11">
        <v>104416</v>
      </c>
      <c r="H68" s="11">
        <v>112152</v>
      </c>
      <c r="J68" s="3">
        <f>ROUND(F70*F71*12/1000,0)</f>
        <v>96221</v>
      </c>
      <c r="K68" s="3">
        <f t="shared" ref="K68" si="25">ROUND(G70*G71*12/1000,0)</f>
        <v>104416</v>
      </c>
      <c r="L68" s="3">
        <f>ROUND(H70*H71*12/1000,0)</f>
        <v>112152</v>
      </c>
      <c r="M68" s="2">
        <f>J68-F68</f>
        <v>0</v>
      </c>
      <c r="N68" s="2">
        <f t="shared" ref="N68" si="26">K68-G68</f>
        <v>0</v>
      </c>
      <c r="O68" s="2">
        <f t="shared" ref="O68" si="27">L68-H68</f>
        <v>0</v>
      </c>
    </row>
    <row r="69" spans="1:18">
      <c r="A69" s="300" t="s">
        <v>130</v>
      </c>
      <c r="B69" s="9" t="s">
        <v>93</v>
      </c>
      <c r="C69" s="11">
        <v>170482</v>
      </c>
      <c r="D69" s="11">
        <v>170559</v>
      </c>
      <c r="E69" s="11">
        <v>170700</v>
      </c>
      <c r="F69" s="13">
        <v>170600</v>
      </c>
      <c r="G69" s="11">
        <v>170800</v>
      </c>
      <c r="H69" s="11">
        <v>171000</v>
      </c>
    </row>
    <row r="70" spans="1:18">
      <c r="A70" s="3" t="s">
        <v>106</v>
      </c>
      <c r="B70" s="9" t="s">
        <v>12</v>
      </c>
      <c r="C70" s="11">
        <v>171861</v>
      </c>
      <c r="D70" s="11">
        <v>171995</v>
      </c>
      <c r="E70" s="11">
        <v>172134</v>
      </c>
      <c r="F70" s="13">
        <v>172033</v>
      </c>
      <c r="G70" s="11">
        <v>172235</v>
      </c>
      <c r="H70" s="11">
        <v>172436</v>
      </c>
    </row>
    <row r="71" spans="1:18">
      <c r="A71" s="300" t="s">
        <v>134</v>
      </c>
      <c r="B71" s="9" t="s">
        <v>19</v>
      </c>
      <c r="C71" s="3">
        <v>35.08</v>
      </c>
      <c r="D71" s="3">
        <v>38.340000000000003</v>
      </c>
      <c r="E71" s="3">
        <v>42.42</v>
      </c>
      <c r="F71" s="2">
        <v>46.61</v>
      </c>
      <c r="G71" s="3">
        <v>50.52</v>
      </c>
      <c r="H71" s="3">
        <v>54.2</v>
      </c>
    </row>
    <row r="72" spans="1:18">
      <c r="A72" s="3" t="s">
        <v>135</v>
      </c>
      <c r="B72" s="9" t="s">
        <v>40</v>
      </c>
      <c r="C72" s="11">
        <v>353.96799999999996</v>
      </c>
      <c r="D72" s="11">
        <v>794</v>
      </c>
      <c r="E72" s="11">
        <v>878</v>
      </c>
      <c r="F72" s="13">
        <v>965</v>
      </c>
      <c r="G72" s="11">
        <v>1046</v>
      </c>
      <c r="H72" s="11">
        <v>1122</v>
      </c>
    </row>
    <row r="73" spans="1:18">
      <c r="A73" s="3" t="s">
        <v>136</v>
      </c>
      <c r="B73" s="9" t="s">
        <v>40</v>
      </c>
      <c r="C73" s="11">
        <v>-4.6710000000000003</v>
      </c>
      <c r="D73" s="11">
        <v>440</v>
      </c>
      <c r="E73" s="11">
        <v>84</v>
      </c>
      <c r="F73" s="13">
        <v>87</v>
      </c>
      <c r="G73" s="11">
        <v>81</v>
      </c>
      <c r="H73" s="11">
        <v>76</v>
      </c>
    </row>
    <row r="74" spans="1:18" ht="9.75" customHeight="1">
      <c r="A74" s="2"/>
      <c r="B74" s="9"/>
      <c r="D74" s="291"/>
      <c r="F74" s="297"/>
      <c r="G74" s="291"/>
      <c r="H74" s="291"/>
    </row>
    <row r="75" spans="1:18">
      <c r="A75" s="299" t="s">
        <v>137</v>
      </c>
      <c r="B75" s="81" t="s">
        <v>40</v>
      </c>
      <c r="C75" s="13">
        <v>12915.698</v>
      </c>
      <c r="D75" s="13">
        <v>12998</v>
      </c>
      <c r="E75" s="13">
        <v>13270</v>
      </c>
      <c r="F75" s="13">
        <v>13409</v>
      </c>
      <c r="G75" s="13">
        <v>13389</v>
      </c>
      <c r="H75" s="13">
        <v>13200</v>
      </c>
      <c r="J75" s="11">
        <f>ROUND(F77*F78*12/1000,0)</f>
        <v>13409</v>
      </c>
      <c r="K75" s="11">
        <f t="shared" ref="K75" si="28">ROUND(G77*G78*12/1000,0)</f>
        <v>13389</v>
      </c>
      <c r="L75" s="11">
        <f t="shared" ref="L75" si="29">ROUND(H77*H78*12/1000,0)</f>
        <v>13200</v>
      </c>
      <c r="M75" s="2">
        <f>J75-F75</f>
        <v>0</v>
      </c>
      <c r="N75" s="2">
        <f t="shared" ref="N75" si="30">K75-G75</f>
        <v>0</v>
      </c>
      <c r="O75" s="2">
        <f t="shared" ref="O75" si="31">L75-H75</f>
        <v>0</v>
      </c>
    </row>
    <row r="76" spans="1:18">
      <c r="A76" s="300" t="s">
        <v>130</v>
      </c>
      <c r="B76" s="9" t="s">
        <v>93</v>
      </c>
      <c r="C76" s="11">
        <v>30948</v>
      </c>
      <c r="D76" s="11">
        <v>28390</v>
      </c>
      <c r="E76" s="11">
        <v>26200</v>
      </c>
      <c r="F76" s="13">
        <v>24100</v>
      </c>
      <c r="G76" s="11">
        <v>22200</v>
      </c>
      <c r="H76" s="11">
        <v>20400</v>
      </c>
      <c r="J76" s="11"/>
      <c r="K76" s="11"/>
      <c r="L76" s="11"/>
      <c r="M76" s="11"/>
    </row>
    <row r="77" spans="1:18">
      <c r="A77" s="3" t="s">
        <v>106</v>
      </c>
      <c r="B77" s="9" t="s">
        <v>12</v>
      </c>
      <c r="C77" s="11">
        <v>30857</v>
      </c>
      <c r="D77" s="11">
        <v>28332</v>
      </c>
      <c r="E77" s="11">
        <v>26148</v>
      </c>
      <c r="F77" s="13">
        <v>24052</v>
      </c>
      <c r="G77" s="11">
        <v>22156</v>
      </c>
      <c r="H77" s="11">
        <v>20359</v>
      </c>
    </row>
    <row r="78" spans="1:18">
      <c r="A78" s="300" t="s">
        <v>134</v>
      </c>
      <c r="B78" s="9" t="s">
        <v>19</v>
      </c>
      <c r="C78" s="3">
        <v>34.880000000000003</v>
      </c>
      <c r="D78" s="3">
        <v>38.229999999999997</v>
      </c>
      <c r="E78" s="3">
        <v>42.29</v>
      </c>
      <c r="F78" s="2">
        <v>46.46</v>
      </c>
      <c r="G78" s="3">
        <v>50.36</v>
      </c>
      <c r="H78" s="3">
        <v>54.03</v>
      </c>
    </row>
    <row r="79" spans="1:18">
      <c r="A79" s="300"/>
      <c r="B79" s="9"/>
      <c r="D79" s="3"/>
      <c r="F79" s="81"/>
      <c r="G79" s="9"/>
      <c r="H79" s="9"/>
    </row>
    <row r="80" spans="1:18" s="2" customFormat="1" ht="15.75" customHeight="1">
      <c r="A80" s="2" t="s">
        <v>138</v>
      </c>
      <c r="B80" s="81" t="s">
        <v>40</v>
      </c>
      <c r="C80" s="13">
        <v>1227.335</v>
      </c>
      <c r="D80" s="82">
        <v>1270</v>
      </c>
      <c r="E80" s="13">
        <v>1364</v>
      </c>
      <c r="F80" s="82">
        <v>1440</v>
      </c>
      <c r="G80" s="82">
        <v>1498</v>
      </c>
      <c r="H80" s="82">
        <v>1539</v>
      </c>
      <c r="J80" s="11">
        <f>ROUND(F82*F83*12/1000,0)</f>
        <v>1440</v>
      </c>
      <c r="K80" s="11">
        <f t="shared" ref="K80" si="32">ROUND(G82*G83*12/1000,0)</f>
        <v>1498</v>
      </c>
      <c r="L80" s="11">
        <f t="shared" ref="L80" si="33">ROUND(H82*H83*12/1000,0)</f>
        <v>1539</v>
      </c>
      <c r="M80" s="2">
        <f>J80-F80</f>
        <v>0</v>
      </c>
      <c r="N80" s="2">
        <f t="shared" ref="N80" si="34">K80-G80</f>
        <v>0</v>
      </c>
      <c r="O80" s="2">
        <f t="shared" ref="O80" si="35">L80-H80</f>
        <v>0</v>
      </c>
      <c r="P80" s="3"/>
      <c r="Q80" s="3"/>
      <c r="R80" s="3"/>
    </row>
    <row r="81" spans="1:15">
      <c r="A81" s="3" t="s">
        <v>139</v>
      </c>
      <c r="B81" s="9" t="s">
        <v>93</v>
      </c>
      <c r="C81" s="11">
        <v>277</v>
      </c>
      <c r="D81" s="290">
        <v>263</v>
      </c>
      <c r="E81" s="11">
        <v>255</v>
      </c>
      <c r="F81" s="82">
        <v>245</v>
      </c>
      <c r="G81" s="290">
        <v>235</v>
      </c>
      <c r="H81" s="290">
        <v>225</v>
      </c>
      <c r="J81" s="11"/>
      <c r="K81" s="11"/>
      <c r="L81" s="11"/>
      <c r="M81" s="11"/>
    </row>
    <row r="82" spans="1:15" ht="13.5" customHeight="1">
      <c r="A82" s="3" t="s">
        <v>140</v>
      </c>
      <c r="B82" s="9" t="s">
        <v>12</v>
      </c>
      <c r="C82" s="11">
        <v>279</v>
      </c>
      <c r="D82" s="290">
        <v>264</v>
      </c>
      <c r="E82" s="11">
        <v>256</v>
      </c>
      <c r="F82" s="82">
        <v>246</v>
      </c>
      <c r="G82" s="290">
        <v>236</v>
      </c>
      <c r="H82" s="290">
        <v>226</v>
      </c>
    </row>
    <row r="83" spans="1:15">
      <c r="A83" s="3" t="s">
        <v>141</v>
      </c>
      <c r="B83" s="9" t="s">
        <v>19</v>
      </c>
      <c r="C83" s="3">
        <v>366.18</v>
      </c>
      <c r="D83" s="293">
        <v>401.42</v>
      </c>
      <c r="E83" s="3">
        <v>444.09</v>
      </c>
      <c r="F83" s="297">
        <v>487.92</v>
      </c>
      <c r="G83" s="291">
        <v>528.86</v>
      </c>
      <c r="H83" s="291">
        <v>567.41</v>
      </c>
    </row>
    <row r="84" spans="1:15" ht="49.5" customHeight="1">
      <c r="B84" s="9"/>
      <c r="C84" s="54"/>
      <c r="D84" s="54"/>
      <c r="E84" s="54"/>
      <c r="F84" s="61"/>
      <c r="G84" s="53"/>
      <c r="H84" s="53"/>
    </row>
    <row r="85" spans="1:15" ht="14.25" customHeight="1">
      <c r="B85" s="9"/>
      <c r="C85" s="54"/>
      <c r="D85" s="54"/>
      <c r="E85" s="54"/>
      <c r="F85" s="61"/>
      <c r="G85" s="60"/>
      <c r="H85" s="60" t="s">
        <v>73</v>
      </c>
    </row>
    <row r="86" spans="1:15">
      <c r="B86" s="9"/>
      <c r="C86" s="53"/>
      <c r="D86" s="53"/>
      <c r="E86" s="53"/>
      <c r="F86" s="61"/>
      <c r="G86" s="60"/>
      <c r="H86" s="60" t="s">
        <v>61</v>
      </c>
    </row>
    <row r="87" spans="1:15">
      <c r="B87" s="9"/>
      <c r="C87" s="53"/>
      <c r="D87" s="53"/>
      <c r="E87" s="53"/>
      <c r="F87" s="61"/>
      <c r="G87" s="60"/>
      <c r="H87" s="60"/>
    </row>
    <row r="88" spans="1:15" ht="12" customHeight="1">
      <c r="A88" s="43"/>
      <c r="B88" s="488" t="s">
        <v>75</v>
      </c>
      <c r="C88" s="486" t="s">
        <v>76</v>
      </c>
      <c r="D88" s="486" t="s">
        <v>77</v>
      </c>
      <c r="E88" s="486" t="s">
        <v>78</v>
      </c>
      <c r="F88" s="484" t="s">
        <v>79</v>
      </c>
      <c r="G88" s="486" t="s">
        <v>80</v>
      </c>
      <c r="H88" s="486" t="s">
        <v>81</v>
      </c>
    </row>
    <row r="89" spans="1:15" ht="17.25" customHeight="1">
      <c r="A89" s="44"/>
      <c r="B89" s="489" t="s">
        <v>12</v>
      </c>
      <c r="C89" s="490"/>
      <c r="D89" s="490"/>
      <c r="E89" s="490"/>
      <c r="F89" s="485"/>
      <c r="G89" s="487"/>
      <c r="H89" s="487"/>
    </row>
    <row r="90" spans="1:15" ht="9.75" customHeight="1">
      <c r="B90" s="26"/>
      <c r="C90" s="26"/>
      <c r="D90" s="26"/>
      <c r="E90" s="4"/>
      <c r="F90" s="27"/>
      <c r="G90" s="4"/>
      <c r="H90" s="4"/>
    </row>
    <row r="91" spans="1:15" ht="12.5" customHeight="1">
      <c r="A91" s="2" t="s">
        <v>142</v>
      </c>
      <c r="B91" s="81" t="s">
        <v>40</v>
      </c>
      <c r="C91" s="13">
        <v>12303.412</v>
      </c>
      <c r="D91" s="82">
        <v>11896</v>
      </c>
      <c r="E91" s="13">
        <v>11924</v>
      </c>
      <c r="F91" s="82">
        <v>11706</v>
      </c>
      <c r="G91" s="82">
        <v>11478</v>
      </c>
      <c r="H91" s="82">
        <v>11023</v>
      </c>
      <c r="J91" s="11">
        <f>ROUND(F94*F95*12/1000,0)</f>
        <v>11706</v>
      </c>
      <c r="K91" s="11">
        <f>ROUND(G94*G95*12/1000,0)</f>
        <v>11478</v>
      </c>
      <c r="L91" s="11">
        <f>ROUND(H94*H95*12/1000,0)</f>
        <v>11023</v>
      </c>
      <c r="M91" s="2">
        <f>J91-F91</f>
        <v>0</v>
      </c>
      <c r="N91" s="2">
        <f t="shared" ref="N91:O91" si="36">K91-G91</f>
        <v>0</v>
      </c>
      <c r="O91" s="2">
        <f t="shared" si="36"/>
        <v>0</v>
      </c>
    </row>
    <row r="92" spans="1:15" ht="12.5" customHeight="1">
      <c r="A92" s="3" t="s">
        <v>143</v>
      </c>
      <c r="B92" s="9"/>
      <c r="D92" s="12"/>
      <c r="E92" s="13"/>
      <c r="F92" s="12"/>
      <c r="G92" s="302"/>
      <c r="H92" s="302"/>
    </row>
    <row r="93" spans="1:15" ht="12.5" customHeight="1">
      <c r="A93" s="3" t="s">
        <v>144</v>
      </c>
      <c r="B93" s="9" t="s">
        <v>93</v>
      </c>
      <c r="C93" s="11">
        <v>2936</v>
      </c>
      <c r="D93" s="290">
        <v>2593</v>
      </c>
      <c r="E93" s="11">
        <v>2350</v>
      </c>
      <c r="F93" s="82">
        <v>2100</v>
      </c>
      <c r="G93" s="290">
        <v>1900</v>
      </c>
      <c r="H93" s="290">
        <v>1700</v>
      </c>
      <c r="J93" s="11"/>
      <c r="K93" s="11"/>
      <c r="L93" s="11"/>
      <c r="M93" s="11"/>
    </row>
    <row r="94" spans="1:15">
      <c r="A94" s="3" t="s">
        <v>140</v>
      </c>
      <c r="B94" s="9" t="s">
        <v>12</v>
      </c>
      <c r="C94" s="11">
        <v>3053</v>
      </c>
      <c r="D94" s="290">
        <v>2693</v>
      </c>
      <c r="E94" s="11">
        <v>2441</v>
      </c>
      <c r="F94" s="82">
        <v>2181</v>
      </c>
      <c r="G94" s="290">
        <v>1973</v>
      </c>
      <c r="H94" s="290">
        <v>1766</v>
      </c>
    </row>
    <row r="95" spans="1:15" ht="12.5" customHeight="1">
      <c r="A95" s="3" t="s">
        <v>145</v>
      </c>
      <c r="B95" s="9" t="s">
        <v>19</v>
      </c>
      <c r="C95" s="3">
        <v>335.87</v>
      </c>
      <c r="D95" s="293">
        <v>368.07000000000005</v>
      </c>
      <c r="E95" s="3">
        <v>407.09</v>
      </c>
      <c r="F95" s="292">
        <v>447.27</v>
      </c>
      <c r="G95" s="293">
        <v>484.79</v>
      </c>
      <c r="H95" s="293">
        <v>520.13</v>
      </c>
    </row>
    <row r="96" spans="1:15" ht="13.5" customHeight="1">
      <c r="B96" s="303"/>
      <c r="D96" s="141"/>
      <c r="F96" s="27"/>
      <c r="G96" s="4"/>
      <c r="H96" s="4"/>
    </row>
    <row r="97" spans="1:15">
      <c r="A97" s="2" t="s">
        <v>146</v>
      </c>
      <c r="B97" s="81" t="s">
        <v>40</v>
      </c>
      <c r="C97" s="13">
        <v>45802.904999999999</v>
      </c>
      <c r="D97" s="82">
        <v>51616</v>
      </c>
      <c r="E97" s="13">
        <v>59610</v>
      </c>
      <c r="F97" s="82">
        <v>69673</v>
      </c>
      <c r="G97" s="82">
        <v>78200</v>
      </c>
      <c r="H97" s="82">
        <v>85819</v>
      </c>
      <c r="J97" s="11">
        <f>ROUND(F99*F100*12/1000,0)</f>
        <v>69673</v>
      </c>
      <c r="K97" s="11">
        <f t="shared" ref="K97" si="37">ROUND(G99*G100*12/1000,0)</f>
        <v>78200</v>
      </c>
      <c r="L97" s="11">
        <f t="shared" ref="L97" si="38">ROUND(H99*H100*12/1000,0)</f>
        <v>85819</v>
      </c>
      <c r="M97" s="2">
        <f>J97-F97</f>
        <v>0</v>
      </c>
      <c r="N97" s="2">
        <f t="shared" ref="N97" si="39">K97-G97</f>
        <v>0</v>
      </c>
      <c r="O97" s="2">
        <f t="shared" ref="O97" si="40">L97-H97</f>
        <v>0</v>
      </c>
    </row>
    <row r="98" spans="1:15">
      <c r="A98" s="3" t="s">
        <v>147</v>
      </c>
      <c r="B98" s="9" t="s">
        <v>93</v>
      </c>
      <c r="C98" s="11">
        <v>7518</v>
      </c>
      <c r="D98" s="290">
        <v>7759</v>
      </c>
      <c r="E98" s="11">
        <v>8050</v>
      </c>
      <c r="F98" s="82">
        <v>8450</v>
      </c>
      <c r="G98" s="290">
        <v>8750</v>
      </c>
      <c r="H98" s="290">
        <v>8950</v>
      </c>
      <c r="J98" s="11"/>
      <c r="K98" s="11"/>
      <c r="L98" s="11"/>
      <c r="M98" s="11"/>
    </row>
    <row r="99" spans="1:15">
      <c r="A99" s="3" t="s">
        <v>140</v>
      </c>
      <c r="B99" s="9" t="s">
        <v>12</v>
      </c>
      <c r="C99" s="11">
        <v>8788</v>
      </c>
      <c r="D99" s="290">
        <v>9000</v>
      </c>
      <c r="E99" s="11">
        <v>9337</v>
      </c>
      <c r="F99" s="82">
        <v>9801</v>
      </c>
      <c r="G99" s="290">
        <v>10149</v>
      </c>
      <c r="H99" s="290">
        <v>10381</v>
      </c>
    </row>
    <row r="100" spans="1:15">
      <c r="A100" s="3" t="s">
        <v>148</v>
      </c>
      <c r="B100" s="9" t="s">
        <v>19</v>
      </c>
      <c r="C100" s="3">
        <v>434.32</v>
      </c>
      <c r="D100" s="291">
        <v>477.92</v>
      </c>
      <c r="E100" s="3">
        <v>532.02</v>
      </c>
      <c r="F100" s="297">
        <v>592.4</v>
      </c>
      <c r="G100" s="291">
        <v>642.1</v>
      </c>
      <c r="H100" s="291">
        <v>688.91</v>
      </c>
    </row>
    <row r="101" spans="1:15">
      <c r="B101" s="9"/>
      <c r="D101" s="82"/>
      <c r="F101" s="12"/>
      <c r="G101" s="302"/>
      <c r="H101" s="302"/>
    </row>
    <row r="102" spans="1:15" ht="13.5" customHeight="1">
      <c r="A102" s="2" t="s">
        <v>149</v>
      </c>
      <c r="B102" s="81" t="s">
        <v>40</v>
      </c>
      <c r="C102" s="13">
        <v>16787.621999999999</v>
      </c>
      <c r="D102" s="82">
        <v>18724</v>
      </c>
      <c r="E102" s="13">
        <v>21741</v>
      </c>
      <c r="F102" s="82">
        <v>24208</v>
      </c>
      <c r="G102" s="82">
        <v>26239</v>
      </c>
      <c r="H102" s="82">
        <v>28152</v>
      </c>
      <c r="J102" s="11">
        <f>ROUND(F104*F105/1000,0)</f>
        <v>24208</v>
      </c>
      <c r="K102" s="11">
        <f t="shared" ref="K102:L102" si="41">ROUND(G104*G105/1000,0)</f>
        <v>26239</v>
      </c>
      <c r="L102" s="11">
        <f t="shared" si="41"/>
        <v>28152</v>
      </c>
      <c r="M102" s="2">
        <f>J102-F102</f>
        <v>0</v>
      </c>
      <c r="N102" s="2">
        <f t="shared" ref="N102" si="42">K102-G102</f>
        <v>0</v>
      </c>
      <c r="O102" s="2">
        <f t="shared" ref="O102" si="43">L102-H102</f>
        <v>0</v>
      </c>
    </row>
    <row r="103" spans="1:15">
      <c r="A103" s="3" t="s">
        <v>150</v>
      </c>
      <c r="C103" s="13"/>
      <c r="E103" s="13"/>
      <c r="J103" s="11"/>
      <c r="K103" s="11"/>
      <c r="L103" s="11"/>
      <c r="M103" s="11"/>
    </row>
    <row r="104" spans="1:15">
      <c r="A104" s="3" t="s">
        <v>151</v>
      </c>
      <c r="B104" s="9" t="s">
        <v>12</v>
      </c>
      <c r="C104" s="11">
        <v>46017</v>
      </c>
      <c r="D104" s="290">
        <v>45061</v>
      </c>
      <c r="E104" s="11">
        <v>47000</v>
      </c>
      <c r="F104" s="82">
        <v>47000</v>
      </c>
      <c r="G104" s="290">
        <v>47000</v>
      </c>
      <c r="H104" s="290">
        <v>47000</v>
      </c>
    </row>
    <row r="105" spans="1:15" ht="12" customHeight="1">
      <c r="A105" s="3" t="s">
        <v>145</v>
      </c>
      <c r="B105" s="9" t="s">
        <v>19</v>
      </c>
      <c r="C105" s="3">
        <v>364.81</v>
      </c>
      <c r="D105" s="3">
        <v>415.53</v>
      </c>
      <c r="E105" s="3">
        <v>462.57</v>
      </c>
      <c r="F105" s="2">
        <v>515.07000000000005</v>
      </c>
      <c r="G105" s="3">
        <v>558.28</v>
      </c>
      <c r="H105" s="3">
        <v>598.98</v>
      </c>
    </row>
    <row r="106" spans="1:15" ht="12.75" customHeight="1">
      <c r="B106" s="9"/>
    </row>
    <row r="107" spans="1:15">
      <c r="A107" s="2" t="s">
        <v>152</v>
      </c>
      <c r="B107" s="81" t="s">
        <v>40</v>
      </c>
      <c r="C107" s="13">
        <v>71.872</v>
      </c>
      <c r="D107" s="13">
        <v>203</v>
      </c>
      <c r="E107" s="13">
        <v>150</v>
      </c>
      <c r="F107" s="13">
        <v>150</v>
      </c>
      <c r="G107" s="13">
        <v>150</v>
      </c>
      <c r="H107" s="13">
        <v>150</v>
      </c>
      <c r="J107" s="11"/>
      <c r="K107" s="11"/>
      <c r="L107" s="11"/>
      <c r="M107" s="11"/>
      <c r="N107" s="11"/>
    </row>
    <row r="108" spans="1:15" ht="13.5" customHeight="1">
      <c r="A108" s="3" t="s">
        <v>153</v>
      </c>
      <c r="B108" s="9"/>
      <c r="C108" s="55"/>
      <c r="D108" s="55"/>
      <c r="E108" s="55"/>
      <c r="J108" s="11"/>
      <c r="K108" s="11"/>
      <c r="L108" s="11"/>
      <c r="M108" s="11"/>
    </row>
    <row r="109" spans="1:15" ht="13.5" customHeight="1">
      <c r="B109" s="9"/>
      <c r="C109" s="55"/>
      <c r="D109" s="55"/>
      <c r="E109" s="55"/>
      <c r="J109" s="11"/>
      <c r="K109" s="11"/>
      <c r="L109" s="11"/>
      <c r="M109" s="11"/>
    </row>
    <row r="110" spans="1:15" ht="13.5" customHeight="1">
      <c r="A110" s="2" t="s">
        <v>154</v>
      </c>
      <c r="B110" s="81" t="s">
        <v>40</v>
      </c>
      <c r="C110" s="233" t="s">
        <v>155</v>
      </c>
      <c r="D110" s="13">
        <v>16</v>
      </c>
      <c r="E110" s="13">
        <v>0</v>
      </c>
      <c r="F110" s="13">
        <v>0</v>
      </c>
      <c r="G110" s="11">
        <v>0</v>
      </c>
      <c r="H110" s="11">
        <v>0</v>
      </c>
      <c r="J110" s="11"/>
      <c r="K110" s="11"/>
      <c r="L110" s="11"/>
      <c r="M110" s="11"/>
    </row>
    <row r="111" spans="1:15" ht="12" customHeight="1">
      <c r="B111" s="35"/>
      <c r="C111" s="84"/>
      <c r="D111" s="84"/>
      <c r="E111" s="84"/>
      <c r="F111" s="85"/>
      <c r="G111" s="86"/>
      <c r="H111" s="86"/>
    </row>
    <row r="112" spans="1:15" s="31" customFormat="1" ht="18.75" customHeight="1">
      <c r="A112" s="175" t="s">
        <v>156</v>
      </c>
      <c r="B112" s="176" t="s">
        <v>40</v>
      </c>
      <c r="C112" s="155">
        <v>436275</v>
      </c>
      <c r="D112" s="155">
        <v>505333</v>
      </c>
      <c r="E112" s="155">
        <v>597771</v>
      </c>
      <c r="F112" s="155">
        <v>642727</v>
      </c>
      <c r="G112" s="155">
        <v>679487</v>
      </c>
      <c r="H112" s="155">
        <v>718688</v>
      </c>
      <c r="I112" s="32"/>
    </row>
    <row r="113" spans="1:17" s="31" customFormat="1">
      <c r="A113" s="177"/>
      <c r="B113" s="178"/>
      <c r="C113" s="156"/>
      <c r="D113" s="156"/>
      <c r="E113" s="156"/>
      <c r="F113" s="156"/>
      <c r="G113" s="156"/>
      <c r="H113" s="156"/>
      <c r="I113" s="32"/>
    </row>
    <row r="114" spans="1:17" s="31" customFormat="1" ht="16.5" customHeight="1">
      <c r="A114" s="179" t="s">
        <v>157</v>
      </c>
      <c r="B114" s="180" t="s">
        <v>40</v>
      </c>
      <c r="C114" s="152">
        <v>436275</v>
      </c>
      <c r="D114" s="152">
        <v>505333</v>
      </c>
      <c r="E114" s="152">
        <v>597771</v>
      </c>
      <c r="F114" s="152">
        <v>642727</v>
      </c>
      <c r="G114" s="152">
        <v>679487</v>
      </c>
      <c r="H114" s="152">
        <v>718688</v>
      </c>
      <c r="I114" s="32"/>
    </row>
    <row r="115" spans="1:17" s="31" customFormat="1" ht="14">
      <c r="A115" s="179" t="s">
        <v>158</v>
      </c>
      <c r="B115" s="178"/>
      <c r="C115" s="157"/>
      <c r="D115" s="157"/>
      <c r="E115" s="157"/>
      <c r="F115" s="157"/>
      <c r="G115" s="157"/>
      <c r="H115" s="157"/>
      <c r="I115" s="32"/>
    </row>
    <row r="116" spans="1:17" s="31" customFormat="1" ht="15.75" customHeight="1">
      <c r="A116" s="181" t="s">
        <v>159</v>
      </c>
      <c r="B116" s="180" t="s">
        <v>40</v>
      </c>
      <c r="C116" s="152">
        <v>436275</v>
      </c>
      <c r="D116" s="152">
        <v>505333</v>
      </c>
      <c r="E116" s="152">
        <v>597771</v>
      </c>
      <c r="F116" s="152">
        <v>642727</v>
      </c>
      <c r="G116" s="152">
        <v>679487</v>
      </c>
      <c r="H116" s="152">
        <v>718688</v>
      </c>
      <c r="I116" s="32"/>
      <c r="P116" s="3"/>
      <c r="Q116" s="10"/>
    </row>
    <row r="117" spans="1:17" s="31" customFormat="1" ht="12.75" customHeight="1">
      <c r="A117" s="177" t="s">
        <v>160</v>
      </c>
      <c r="B117" s="182" t="s">
        <v>40</v>
      </c>
      <c r="C117" s="158">
        <v>447443</v>
      </c>
      <c r="D117" s="158">
        <v>504984</v>
      </c>
      <c r="E117" s="158">
        <v>597369</v>
      </c>
      <c r="F117" s="159">
        <v>642408</v>
      </c>
      <c r="G117" s="158">
        <v>679217</v>
      </c>
      <c r="H117" s="158">
        <v>718403</v>
      </c>
      <c r="I117" s="32"/>
    </row>
    <row r="118" spans="1:17" s="31" customFormat="1">
      <c r="A118" s="177" t="s">
        <v>161</v>
      </c>
      <c r="B118" s="183" t="s">
        <v>162</v>
      </c>
      <c r="C118" s="160">
        <v>7.15</v>
      </c>
      <c r="D118" s="160">
        <v>7.2</v>
      </c>
      <c r="E118" s="160">
        <v>7.55</v>
      </c>
      <c r="F118" s="161">
        <v>7.55</v>
      </c>
      <c r="G118" s="160">
        <v>7.55</v>
      </c>
      <c r="H118" s="160">
        <v>7.55</v>
      </c>
      <c r="I118" s="32"/>
    </row>
    <row r="119" spans="1:17" s="31" customFormat="1">
      <c r="A119" s="177" t="s">
        <v>163</v>
      </c>
      <c r="B119" s="183" t="s">
        <v>162</v>
      </c>
      <c r="C119" s="162">
        <v>10228079</v>
      </c>
      <c r="D119" s="162">
        <v>10175121</v>
      </c>
      <c r="E119" s="162">
        <v>10865205</v>
      </c>
      <c r="F119" s="163">
        <v>10890120</v>
      </c>
      <c r="G119" s="162">
        <v>10890120</v>
      </c>
      <c r="H119" s="162">
        <v>10893140</v>
      </c>
      <c r="I119" s="32"/>
    </row>
    <row r="120" spans="1:17" s="31" customFormat="1">
      <c r="A120" s="177" t="s">
        <v>164</v>
      </c>
      <c r="B120" s="182" t="s">
        <v>19</v>
      </c>
      <c r="C120" s="160">
        <v>43.75</v>
      </c>
      <c r="D120" s="160">
        <v>49.63</v>
      </c>
      <c r="E120" s="160">
        <v>54.98</v>
      </c>
      <c r="F120" s="161">
        <v>58.99</v>
      </c>
      <c r="G120" s="160">
        <v>62.37</v>
      </c>
      <c r="H120" s="160">
        <v>65.95</v>
      </c>
      <c r="I120" s="32"/>
    </row>
    <row r="121" spans="1:17" s="31" customFormat="1">
      <c r="A121" s="177" t="s">
        <v>165</v>
      </c>
      <c r="B121" s="182" t="s">
        <v>40</v>
      </c>
      <c r="C121" s="158">
        <v>3633</v>
      </c>
      <c r="D121" s="158">
        <v>3982</v>
      </c>
      <c r="E121" s="158">
        <v>4384</v>
      </c>
      <c r="F121" s="164">
        <v>4703</v>
      </c>
      <c r="G121" s="158">
        <v>4973</v>
      </c>
      <c r="H121" s="158">
        <v>5258</v>
      </c>
      <c r="I121" s="32"/>
    </row>
    <row r="122" spans="1:17" s="31" customFormat="1">
      <c r="A122" s="177" t="s">
        <v>166</v>
      </c>
      <c r="B122" s="182" t="s">
        <v>40</v>
      </c>
      <c r="C122" s="165">
        <v>-11168</v>
      </c>
      <c r="D122" s="165">
        <v>349</v>
      </c>
      <c r="E122" s="158">
        <v>402</v>
      </c>
      <c r="F122" s="159">
        <v>319</v>
      </c>
      <c r="G122" s="158">
        <v>270</v>
      </c>
      <c r="H122" s="158">
        <v>285</v>
      </c>
      <c r="I122" s="32"/>
    </row>
    <row r="123" spans="1:17" s="31" customFormat="1">
      <c r="A123" s="177"/>
      <c r="B123" s="182"/>
      <c r="C123" s="166"/>
      <c r="D123" s="166"/>
      <c r="E123" s="166"/>
      <c r="F123" s="166"/>
      <c r="G123" s="166"/>
      <c r="H123" s="166"/>
      <c r="I123" s="32"/>
    </row>
    <row r="124" spans="1:17" s="31" customFormat="1">
      <c r="A124" s="181" t="s">
        <v>167</v>
      </c>
      <c r="B124" s="180" t="s">
        <v>40</v>
      </c>
      <c r="C124" s="167">
        <v>0</v>
      </c>
      <c r="D124" s="167">
        <v>0</v>
      </c>
      <c r="E124" s="167">
        <v>0</v>
      </c>
      <c r="F124" s="167">
        <v>0</v>
      </c>
      <c r="G124" s="167">
        <v>0</v>
      </c>
      <c r="H124" s="167">
        <v>0</v>
      </c>
      <c r="I124" s="32"/>
    </row>
    <row r="125" spans="1:17" s="31" customFormat="1">
      <c r="A125" s="177" t="s">
        <v>168</v>
      </c>
      <c r="B125" s="183" t="s">
        <v>93</v>
      </c>
      <c r="C125" s="158">
        <v>0</v>
      </c>
      <c r="D125" s="158">
        <v>0</v>
      </c>
      <c r="E125" s="158">
        <v>0</v>
      </c>
      <c r="F125" s="159">
        <v>0</v>
      </c>
      <c r="G125" s="158">
        <v>0</v>
      </c>
      <c r="H125" s="158">
        <v>0</v>
      </c>
      <c r="I125" s="32"/>
    </row>
    <row r="126" spans="1:17" s="31" customFormat="1">
      <c r="A126" s="184" t="s">
        <v>169</v>
      </c>
      <c r="B126" s="183" t="s">
        <v>162</v>
      </c>
      <c r="C126" s="158">
        <v>0</v>
      </c>
      <c r="D126" s="158">
        <v>0</v>
      </c>
      <c r="E126" s="158">
        <v>0</v>
      </c>
      <c r="F126" s="159">
        <v>0</v>
      </c>
      <c r="G126" s="158">
        <v>0</v>
      </c>
      <c r="H126" s="158">
        <v>0</v>
      </c>
      <c r="I126" s="32"/>
    </row>
    <row r="127" spans="1:17" s="31" customFormat="1">
      <c r="A127" s="184" t="s">
        <v>170</v>
      </c>
      <c r="B127" s="182" t="s">
        <v>19</v>
      </c>
      <c r="C127" s="168">
        <v>0</v>
      </c>
      <c r="D127" s="168">
        <v>0</v>
      </c>
      <c r="E127" s="168">
        <v>0</v>
      </c>
      <c r="F127" s="152">
        <v>0</v>
      </c>
      <c r="G127" s="168">
        <v>0</v>
      </c>
      <c r="H127" s="168">
        <v>0</v>
      </c>
      <c r="I127" s="32"/>
    </row>
    <row r="128" spans="1:17" s="31" customFormat="1">
      <c r="A128" s="177"/>
      <c r="B128" s="182"/>
      <c r="C128" s="169"/>
      <c r="D128" s="169"/>
      <c r="F128" s="129"/>
      <c r="I128" s="32"/>
    </row>
    <row r="129" spans="1:17" s="31" customFormat="1" ht="14">
      <c r="A129" s="179" t="s">
        <v>171</v>
      </c>
      <c r="B129" s="180" t="s">
        <v>40</v>
      </c>
      <c r="C129" s="170">
        <v>0.3</v>
      </c>
      <c r="D129" s="170">
        <v>0</v>
      </c>
      <c r="E129" s="170">
        <v>0</v>
      </c>
      <c r="F129" s="170">
        <v>0</v>
      </c>
      <c r="G129" s="170">
        <v>0</v>
      </c>
      <c r="H129" s="170">
        <v>0</v>
      </c>
      <c r="I129" s="32"/>
    </row>
    <row r="130" spans="1:17" s="31" customFormat="1" ht="14">
      <c r="A130" s="179" t="s">
        <v>172</v>
      </c>
      <c r="B130" s="178"/>
      <c r="C130" s="6"/>
      <c r="D130" s="6"/>
      <c r="E130" s="6"/>
      <c r="F130" s="6"/>
      <c r="G130" s="6"/>
      <c r="H130" s="6"/>
      <c r="I130" s="32"/>
    </row>
    <row r="131" spans="1:17" s="31" customFormat="1">
      <c r="A131" s="185"/>
      <c r="B131" s="178"/>
      <c r="C131" s="6"/>
      <c r="D131" s="6"/>
      <c r="E131" s="6"/>
      <c r="F131" s="6"/>
      <c r="G131" s="6"/>
      <c r="H131" s="6"/>
      <c r="I131" s="32"/>
    </row>
    <row r="132" spans="1:17" s="31" customFormat="1" ht="15">
      <c r="A132" s="175" t="s">
        <v>173</v>
      </c>
      <c r="B132" s="176" t="s">
        <v>40</v>
      </c>
      <c r="C132" s="155">
        <v>437866</v>
      </c>
      <c r="D132" s="155">
        <v>461660</v>
      </c>
      <c r="E132" s="155">
        <v>455828</v>
      </c>
      <c r="F132" s="155">
        <v>488000</v>
      </c>
      <c r="G132" s="155">
        <v>515388</v>
      </c>
      <c r="H132" s="155">
        <v>545181</v>
      </c>
      <c r="I132" s="32"/>
      <c r="P132" s="3"/>
      <c r="Q132" s="10"/>
    </row>
    <row r="133" spans="1:17" s="31" customFormat="1" ht="6" customHeight="1">
      <c r="A133" s="175"/>
      <c r="B133" s="176"/>
      <c r="C133" s="152"/>
      <c r="D133" s="152"/>
      <c r="E133" s="152"/>
      <c r="F133" s="152"/>
      <c r="G133" s="152"/>
      <c r="H133" s="152"/>
      <c r="I133" s="32"/>
    </row>
    <row r="134" spans="1:17" s="31" customFormat="1" ht="14">
      <c r="A134" s="179" t="s">
        <v>174</v>
      </c>
      <c r="B134" s="180" t="s">
        <v>40</v>
      </c>
      <c r="C134" s="152">
        <v>437866</v>
      </c>
      <c r="D134" s="152">
        <v>461660</v>
      </c>
      <c r="E134" s="152">
        <v>455828</v>
      </c>
      <c r="F134" s="152">
        <v>488000</v>
      </c>
      <c r="G134" s="152">
        <v>515388</v>
      </c>
      <c r="H134" s="152">
        <v>545181</v>
      </c>
      <c r="I134" s="32"/>
    </row>
    <row r="135" spans="1:17" s="31" customFormat="1" ht="14">
      <c r="A135" s="179" t="s">
        <v>175</v>
      </c>
      <c r="B135" s="178"/>
      <c r="C135" s="158"/>
      <c r="D135" s="56"/>
      <c r="E135" s="158"/>
      <c r="F135" s="158"/>
      <c r="G135" s="158"/>
      <c r="H135" s="158"/>
      <c r="I135" s="32"/>
    </row>
    <row r="136" spans="1:17" s="31" customFormat="1" ht="13.5" customHeight="1">
      <c r="A136" s="179"/>
      <c r="B136" s="178"/>
      <c r="C136" s="152"/>
      <c r="D136" s="6"/>
      <c r="E136" s="152"/>
      <c r="F136" s="152"/>
      <c r="G136" s="152"/>
      <c r="H136" s="152"/>
      <c r="I136" s="32"/>
    </row>
    <row r="137" spans="1:17" s="31" customFormat="1">
      <c r="A137" s="181" t="s">
        <v>176</v>
      </c>
      <c r="B137" s="180" t="s">
        <v>40</v>
      </c>
      <c r="C137" s="152">
        <v>99132</v>
      </c>
      <c r="D137" s="152">
        <v>105069</v>
      </c>
      <c r="E137" s="152">
        <v>116673</v>
      </c>
      <c r="F137" s="152">
        <v>124400</v>
      </c>
      <c r="G137" s="152">
        <v>131531</v>
      </c>
      <c r="H137" s="152">
        <v>139321</v>
      </c>
      <c r="I137" s="32"/>
      <c r="P137" s="3"/>
      <c r="Q137" s="10"/>
    </row>
    <row r="138" spans="1:17" s="31" customFormat="1">
      <c r="A138" s="177" t="s">
        <v>177</v>
      </c>
      <c r="B138" s="182" t="s">
        <v>40</v>
      </c>
      <c r="C138" s="158">
        <v>98932</v>
      </c>
      <c r="D138" s="158">
        <v>105034</v>
      </c>
      <c r="E138" s="158">
        <v>116645</v>
      </c>
      <c r="F138" s="159">
        <v>124378</v>
      </c>
      <c r="G138" s="158">
        <v>131512</v>
      </c>
      <c r="H138" s="158">
        <v>139301</v>
      </c>
      <c r="I138" s="32"/>
    </row>
    <row r="139" spans="1:17" s="31" customFormat="1">
      <c r="A139" s="177" t="s">
        <v>168</v>
      </c>
      <c r="B139" s="183" t="s">
        <v>93</v>
      </c>
      <c r="C139" s="158">
        <v>17268</v>
      </c>
      <c r="D139" s="158">
        <v>16442</v>
      </c>
      <c r="E139" s="158">
        <v>16300</v>
      </c>
      <c r="F139" s="159">
        <v>16200</v>
      </c>
      <c r="G139" s="158">
        <v>16200</v>
      </c>
      <c r="H139" s="158">
        <v>16200</v>
      </c>
      <c r="I139" s="32"/>
    </row>
    <row r="140" spans="1:17" s="31" customFormat="1">
      <c r="A140" s="177" t="s">
        <v>178</v>
      </c>
      <c r="B140" s="183" t="s">
        <v>162</v>
      </c>
      <c r="C140" s="158">
        <v>1428280</v>
      </c>
      <c r="D140" s="158">
        <v>1334465</v>
      </c>
      <c r="E140" s="158">
        <v>1336600</v>
      </c>
      <c r="F140" s="159">
        <v>1328400</v>
      </c>
      <c r="G140" s="158">
        <v>1328400</v>
      </c>
      <c r="H140" s="158">
        <v>1330859</v>
      </c>
      <c r="I140" s="32"/>
    </row>
    <row r="141" spans="1:17" s="31" customFormat="1" ht="12.75" customHeight="1">
      <c r="A141" s="177" t="s">
        <v>179</v>
      </c>
      <c r="B141" s="183" t="s">
        <v>162</v>
      </c>
      <c r="C141" s="171">
        <v>82.7</v>
      </c>
      <c r="D141" s="171">
        <v>81.2</v>
      </c>
      <c r="E141" s="171">
        <v>82</v>
      </c>
      <c r="F141" s="172">
        <v>82</v>
      </c>
      <c r="G141" s="171">
        <v>82</v>
      </c>
      <c r="H141" s="171">
        <v>82</v>
      </c>
      <c r="I141" s="32"/>
    </row>
    <row r="142" spans="1:17" s="31" customFormat="1" ht="12.75" customHeight="1">
      <c r="A142" s="177" t="s">
        <v>180</v>
      </c>
      <c r="B142" s="182" t="s">
        <v>19</v>
      </c>
      <c r="C142" s="160">
        <v>69.27</v>
      </c>
      <c r="D142" s="160">
        <v>78.709999999999994</v>
      </c>
      <c r="E142" s="160">
        <v>87.27</v>
      </c>
      <c r="F142" s="161">
        <v>93.63</v>
      </c>
      <c r="G142" s="160">
        <v>99</v>
      </c>
      <c r="H142" s="160">
        <v>104.67</v>
      </c>
      <c r="I142" s="32"/>
    </row>
    <row r="143" spans="1:17" s="31" customFormat="1">
      <c r="A143" s="177" t="s">
        <v>181</v>
      </c>
      <c r="B143" s="182" t="s">
        <v>40</v>
      </c>
      <c r="C143" s="158">
        <v>243</v>
      </c>
      <c r="D143" s="158">
        <v>277</v>
      </c>
      <c r="E143" s="158">
        <v>305</v>
      </c>
      <c r="F143" s="159">
        <v>327</v>
      </c>
      <c r="G143" s="158">
        <v>346</v>
      </c>
      <c r="H143" s="158">
        <v>366</v>
      </c>
      <c r="I143" s="32"/>
    </row>
    <row r="144" spans="1:17" s="31" customFormat="1">
      <c r="A144" s="186" t="s">
        <v>182</v>
      </c>
      <c r="B144" s="182" t="s">
        <v>40</v>
      </c>
      <c r="C144" s="173">
        <v>199.2</v>
      </c>
      <c r="D144" s="173">
        <v>35</v>
      </c>
      <c r="E144" s="165">
        <v>28</v>
      </c>
      <c r="F144" s="159">
        <v>22</v>
      </c>
      <c r="G144" s="158">
        <v>19</v>
      </c>
      <c r="H144" s="158">
        <v>20</v>
      </c>
      <c r="I144" s="32"/>
    </row>
    <row r="145" spans="1:17" s="31" customFormat="1">
      <c r="A145" s="177"/>
      <c r="B145" s="183"/>
      <c r="C145" s="152"/>
      <c r="D145" s="152"/>
      <c r="E145" s="152"/>
      <c r="F145" s="152"/>
      <c r="G145" s="152"/>
      <c r="H145" s="152"/>
      <c r="I145" s="32"/>
    </row>
    <row r="146" spans="1:17" s="31" customFormat="1">
      <c r="A146" s="187" t="s">
        <v>183</v>
      </c>
      <c r="B146" s="180" t="s">
        <v>40</v>
      </c>
      <c r="C146" s="167">
        <v>316420</v>
      </c>
      <c r="D146" s="167">
        <v>332997</v>
      </c>
      <c r="E146" s="167">
        <v>312651</v>
      </c>
      <c r="F146" s="167">
        <v>335353</v>
      </c>
      <c r="G146" s="167">
        <v>353996</v>
      </c>
      <c r="H146" s="167">
        <v>374288</v>
      </c>
      <c r="I146" s="32"/>
      <c r="P146" s="3"/>
      <c r="Q146" s="10"/>
    </row>
    <row r="147" spans="1:17" s="31" customFormat="1" ht="7.5" customHeight="1">
      <c r="A147" s="185"/>
      <c r="B147" s="178"/>
      <c r="C147" s="159"/>
      <c r="D147" s="159"/>
      <c r="E147" s="159"/>
      <c r="F147" s="159"/>
      <c r="G147" s="159"/>
      <c r="H147" s="159"/>
      <c r="I147" s="32"/>
    </row>
    <row r="148" spans="1:17" s="31" customFormat="1" ht="12.75" customHeight="1">
      <c r="A148" s="188" t="s">
        <v>184</v>
      </c>
      <c r="B148" s="180" t="s">
        <v>40</v>
      </c>
      <c r="C148" s="159">
        <v>169845</v>
      </c>
      <c r="D148" s="159">
        <v>188985</v>
      </c>
      <c r="E148" s="159">
        <v>199565</v>
      </c>
      <c r="F148" s="174">
        <v>214031</v>
      </c>
      <c r="G148" s="174">
        <v>225710</v>
      </c>
      <c r="H148" s="174">
        <v>238648</v>
      </c>
      <c r="I148" s="32"/>
    </row>
    <row r="149" spans="1:17" s="31" customFormat="1" ht="12.75" customHeight="1">
      <c r="A149" s="188" t="s">
        <v>185</v>
      </c>
      <c r="B149" s="178"/>
      <c r="C149" s="158"/>
      <c r="D149" s="158"/>
      <c r="E149" s="158"/>
      <c r="F149" s="159"/>
      <c r="G149" s="158"/>
      <c r="H149" s="158"/>
      <c r="I149" s="32"/>
    </row>
    <row r="150" spans="1:17" s="31" customFormat="1" ht="12.75" customHeight="1">
      <c r="A150" s="188" t="s">
        <v>186</v>
      </c>
      <c r="B150" s="182" t="s">
        <v>40</v>
      </c>
      <c r="C150" s="158">
        <v>170530</v>
      </c>
      <c r="D150" s="158">
        <v>186933</v>
      </c>
      <c r="E150" s="158">
        <v>198670</v>
      </c>
      <c r="F150" s="159">
        <v>213141</v>
      </c>
      <c r="G150" s="158">
        <v>225377</v>
      </c>
      <c r="H150" s="158">
        <v>238296</v>
      </c>
      <c r="I150" s="32"/>
    </row>
    <row r="151" spans="1:17" s="31" customFormat="1" ht="14.25" customHeight="1">
      <c r="A151" s="177" t="s">
        <v>187</v>
      </c>
      <c r="B151" s="183" t="s">
        <v>93</v>
      </c>
      <c r="C151" s="162">
        <v>16217</v>
      </c>
      <c r="D151" s="162">
        <v>11061</v>
      </c>
      <c r="E151" s="162">
        <v>12400</v>
      </c>
      <c r="F151" s="163">
        <v>12400</v>
      </c>
      <c r="G151" s="162">
        <v>12400</v>
      </c>
      <c r="H151" s="162">
        <v>12400</v>
      </c>
      <c r="I151" s="32"/>
    </row>
    <row r="152" spans="1:17" s="31" customFormat="1">
      <c r="A152" s="177" t="s">
        <v>188</v>
      </c>
      <c r="B152" s="182" t="s">
        <v>19</v>
      </c>
      <c r="C152" s="160">
        <v>876.29</v>
      </c>
      <c r="D152" s="160">
        <v>1408.35</v>
      </c>
      <c r="E152" s="160">
        <v>1335.15</v>
      </c>
      <c r="F152" s="161">
        <v>1432.4</v>
      </c>
      <c r="G152" s="160">
        <v>1514.63</v>
      </c>
      <c r="H152" s="160">
        <v>1601.45</v>
      </c>
      <c r="I152" s="32"/>
    </row>
    <row r="153" spans="1:17" s="31" customFormat="1" ht="15" customHeight="1">
      <c r="A153" s="177" t="s">
        <v>189</v>
      </c>
      <c r="B153" s="182" t="s">
        <v>40</v>
      </c>
      <c r="C153" s="158">
        <v>1967</v>
      </c>
      <c r="D153" s="158">
        <v>4019</v>
      </c>
      <c r="E153" s="158">
        <v>4914</v>
      </c>
      <c r="F153" s="159">
        <v>5804</v>
      </c>
      <c r="G153" s="158">
        <v>6137</v>
      </c>
      <c r="H153" s="158">
        <v>6489</v>
      </c>
      <c r="I153" s="32"/>
    </row>
    <row r="154" spans="1:17" s="31" customFormat="1" ht="15" customHeight="1">
      <c r="A154" s="177" t="s">
        <v>190</v>
      </c>
      <c r="B154" s="182" t="s">
        <v>40</v>
      </c>
      <c r="C154" s="165">
        <v>-685</v>
      </c>
      <c r="D154" s="165">
        <v>2052</v>
      </c>
      <c r="E154" s="158">
        <v>895</v>
      </c>
      <c r="F154" s="159">
        <v>890</v>
      </c>
      <c r="G154" s="158">
        <v>333</v>
      </c>
      <c r="H154" s="158">
        <v>352</v>
      </c>
      <c r="I154" s="32"/>
    </row>
    <row r="155" spans="1:17" s="31" customFormat="1" ht="15" customHeight="1">
      <c r="A155" s="177"/>
      <c r="B155" s="183"/>
      <c r="C155" s="159"/>
      <c r="D155" s="159"/>
      <c r="E155" s="57"/>
      <c r="F155" s="57"/>
      <c r="G155" s="57"/>
      <c r="H155" s="57"/>
      <c r="I155" s="32"/>
    </row>
    <row r="156" spans="1:17" s="31" customFormat="1" ht="15" customHeight="1">
      <c r="A156" s="188" t="s">
        <v>191</v>
      </c>
      <c r="B156" s="180" t="s">
        <v>40</v>
      </c>
      <c r="C156" s="159">
        <v>146575</v>
      </c>
      <c r="D156" s="159">
        <v>144012</v>
      </c>
      <c r="E156" s="159">
        <v>113086</v>
      </c>
      <c r="F156" s="174">
        <v>121322</v>
      </c>
      <c r="G156" s="174">
        <v>128286</v>
      </c>
      <c r="H156" s="174">
        <v>135640</v>
      </c>
      <c r="I156" s="32"/>
    </row>
    <row r="157" spans="1:17" s="31" customFormat="1">
      <c r="A157" s="188" t="s">
        <v>192</v>
      </c>
      <c r="B157" s="178"/>
      <c r="C157" s="158"/>
      <c r="D157" s="158"/>
      <c r="E157" s="158"/>
      <c r="F157" s="159"/>
      <c r="G157" s="158"/>
      <c r="H157" s="158"/>
      <c r="I157" s="32"/>
    </row>
    <row r="158" spans="1:17" s="31" customFormat="1">
      <c r="A158" s="177" t="s">
        <v>187</v>
      </c>
      <c r="B158" s="183" t="s">
        <v>93</v>
      </c>
      <c r="C158" s="162">
        <v>20413</v>
      </c>
      <c r="D158" s="162">
        <v>21752</v>
      </c>
      <c r="E158" s="162">
        <v>13400</v>
      </c>
      <c r="F158" s="163">
        <v>13400</v>
      </c>
      <c r="G158" s="162">
        <v>13400</v>
      </c>
      <c r="H158" s="162">
        <v>13400</v>
      </c>
      <c r="I158" s="32"/>
    </row>
    <row r="159" spans="1:17" s="31" customFormat="1">
      <c r="A159" s="177" t="s">
        <v>188</v>
      </c>
      <c r="B159" s="182" t="s">
        <v>19</v>
      </c>
      <c r="C159" s="160">
        <v>598.37</v>
      </c>
      <c r="D159" s="160">
        <v>551.72</v>
      </c>
      <c r="E159" s="160">
        <v>703.27</v>
      </c>
      <c r="F159" s="161">
        <v>754.49</v>
      </c>
      <c r="G159" s="160">
        <v>797.8</v>
      </c>
      <c r="H159" s="160">
        <v>843.53</v>
      </c>
      <c r="I159" s="32"/>
    </row>
    <row r="160" spans="1:17" s="31" customFormat="1">
      <c r="A160" s="183"/>
      <c r="B160" s="183"/>
      <c r="C160" s="152"/>
      <c r="D160" s="152"/>
      <c r="E160" s="6"/>
      <c r="F160" s="6"/>
      <c r="G160" s="6"/>
      <c r="H160" s="6"/>
      <c r="I160" s="32"/>
    </row>
    <row r="161" spans="1:17" s="31" customFormat="1" ht="15" customHeight="1">
      <c r="A161" s="189" t="s">
        <v>193</v>
      </c>
      <c r="B161" s="180" t="s">
        <v>40</v>
      </c>
      <c r="C161" s="167">
        <v>22314</v>
      </c>
      <c r="D161" s="167">
        <v>23594</v>
      </c>
      <c r="E161" s="167">
        <v>26504</v>
      </c>
      <c r="F161" s="167">
        <v>28247</v>
      </c>
      <c r="G161" s="167">
        <v>29861</v>
      </c>
      <c r="H161" s="167">
        <v>31572</v>
      </c>
      <c r="I161" s="32"/>
      <c r="P161" s="3"/>
      <c r="Q161" s="10"/>
    </row>
    <row r="162" spans="1:17" s="31" customFormat="1">
      <c r="A162" s="190" t="s">
        <v>194</v>
      </c>
      <c r="B162" s="178"/>
      <c r="C162" s="158">
        <v>22376</v>
      </c>
      <c r="D162" s="158">
        <v>23559</v>
      </c>
      <c r="E162" s="158">
        <v>26450</v>
      </c>
      <c r="F162" s="159">
        <v>28205</v>
      </c>
      <c r="G162" s="158">
        <v>29825</v>
      </c>
      <c r="H162" s="158">
        <v>31534</v>
      </c>
      <c r="I162" s="32"/>
    </row>
    <row r="163" spans="1:17" s="31" customFormat="1">
      <c r="A163" s="177" t="s">
        <v>168</v>
      </c>
      <c r="B163" s="183" t="s">
        <v>93</v>
      </c>
      <c r="C163" s="158">
        <v>15685</v>
      </c>
      <c r="D163" s="158">
        <v>15845</v>
      </c>
      <c r="E163" s="158">
        <v>16600</v>
      </c>
      <c r="F163" s="159">
        <v>16500</v>
      </c>
      <c r="G163" s="158">
        <v>16500</v>
      </c>
      <c r="H163" s="158">
        <v>16500</v>
      </c>
      <c r="I163" s="32"/>
    </row>
    <row r="164" spans="1:17" s="31" customFormat="1">
      <c r="A164" s="184" t="s">
        <v>195</v>
      </c>
      <c r="B164" s="182" t="s">
        <v>19</v>
      </c>
      <c r="C164" s="160">
        <v>1426.59</v>
      </c>
      <c r="D164" s="160">
        <v>1486.89</v>
      </c>
      <c r="E164" s="160">
        <v>1593.37</v>
      </c>
      <c r="F164" s="161">
        <v>1709.42</v>
      </c>
      <c r="G164" s="160">
        <v>1807.56</v>
      </c>
      <c r="H164" s="160">
        <v>1911.16</v>
      </c>
      <c r="I164" s="32"/>
    </row>
    <row r="165" spans="1:17" s="31" customFormat="1" ht="12.75" hidden="1" customHeight="1">
      <c r="A165" s="177"/>
      <c r="B165" s="182"/>
      <c r="C165" s="148"/>
      <c r="D165" s="148"/>
      <c r="E165" s="148"/>
      <c r="F165" s="148"/>
      <c r="G165" s="154"/>
      <c r="H165" s="154"/>
      <c r="I165" s="32"/>
    </row>
    <row r="166" spans="1:17" s="31" customFormat="1">
      <c r="A166" s="177" t="s">
        <v>196</v>
      </c>
      <c r="B166" s="182" t="s">
        <v>40</v>
      </c>
      <c r="C166" s="158">
        <v>493</v>
      </c>
      <c r="D166" s="158">
        <v>527</v>
      </c>
      <c r="E166" s="158">
        <v>581</v>
      </c>
      <c r="F166" s="159">
        <v>623</v>
      </c>
      <c r="G166" s="158">
        <v>659</v>
      </c>
      <c r="H166" s="158">
        <v>697</v>
      </c>
      <c r="I166" s="32"/>
    </row>
    <row r="167" spans="1:17" s="31" customFormat="1">
      <c r="A167" s="177" t="s">
        <v>197</v>
      </c>
      <c r="B167" s="182" t="s">
        <v>40</v>
      </c>
      <c r="C167" s="158">
        <v>-62.2</v>
      </c>
      <c r="D167" s="158">
        <v>35</v>
      </c>
      <c r="E167" s="158">
        <v>54</v>
      </c>
      <c r="F167" s="159">
        <v>42</v>
      </c>
      <c r="G167" s="158">
        <v>36</v>
      </c>
      <c r="H167" s="158">
        <v>38</v>
      </c>
      <c r="I167" s="32"/>
    </row>
    <row r="168" spans="1:17" s="31" customFormat="1" ht="4.5" customHeight="1">
      <c r="A168" s="185"/>
      <c r="B168" s="178"/>
      <c r="C168" s="152"/>
      <c r="D168" s="152"/>
      <c r="E168" s="152"/>
      <c r="F168" s="152"/>
      <c r="G168" s="152"/>
      <c r="H168" s="152"/>
      <c r="I168" s="32"/>
    </row>
    <row r="169" spans="1:17" s="31" customFormat="1" ht="14.25" customHeight="1">
      <c r="A169" s="179" t="s">
        <v>198</v>
      </c>
      <c r="B169" s="180" t="s">
        <v>40</v>
      </c>
      <c r="C169" s="168">
        <v>0</v>
      </c>
      <c r="D169" s="168">
        <v>0</v>
      </c>
      <c r="E169" s="168">
        <v>0</v>
      </c>
      <c r="F169" s="152">
        <v>0</v>
      </c>
      <c r="G169" s="168">
        <v>0</v>
      </c>
      <c r="H169" s="168">
        <v>0</v>
      </c>
      <c r="I169" s="32"/>
    </row>
    <row r="170" spans="1:17" s="30" customFormat="1" ht="14">
      <c r="A170" s="179" t="s">
        <v>199</v>
      </c>
      <c r="B170" s="178"/>
      <c r="C170" s="40"/>
      <c r="D170" s="40"/>
      <c r="E170" s="40"/>
      <c r="F170" s="58"/>
      <c r="G170" s="40"/>
      <c r="H170" s="40"/>
      <c r="I170" s="33"/>
    </row>
    <row r="171" spans="1:17" s="30" customFormat="1" ht="23.25" customHeight="1">
      <c r="A171" s="179"/>
      <c r="B171" s="178"/>
      <c r="C171" s="40"/>
      <c r="D171" s="40"/>
      <c r="E171" s="40"/>
      <c r="F171" s="58"/>
      <c r="G171" s="40"/>
      <c r="H171" s="40"/>
      <c r="I171" s="33"/>
    </row>
    <row r="172" spans="1:17" s="30" customFormat="1" ht="11.25" customHeight="1">
      <c r="A172" s="177"/>
      <c r="B172" s="182"/>
      <c r="C172" s="40"/>
      <c r="D172" s="40"/>
      <c r="E172" s="40"/>
      <c r="F172" s="40"/>
      <c r="G172" s="40"/>
      <c r="H172" s="7" t="s">
        <v>73</v>
      </c>
      <c r="I172" s="33"/>
    </row>
    <row r="173" spans="1:17" s="30" customFormat="1" ht="17.25" customHeight="1">
      <c r="A173" s="185"/>
      <c r="B173" s="182"/>
      <c r="C173" s="41"/>
      <c r="D173" s="41"/>
      <c r="E173" s="41"/>
      <c r="F173" s="41"/>
      <c r="G173" s="41"/>
      <c r="H173" s="7" t="s">
        <v>200</v>
      </c>
      <c r="I173" s="33"/>
    </row>
    <row r="174" spans="1:17" s="30" customFormat="1" ht="12" customHeight="1">
      <c r="A174" s="142"/>
      <c r="B174" s="497" t="s">
        <v>75</v>
      </c>
      <c r="C174" s="492" t="s">
        <v>76</v>
      </c>
      <c r="D174" s="492" t="s">
        <v>77</v>
      </c>
      <c r="E174" s="492" t="s">
        <v>78</v>
      </c>
      <c r="F174" s="499" t="s">
        <v>79</v>
      </c>
      <c r="G174" s="492" t="s">
        <v>80</v>
      </c>
      <c r="H174" s="492" t="s">
        <v>81</v>
      </c>
    </row>
    <row r="175" spans="1:17" s="30" customFormat="1" ht="17.25" customHeight="1">
      <c r="A175" s="143"/>
      <c r="B175" s="498" t="s">
        <v>12</v>
      </c>
      <c r="C175" s="493"/>
      <c r="D175" s="493"/>
      <c r="E175" s="493"/>
      <c r="F175" s="500"/>
      <c r="G175" s="496"/>
      <c r="H175" s="496"/>
    </row>
    <row r="176" spans="1:17" s="30" customFormat="1" ht="13.5" customHeight="1">
      <c r="A176" s="191"/>
      <c r="B176" s="144"/>
      <c r="C176" s="26"/>
      <c r="D176" s="26"/>
      <c r="E176" s="26"/>
      <c r="F176" s="27"/>
      <c r="G176" s="4"/>
      <c r="H176" s="4"/>
    </row>
    <row r="177" spans="1:17" s="31" customFormat="1" ht="15">
      <c r="A177" s="175" t="s">
        <v>201</v>
      </c>
      <c r="B177" s="179" t="s">
        <v>40</v>
      </c>
      <c r="C177" s="147">
        <v>384813</v>
      </c>
      <c r="D177" s="147">
        <v>468092</v>
      </c>
      <c r="E177" s="147">
        <v>520084</v>
      </c>
      <c r="F177" s="147">
        <v>521374</v>
      </c>
      <c r="G177" s="147">
        <v>555427</v>
      </c>
      <c r="H177" s="147">
        <v>582875</v>
      </c>
      <c r="I177" s="32"/>
      <c r="P177" s="3"/>
      <c r="Q177" s="10"/>
    </row>
    <row r="178" spans="1:17" s="31" customFormat="1" ht="8.25" customHeight="1">
      <c r="A178" s="185"/>
      <c r="B178" s="178"/>
      <c r="C178" s="148"/>
      <c r="D178" s="148"/>
      <c r="E178" s="148"/>
      <c r="F178" s="148"/>
      <c r="G178" s="154"/>
      <c r="H178" s="154"/>
      <c r="I178" s="32"/>
    </row>
    <row r="179" spans="1:17" s="31" customFormat="1" ht="24.75" customHeight="1">
      <c r="A179" s="192" t="s">
        <v>202</v>
      </c>
      <c r="B179" s="185" t="s">
        <v>40</v>
      </c>
      <c r="C179" s="149">
        <v>384813</v>
      </c>
      <c r="D179" s="149">
        <v>468092</v>
      </c>
      <c r="E179" s="149">
        <v>520084</v>
      </c>
      <c r="F179" s="149">
        <v>521374</v>
      </c>
      <c r="G179" s="149">
        <v>555427</v>
      </c>
      <c r="H179" s="149">
        <v>582875</v>
      </c>
      <c r="I179" s="32"/>
    </row>
    <row r="180" spans="1:17" s="31" customFormat="1" ht="15" customHeight="1">
      <c r="A180" s="193" t="s">
        <v>203</v>
      </c>
      <c r="B180" s="177" t="s">
        <v>40</v>
      </c>
      <c r="C180" s="150">
        <v>384529</v>
      </c>
      <c r="D180" s="150">
        <v>467623</v>
      </c>
      <c r="E180" s="150">
        <v>519912</v>
      </c>
      <c r="F180" s="149">
        <v>521238</v>
      </c>
      <c r="G180" s="150">
        <v>555312</v>
      </c>
      <c r="H180" s="150">
        <v>582753</v>
      </c>
      <c r="I180" s="32"/>
    </row>
    <row r="181" spans="1:17" s="31" customFormat="1" ht="15" customHeight="1">
      <c r="A181" s="193" t="s">
        <v>204</v>
      </c>
      <c r="B181" s="183" t="s">
        <v>93</v>
      </c>
      <c r="C181" s="150">
        <v>76638</v>
      </c>
      <c r="D181" s="150">
        <v>81819</v>
      </c>
      <c r="E181" s="150">
        <v>83000</v>
      </c>
      <c r="F181" s="149">
        <v>79700</v>
      </c>
      <c r="G181" s="150">
        <v>80300</v>
      </c>
      <c r="H181" s="150">
        <v>79700</v>
      </c>
      <c r="I181" s="32"/>
    </row>
    <row r="182" spans="1:17" s="31" customFormat="1" ht="15" customHeight="1">
      <c r="A182" s="193" t="s">
        <v>205</v>
      </c>
      <c r="B182" s="182" t="s">
        <v>19</v>
      </c>
      <c r="C182" s="151">
        <v>418.12</v>
      </c>
      <c r="D182" s="151">
        <v>476.28</v>
      </c>
      <c r="E182" s="151">
        <v>522</v>
      </c>
      <c r="F182" s="153">
        <v>545</v>
      </c>
      <c r="G182" s="151">
        <v>576.29999999999995</v>
      </c>
      <c r="H182" s="151">
        <v>609.29999999999995</v>
      </c>
      <c r="I182" s="32"/>
    </row>
    <row r="183" spans="1:17" s="31" customFormat="1" ht="15" customHeight="1">
      <c r="A183" s="193" t="s">
        <v>206</v>
      </c>
      <c r="B183" s="177" t="s">
        <v>40</v>
      </c>
      <c r="C183" s="150">
        <v>1230</v>
      </c>
      <c r="D183" s="150">
        <v>1699</v>
      </c>
      <c r="E183" s="150">
        <v>1871</v>
      </c>
      <c r="F183" s="149">
        <v>2007</v>
      </c>
      <c r="G183" s="150">
        <v>2122</v>
      </c>
      <c r="H183" s="150">
        <v>2244</v>
      </c>
      <c r="I183" s="32"/>
    </row>
    <row r="184" spans="1:17" s="31" customFormat="1" ht="13.5" customHeight="1">
      <c r="A184" s="193" t="s">
        <v>207</v>
      </c>
      <c r="B184" s="177" t="s">
        <v>40</v>
      </c>
      <c r="C184" s="150">
        <v>283.89999999999998</v>
      </c>
      <c r="D184" s="150">
        <v>469</v>
      </c>
      <c r="E184" s="150">
        <v>172</v>
      </c>
      <c r="F184" s="149">
        <v>136</v>
      </c>
      <c r="G184" s="150">
        <v>115</v>
      </c>
      <c r="H184" s="150">
        <v>122</v>
      </c>
      <c r="I184" s="32"/>
    </row>
    <row r="185" spans="1:17" s="31" customFormat="1" ht="15" customHeight="1">
      <c r="A185" s="185" t="s">
        <v>208</v>
      </c>
      <c r="B185" s="185" t="s">
        <v>40</v>
      </c>
      <c r="C185" s="152">
        <v>0</v>
      </c>
      <c r="D185" s="152">
        <v>0</v>
      </c>
      <c r="E185" s="152">
        <v>0</v>
      </c>
      <c r="F185" s="152">
        <v>0</v>
      </c>
      <c r="G185" s="152">
        <v>0</v>
      </c>
      <c r="H185" s="152">
        <v>0</v>
      </c>
      <c r="I185" s="32"/>
    </row>
    <row r="186" spans="1:17" s="8" customFormat="1" ht="14">
      <c r="A186" s="45"/>
      <c r="B186" s="46"/>
      <c r="C186" s="14"/>
      <c r="D186" s="14"/>
      <c r="E186" s="14"/>
      <c r="F186" s="14"/>
      <c r="G186" s="14"/>
      <c r="H186" s="14"/>
      <c r="I186" s="24"/>
    </row>
    <row r="187" spans="1:17" s="16" customFormat="1" ht="13.5" customHeight="1">
      <c r="A187" s="87" t="s">
        <v>209</v>
      </c>
      <c r="B187" s="46" t="s">
        <v>40</v>
      </c>
      <c r="C187" s="197">
        <v>38971</v>
      </c>
      <c r="D187" s="197">
        <v>41846</v>
      </c>
      <c r="E187" s="197">
        <v>45688</v>
      </c>
      <c r="F187" s="197">
        <v>50069</v>
      </c>
      <c r="G187" s="197">
        <v>54494</v>
      </c>
      <c r="H187" s="197">
        <v>59284</v>
      </c>
      <c r="I187" s="15"/>
      <c r="J187" s="42"/>
      <c r="K187" s="42"/>
      <c r="L187" s="42"/>
      <c r="M187" s="42"/>
      <c r="P187" s="3"/>
      <c r="Q187" s="10"/>
    </row>
    <row r="188" spans="1:17" s="18" customFormat="1" ht="14" customHeight="1">
      <c r="A188" s="88" t="s">
        <v>210</v>
      </c>
      <c r="B188" s="46"/>
      <c r="C188" s="198"/>
      <c r="D188" s="198"/>
      <c r="E188" s="198"/>
      <c r="F188" s="198"/>
      <c r="G188" s="198"/>
      <c r="H188" s="198"/>
      <c r="I188" s="17"/>
    </row>
    <row r="189" spans="1:17" s="1" customFormat="1" ht="10.5" customHeight="1">
      <c r="A189" s="16"/>
      <c r="B189" s="46"/>
      <c r="C189" s="199"/>
      <c r="D189" s="199"/>
      <c r="E189" s="200"/>
      <c r="F189" s="201"/>
      <c r="G189" s="200"/>
      <c r="H189" s="200"/>
      <c r="I189" s="19"/>
    </row>
    <row r="190" spans="1:17" s="16" customFormat="1" ht="17.25" customHeight="1">
      <c r="A190" s="16" t="s">
        <v>211</v>
      </c>
      <c r="B190" s="46" t="s">
        <v>40</v>
      </c>
      <c r="C190" s="197">
        <v>14604</v>
      </c>
      <c r="D190" s="197">
        <v>15058</v>
      </c>
      <c r="E190" s="197">
        <v>16058</v>
      </c>
      <c r="F190" s="197">
        <v>17707</v>
      </c>
      <c r="G190" s="197">
        <v>19816</v>
      </c>
      <c r="H190" s="197">
        <v>22172</v>
      </c>
      <c r="I190" s="20"/>
      <c r="J190" s="42"/>
      <c r="K190" s="42"/>
      <c r="L190" s="42"/>
      <c r="M190" s="42"/>
    </row>
    <row r="191" spans="1:17" s="16" customFormat="1" ht="17.25" customHeight="1">
      <c r="A191" s="16" t="s">
        <v>212</v>
      </c>
      <c r="B191" s="46"/>
      <c r="C191" s="197"/>
      <c r="D191" s="197"/>
      <c r="E191" s="197"/>
      <c r="F191" s="197"/>
      <c r="G191" s="197"/>
      <c r="H191" s="197"/>
      <c r="I191" s="20"/>
    </row>
    <row r="192" spans="1:17" s="1" customFormat="1" ht="14" customHeight="1">
      <c r="A192" s="1" t="s">
        <v>213</v>
      </c>
      <c r="B192" s="46"/>
      <c r="C192" s="202"/>
      <c r="D192" s="202"/>
      <c r="E192" s="202"/>
      <c r="F192" s="197"/>
      <c r="G192" s="202"/>
      <c r="H192" s="202"/>
      <c r="I192" s="19"/>
    </row>
    <row r="193" spans="1:9" s="1" customFormat="1" ht="8.25" customHeight="1">
      <c r="A193" s="16"/>
      <c r="B193" s="46"/>
      <c r="C193" s="202"/>
      <c r="D193" s="202"/>
      <c r="E193" s="202"/>
      <c r="F193" s="197"/>
      <c r="G193" s="202"/>
      <c r="H193" s="202"/>
      <c r="I193" s="19"/>
    </row>
    <row r="194" spans="1:9" s="16" customFormat="1" ht="11.25" customHeight="1">
      <c r="A194" s="16" t="s">
        <v>214</v>
      </c>
      <c r="B194" s="46" t="s">
        <v>40</v>
      </c>
      <c r="C194" s="197">
        <v>63</v>
      </c>
      <c r="D194" s="197">
        <v>68</v>
      </c>
      <c r="E194" s="197">
        <v>88</v>
      </c>
      <c r="F194" s="197">
        <v>94</v>
      </c>
      <c r="G194" s="197">
        <v>100</v>
      </c>
      <c r="H194" s="197">
        <v>105</v>
      </c>
      <c r="I194" s="20"/>
    </row>
    <row r="195" spans="1:9" s="1" customFormat="1" ht="14" customHeight="1">
      <c r="A195" s="1" t="s">
        <v>215</v>
      </c>
      <c r="B195" s="34" t="s">
        <v>93</v>
      </c>
      <c r="C195" s="203">
        <v>50</v>
      </c>
      <c r="D195" s="203">
        <v>38</v>
      </c>
      <c r="E195" s="203">
        <v>45</v>
      </c>
      <c r="F195" s="204">
        <v>45</v>
      </c>
      <c r="G195" s="203">
        <v>45</v>
      </c>
      <c r="H195" s="203">
        <v>45</v>
      </c>
      <c r="I195" s="19"/>
    </row>
    <row r="196" spans="1:9" s="1" customFormat="1" ht="14" customHeight="1">
      <c r="A196" s="1" t="s">
        <v>216</v>
      </c>
      <c r="B196" s="34" t="s">
        <v>217</v>
      </c>
      <c r="C196" s="205">
        <v>28.1</v>
      </c>
      <c r="D196" s="205">
        <v>33.9</v>
      </c>
      <c r="E196" s="205">
        <v>33.700000000000003</v>
      </c>
      <c r="F196" s="205">
        <v>33.700000000000003</v>
      </c>
      <c r="G196" s="205">
        <v>33.700000000000003</v>
      </c>
      <c r="H196" s="205">
        <v>33.700000000000003</v>
      </c>
      <c r="I196" s="19"/>
    </row>
    <row r="197" spans="1:9" s="1" customFormat="1" ht="14" customHeight="1">
      <c r="A197" s="1" t="s">
        <v>218</v>
      </c>
      <c r="B197" s="34" t="s">
        <v>19</v>
      </c>
      <c r="C197" s="206">
        <v>44.92</v>
      </c>
      <c r="D197" s="206">
        <v>52.74</v>
      </c>
      <c r="E197" s="206">
        <v>57.89</v>
      </c>
      <c r="F197" s="207">
        <v>62.11</v>
      </c>
      <c r="G197" s="206">
        <v>65.67</v>
      </c>
      <c r="H197" s="206">
        <v>69.44</v>
      </c>
      <c r="I197" s="19"/>
    </row>
    <row r="198" spans="1:9" s="1" customFormat="1" ht="14" customHeight="1">
      <c r="A198" s="1" t="s">
        <v>219</v>
      </c>
      <c r="B198" s="34" t="s">
        <v>86</v>
      </c>
      <c r="C198" s="203">
        <v>55</v>
      </c>
      <c r="D198" s="203">
        <v>58</v>
      </c>
      <c r="E198" s="203">
        <v>58</v>
      </c>
      <c r="F198" s="204">
        <v>58</v>
      </c>
      <c r="G198" s="203">
        <v>58</v>
      </c>
      <c r="H198" s="203">
        <v>58</v>
      </c>
      <c r="I198" s="19"/>
    </row>
    <row r="199" spans="1:9" s="1" customFormat="1" ht="11.25" customHeight="1">
      <c r="A199" s="1" t="s">
        <v>220</v>
      </c>
      <c r="B199" s="34"/>
      <c r="C199" s="202"/>
      <c r="D199" s="202"/>
      <c r="E199" s="202"/>
      <c r="F199" s="208"/>
      <c r="G199" s="202"/>
      <c r="H199" s="202"/>
      <c r="I199" s="19"/>
    </row>
    <row r="200" spans="1:9" s="1" customFormat="1" ht="11.25" customHeight="1">
      <c r="B200" s="34"/>
      <c r="C200" s="202"/>
      <c r="D200" s="202"/>
      <c r="E200" s="202"/>
      <c r="F200" s="208"/>
      <c r="G200" s="202"/>
      <c r="H200" s="202"/>
      <c r="I200" s="19"/>
    </row>
    <row r="201" spans="1:9" s="16" customFormat="1" ht="14.25" customHeight="1">
      <c r="A201" s="16" t="s">
        <v>221</v>
      </c>
      <c r="B201" s="90" t="s">
        <v>40</v>
      </c>
      <c r="C201" s="197">
        <v>14438</v>
      </c>
      <c r="D201" s="197">
        <v>14975</v>
      </c>
      <c r="E201" s="197">
        <v>15935</v>
      </c>
      <c r="F201" s="197">
        <v>17580</v>
      </c>
      <c r="G201" s="197">
        <v>19688</v>
      </c>
      <c r="H201" s="197">
        <v>22038</v>
      </c>
      <c r="I201" s="20"/>
    </row>
    <row r="202" spans="1:9" s="1" customFormat="1" ht="14" customHeight="1">
      <c r="A202" s="1" t="s">
        <v>222</v>
      </c>
      <c r="B202" s="34" t="s">
        <v>93</v>
      </c>
      <c r="C202" s="203">
        <v>9744</v>
      </c>
      <c r="D202" s="203">
        <v>8591</v>
      </c>
      <c r="E202" s="203">
        <v>9200</v>
      </c>
      <c r="F202" s="204">
        <v>9650</v>
      </c>
      <c r="G202" s="203">
        <v>10220</v>
      </c>
      <c r="H202" s="203">
        <v>10820</v>
      </c>
      <c r="I202" s="19"/>
    </row>
    <row r="203" spans="1:9" s="1" customFormat="1" ht="14" customHeight="1">
      <c r="A203" s="1" t="s">
        <v>223</v>
      </c>
      <c r="B203" s="34" t="s">
        <v>217</v>
      </c>
      <c r="C203" s="205">
        <v>26</v>
      </c>
      <c r="D203" s="205">
        <v>28</v>
      </c>
      <c r="E203" s="205">
        <v>26</v>
      </c>
      <c r="F203" s="209">
        <v>25</v>
      </c>
      <c r="G203" s="205">
        <v>25</v>
      </c>
      <c r="H203" s="205">
        <v>25</v>
      </c>
      <c r="I203" s="19"/>
    </row>
    <row r="204" spans="1:9" s="1" customFormat="1" ht="13.65" customHeight="1">
      <c r="A204" s="1" t="s">
        <v>224</v>
      </c>
      <c r="B204" s="34" t="s">
        <v>19</v>
      </c>
      <c r="C204" s="206">
        <v>56.94</v>
      </c>
      <c r="D204" s="206">
        <v>62.38</v>
      </c>
      <c r="E204" s="206">
        <v>67.92</v>
      </c>
      <c r="F204" s="209">
        <v>72.87</v>
      </c>
      <c r="G204" s="206">
        <v>77.05</v>
      </c>
      <c r="H204" s="206">
        <v>81.47</v>
      </c>
      <c r="I204" s="19"/>
    </row>
    <row r="205" spans="1:9" s="1" customFormat="1" ht="13.5" customHeight="1">
      <c r="A205" s="1" t="s">
        <v>219</v>
      </c>
      <c r="B205" s="34" t="s">
        <v>86</v>
      </c>
      <c r="C205" s="203">
        <v>70</v>
      </c>
      <c r="D205" s="203">
        <v>69</v>
      </c>
      <c r="E205" s="203">
        <v>68</v>
      </c>
      <c r="F205" s="203">
        <v>68</v>
      </c>
      <c r="G205" s="203">
        <v>68</v>
      </c>
      <c r="H205" s="203">
        <v>68</v>
      </c>
      <c r="I205" s="19"/>
    </row>
    <row r="206" spans="1:9" s="1" customFormat="1" ht="13.5" customHeight="1">
      <c r="A206" s="1" t="s">
        <v>220</v>
      </c>
      <c r="B206" s="34"/>
      <c r="C206" s="202"/>
      <c r="D206" s="202"/>
      <c r="E206" s="202"/>
      <c r="F206" s="208"/>
      <c r="G206" s="202"/>
      <c r="H206" s="202"/>
      <c r="I206" s="19"/>
    </row>
    <row r="207" spans="1:9" s="1" customFormat="1" ht="13.5" customHeight="1">
      <c r="A207" s="1" t="s">
        <v>225</v>
      </c>
      <c r="B207" s="34" t="s">
        <v>40</v>
      </c>
      <c r="C207" s="210">
        <v>400</v>
      </c>
      <c r="D207" s="210">
        <v>415</v>
      </c>
      <c r="E207" s="210">
        <v>450</v>
      </c>
      <c r="F207" s="197">
        <v>483</v>
      </c>
      <c r="G207" s="210">
        <v>511</v>
      </c>
      <c r="H207" s="210">
        <v>540</v>
      </c>
      <c r="I207" s="19"/>
    </row>
    <row r="208" spans="1:9" s="1" customFormat="1" ht="13.5" customHeight="1">
      <c r="A208" s="1" t="s">
        <v>226</v>
      </c>
      <c r="B208" s="34"/>
      <c r="C208" s="210"/>
      <c r="D208" s="210"/>
      <c r="E208" s="210"/>
      <c r="F208" s="210"/>
      <c r="G208" s="210"/>
      <c r="H208" s="210"/>
      <c r="I208" s="25"/>
    </row>
    <row r="209" spans="1:10" s="1" customFormat="1" ht="13.5" customHeight="1">
      <c r="A209" s="1" t="s">
        <v>227</v>
      </c>
      <c r="B209" s="34"/>
      <c r="C209" s="210"/>
      <c r="D209" s="210"/>
      <c r="E209" s="210"/>
      <c r="F209" s="197"/>
      <c r="G209" s="210"/>
      <c r="H209" s="210"/>
      <c r="I209" s="19"/>
    </row>
    <row r="210" spans="1:10" s="1" customFormat="1" ht="13.5" customHeight="1">
      <c r="A210" s="1" t="s">
        <v>225</v>
      </c>
      <c r="B210" s="34" t="s">
        <v>40</v>
      </c>
      <c r="C210" s="210">
        <v>103</v>
      </c>
      <c r="D210" s="210">
        <v>15</v>
      </c>
      <c r="E210" s="210">
        <v>35</v>
      </c>
      <c r="F210" s="197">
        <v>33</v>
      </c>
      <c r="G210" s="210">
        <v>28</v>
      </c>
      <c r="H210" s="210">
        <v>29</v>
      </c>
      <c r="I210" s="19"/>
    </row>
    <row r="211" spans="1:10" s="1" customFormat="1" ht="13.5" customHeight="1">
      <c r="A211" s="1" t="s">
        <v>226</v>
      </c>
      <c r="B211" s="34"/>
      <c r="C211" s="202"/>
      <c r="D211" s="202"/>
      <c r="E211" s="202"/>
      <c r="F211" s="208"/>
      <c r="G211" s="202"/>
      <c r="H211" s="202"/>
      <c r="I211" s="19"/>
    </row>
    <row r="212" spans="1:10" s="1" customFormat="1" ht="13.5" customHeight="1">
      <c r="A212" s="1" t="s">
        <v>228</v>
      </c>
      <c r="B212" s="34"/>
      <c r="C212" s="202"/>
      <c r="D212" s="202"/>
      <c r="E212" s="202"/>
      <c r="F212" s="208"/>
      <c r="G212" s="202"/>
      <c r="H212" s="202"/>
      <c r="I212" s="19"/>
    </row>
    <row r="213" spans="1:10" s="1" customFormat="1" ht="7.5" customHeight="1">
      <c r="B213" s="34"/>
      <c r="C213" s="202"/>
      <c r="D213" s="202"/>
      <c r="E213" s="202"/>
      <c r="F213" s="208"/>
      <c r="G213" s="202"/>
      <c r="H213" s="202"/>
      <c r="I213" s="19"/>
    </row>
    <row r="214" spans="1:10" s="1" customFormat="1" ht="12.75" customHeight="1">
      <c r="A214" s="16" t="s">
        <v>229</v>
      </c>
      <c r="B214" s="90" t="s">
        <v>40</v>
      </c>
      <c r="C214" s="197">
        <v>508</v>
      </c>
      <c r="D214" s="197">
        <v>695</v>
      </c>
      <c r="E214" s="197">
        <v>748</v>
      </c>
      <c r="F214" s="197">
        <v>813</v>
      </c>
      <c r="G214" s="197">
        <v>864</v>
      </c>
      <c r="H214" s="197">
        <v>914</v>
      </c>
      <c r="I214" s="19"/>
      <c r="J214" s="25"/>
    </row>
    <row r="215" spans="1:10" s="1" customFormat="1" ht="12.75" customHeight="1">
      <c r="A215" s="1" t="s">
        <v>213</v>
      </c>
      <c r="B215" s="90"/>
      <c r="C215" s="197"/>
      <c r="D215" s="197"/>
      <c r="E215" s="197"/>
      <c r="F215" s="197"/>
      <c r="G215" s="197"/>
      <c r="H215" s="197"/>
      <c r="I215" s="19"/>
    </row>
    <row r="216" spans="1:10" s="1" customFormat="1">
      <c r="B216" s="34"/>
      <c r="C216" s="210"/>
      <c r="D216" s="210"/>
      <c r="E216" s="210"/>
      <c r="F216" s="197"/>
      <c r="G216" s="210"/>
      <c r="H216" s="210"/>
      <c r="I216" s="19"/>
    </row>
    <row r="217" spans="1:10" s="1" customFormat="1" ht="12.75" customHeight="1">
      <c r="A217" s="16" t="s">
        <v>230</v>
      </c>
      <c r="B217" s="90" t="s">
        <v>40</v>
      </c>
      <c r="C217" s="204">
        <v>256</v>
      </c>
      <c r="D217" s="204">
        <v>295</v>
      </c>
      <c r="E217" s="204">
        <v>287</v>
      </c>
      <c r="F217" s="204">
        <v>312</v>
      </c>
      <c r="G217" s="204">
        <v>332</v>
      </c>
      <c r="H217" s="204">
        <v>351</v>
      </c>
      <c r="I217" s="19"/>
    </row>
    <row r="218" spans="1:10" s="1" customFormat="1" ht="14" customHeight="1">
      <c r="A218" s="1" t="s">
        <v>231</v>
      </c>
      <c r="B218" s="34" t="s">
        <v>93</v>
      </c>
      <c r="C218" s="203">
        <v>98</v>
      </c>
      <c r="D218" s="203">
        <v>111</v>
      </c>
      <c r="E218" s="203">
        <v>100</v>
      </c>
      <c r="F218" s="204">
        <v>100</v>
      </c>
      <c r="G218" s="203">
        <v>100</v>
      </c>
      <c r="H218" s="203">
        <v>100</v>
      </c>
      <c r="I218" s="19"/>
    </row>
    <row r="219" spans="1:10" s="1" customFormat="1" ht="14" customHeight="1">
      <c r="A219" s="1" t="s">
        <v>232</v>
      </c>
      <c r="B219" s="34" t="s">
        <v>19</v>
      </c>
      <c r="C219" s="206">
        <v>2338</v>
      </c>
      <c r="D219" s="206">
        <v>2249.34</v>
      </c>
      <c r="E219" s="206">
        <v>2424.75</v>
      </c>
      <c r="F219" s="207">
        <v>2633.88</v>
      </c>
      <c r="G219" s="206">
        <v>2804.69</v>
      </c>
      <c r="H219" s="206">
        <v>2965.57</v>
      </c>
      <c r="I219" s="19"/>
    </row>
    <row r="220" spans="1:10" s="1" customFormat="1" ht="14" customHeight="1">
      <c r="A220" s="1" t="s">
        <v>233</v>
      </c>
      <c r="B220" s="34" t="s">
        <v>93</v>
      </c>
      <c r="C220" s="203">
        <v>8</v>
      </c>
      <c r="D220" s="203">
        <v>11</v>
      </c>
      <c r="E220" s="203">
        <v>10</v>
      </c>
      <c r="F220" s="204">
        <v>10</v>
      </c>
      <c r="G220" s="203">
        <v>10</v>
      </c>
      <c r="H220" s="203">
        <v>10</v>
      </c>
      <c r="I220" s="19"/>
    </row>
    <row r="221" spans="1:10" s="1" customFormat="1" ht="14" customHeight="1">
      <c r="A221" s="1" t="s">
        <v>232</v>
      </c>
      <c r="B221" s="34" t="s">
        <v>19</v>
      </c>
      <c r="C221" s="206">
        <v>3327.8</v>
      </c>
      <c r="D221" s="206">
        <v>4150.45</v>
      </c>
      <c r="E221" s="206">
        <v>4476.46</v>
      </c>
      <c r="F221" s="207">
        <v>4862.54</v>
      </c>
      <c r="G221" s="206">
        <v>5177.88</v>
      </c>
      <c r="H221" s="206">
        <v>5474.9</v>
      </c>
      <c r="I221" s="19"/>
    </row>
    <row r="222" spans="1:10" s="1" customFormat="1" ht="9" customHeight="1">
      <c r="B222" s="34"/>
      <c r="C222" s="202"/>
      <c r="D222" s="202"/>
      <c r="E222" s="202"/>
      <c r="F222" s="208"/>
      <c r="G222" s="202"/>
      <c r="H222" s="202"/>
      <c r="I222" s="19"/>
    </row>
    <row r="223" spans="1:10" s="1" customFormat="1" ht="12" customHeight="1">
      <c r="A223" s="16" t="s">
        <v>234</v>
      </c>
      <c r="B223" s="90" t="s">
        <v>40</v>
      </c>
      <c r="C223" s="197">
        <v>242</v>
      </c>
      <c r="D223" s="197">
        <v>388</v>
      </c>
      <c r="E223" s="197">
        <v>455</v>
      </c>
      <c r="F223" s="197">
        <v>495</v>
      </c>
      <c r="G223" s="197">
        <v>527</v>
      </c>
      <c r="H223" s="197">
        <v>557</v>
      </c>
      <c r="I223" s="19"/>
    </row>
    <row r="224" spans="1:10" s="1" customFormat="1" ht="14" customHeight="1">
      <c r="A224" s="1" t="s">
        <v>231</v>
      </c>
      <c r="B224" s="34" t="s">
        <v>93</v>
      </c>
      <c r="C224" s="203">
        <v>43</v>
      </c>
      <c r="D224" s="203">
        <v>57</v>
      </c>
      <c r="E224" s="203">
        <v>60</v>
      </c>
      <c r="F224" s="204">
        <v>60</v>
      </c>
      <c r="G224" s="203">
        <v>60</v>
      </c>
      <c r="H224" s="203">
        <v>60</v>
      </c>
      <c r="I224" s="19"/>
    </row>
    <row r="225" spans="1:9" s="1" customFormat="1" ht="14" customHeight="1">
      <c r="A225" s="1" t="s">
        <v>232</v>
      </c>
      <c r="B225" s="34" t="s">
        <v>19</v>
      </c>
      <c r="C225" s="206">
        <v>4783.55</v>
      </c>
      <c r="D225" s="206">
        <v>5956.42</v>
      </c>
      <c r="E225" s="206">
        <v>6714.7</v>
      </c>
      <c r="F225" s="207">
        <v>7293.81</v>
      </c>
      <c r="G225" s="206">
        <v>7766.82</v>
      </c>
      <c r="H225" s="206">
        <v>8212.34</v>
      </c>
      <c r="I225" s="19"/>
    </row>
    <row r="226" spans="1:9" s="1" customFormat="1" ht="14" customHeight="1">
      <c r="A226" s="1" t="s">
        <v>233</v>
      </c>
      <c r="B226" s="34" t="s">
        <v>93</v>
      </c>
      <c r="C226" s="203">
        <v>6</v>
      </c>
      <c r="D226" s="203">
        <v>6</v>
      </c>
      <c r="E226" s="203">
        <v>6</v>
      </c>
      <c r="F226" s="203">
        <v>6</v>
      </c>
      <c r="G226" s="203">
        <v>6</v>
      </c>
      <c r="H226" s="203">
        <v>6</v>
      </c>
      <c r="I226" s="19"/>
    </row>
    <row r="227" spans="1:9" s="1" customFormat="1" ht="14" customHeight="1">
      <c r="A227" s="1" t="s">
        <v>232</v>
      </c>
      <c r="B227" s="34" t="s">
        <v>19</v>
      </c>
      <c r="C227" s="206">
        <v>5984.9</v>
      </c>
      <c r="D227" s="206">
        <v>8051.8</v>
      </c>
      <c r="E227" s="206">
        <v>8760.64</v>
      </c>
      <c r="F227" s="207">
        <v>9516.2099999999991</v>
      </c>
      <c r="G227" s="206">
        <v>10133.34</v>
      </c>
      <c r="H227" s="206">
        <v>10714.62</v>
      </c>
      <c r="I227" s="19"/>
    </row>
    <row r="228" spans="1:9" s="1" customFormat="1" ht="14" customHeight="1">
      <c r="A228" s="1" t="s">
        <v>235</v>
      </c>
      <c r="B228" s="34" t="s">
        <v>40</v>
      </c>
      <c r="C228" s="203">
        <v>59</v>
      </c>
      <c r="D228" s="203">
        <v>71</v>
      </c>
      <c r="E228" s="203">
        <v>77</v>
      </c>
      <c r="F228" s="204">
        <v>83</v>
      </c>
      <c r="G228" s="203">
        <v>88</v>
      </c>
      <c r="H228" s="203">
        <v>93</v>
      </c>
      <c r="I228" s="19"/>
    </row>
    <row r="229" spans="1:9" s="1" customFormat="1" ht="14" customHeight="1">
      <c r="A229" s="1" t="s">
        <v>227</v>
      </c>
      <c r="B229" s="34"/>
      <c r="C229" s="206"/>
      <c r="D229" s="206"/>
      <c r="E229" s="206"/>
      <c r="F229" s="204"/>
      <c r="G229" s="206"/>
      <c r="H229" s="206"/>
      <c r="I229" s="19"/>
    </row>
    <row r="230" spans="1:9" s="1" customFormat="1" ht="14" customHeight="1">
      <c r="A230" s="1" t="s">
        <v>235</v>
      </c>
      <c r="B230" s="34" t="s">
        <v>40</v>
      </c>
      <c r="C230" s="203">
        <v>11</v>
      </c>
      <c r="D230" s="203">
        <v>12</v>
      </c>
      <c r="E230" s="203">
        <v>6</v>
      </c>
      <c r="F230" s="204">
        <v>6</v>
      </c>
      <c r="G230" s="203">
        <v>5</v>
      </c>
      <c r="H230" s="203">
        <v>5</v>
      </c>
      <c r="I230" s="19"/>
    </row>
    <row r="231" spans="1:9" s="1" customFormat="1" ht="14" customHeight="1">
      <c r="A231" s="1" t="s">
        <v>228</v>
      </c>
      <c r="B231" s="34"/>
      <c r="C231" s="206"/>
      <c r="D231" s="206"/>
      <c r="E231" s="206"/>
      <c r="F231" s="205"/>
      <c r="G231" s="206"/>
      <c r="H231" s="206"/>
      <c r="I231" s="19"/>
    </row>
    <row r="232" spans="1:9" s="1" customFormat="1" ht="10.5" customHeight="1">
      <c r="B232" s="34"/>
      <c r="C232" s="202"/>
      <c r="D232" s="202"/>
      <c r="E232" s="202"/>
      <c r="F232" s="208"/>
      <c r="G232" s="211"/>
      <c r="H232" s="211"/>
      <c r="I232" s="19"/>
    </row>
    <row r="233" spans="1:9" s="1" customFormat="1" ht="14" customHeight="1">
      <c r="A233" s="16" t="s">
        <v>236</v>
      </c>
      <c r="B233" s="90" t="s">
        <v>40</v>
      </c>
      <c r="C233" s="212">
        <v>21088</v>
      </c>
      <c r="D233" s="212">
        <v>23231</v>
      </c>
      <c r="E233" s="212">
        <v>25432</v>
      </c>
      <c r="F233" s="212">
        <v>27765</v>
      </c>
      <c r="G233" s="212">
        <v>29824</v>
      </c>
      <c r="H233" s="212">
        <v>31983</v>
      </c>
      <c r="I233" s="19"/>
    </row>
    <row r="234" spans="1:9" s="16" customFormat="1" ht="14.25" customHeight="1">
      <c r="A234" s="1" t="s">
        <v>237</v>
      </c>
      <c r="B234" s="34" t="s">
        <v>93</v>
      </c>
      <c r="C234" s="203">
        <v>6078</v>
      </c>
      <c r="D234" s="203">
        <v>6019</v>
      </c>
      <c r="E234" s="203">
        <v>5980</v>
      </c>
      <c r="F234" s="204">
        <v>5950</v>
      </c>
      <c r="G234" s="203">
        <v>5920</v>
      </c>
      <c r="H234" s="203">
        <v>5890</v>
      </c>
      <c r="I234" s="20"/>
    </row>
    <row r="235" spans="1:9" s="1" customFormat="1" ht="14" customHeight="1">
      <c r="A235" s="1" t="s">
        <v>238</v>
      </c>
      <c r="B235" s="34" t="s">
        <v>12</v>
      </c>
      <c r="C235" s="213">
        <v>69809</v>
      </c>
      <c r="D235" s="213">
        <v>69483</v>
      </c>
      <c r="E235" s="213">
        <v>68770</v>
      </c>
      <c r="F235" s="214">
        <v>68425</v>
      </c>
      <c r="G235" s="213">
        <v>68080</v>
      </c>
      <c r="H235" s="213">
        <v>67735</v>
      </c>
      <c r="I235" s="19"/>
    </row>
    <row r="236" spans="1:9" s="1" customFormat="1" ht="14" customHeight="1">
      <c r="A236" s="1" t="s">
        <v>239</v>
      </c>
      <c r="B236" s="34" t="s">
        <v>19</v>
      </c>
      <c r="C236" s="206">
        <v>302.08</v>
      </c>
      <c r="D236" s="206">
        <v>334.33</v>
      </c>
      <c r="E236" s="206">
        <v>369.82</v>
      </c>
      <c r="F236" s="207">
        <v>405.77</v>
      </c>
      <c r="G236" s="206">
        <v>438.07</v>
      </c>
      <c r="H236" s="206">
        <v>472.18</v>
      </c>
      <c r="I236" s="19"/>
    </row>
    <row r="237" spans="1:9" s="1" customFormat="1" ht="9" customHeight="1">
      <c r="B237" s="34"/>
      <c r="C237" s="202"/>
      <c r="D237" s="202"/>
      <c r="E237" s="202"/>
      <c r="F237" s="208"/>
      <c r="G237" s="202"/>
      <c r="H237" s="202"/>
      <c r="I237" s="19"/>
    </row>
    <row r="238" spans="1:9" s="1" customFormat="1" ht="14" customHeight="1">
      <c r="A238" s="16" t="s">
        <v>240</v>
      </c>
      <c r="B238" s="90" t="s">
        <v>40</v>
      </c>
      <c r="C238" s="212">
        <v>2368</v>
      </c>
      <c r="D238" s="212">
        <v>2450</v>
      </c>
      <c r="E238" s="212">
        <v>2998</v>
      </c>
      <c r="F238" s="212">
        <v>3300</v>
      </c>
      <c r="G238" s="212">
        <v>3480</v>
      </c>
      <c r="H238" s="212">
        <v>3679</v>
      </c>
      <c r="I238" s="19"/>
    </row>
    <row r="239" spans="1:9" s="1" customFormat="1" ht="14" customHeight="1">
      <c r="A239" s="16" t="s">
        <v>241</v>
      </c>
      <c r="B239" s="90"/>
      <c r="C239" s="212"/>
      <c r="D239" s="212"/>
      <c r="E239" s="212"/>
      <c r="F239" s="215"/>
      <c r="G239" s="212"/>
      <c r="H239" s="212"/>
      <c r="I239" s="19"/>
    </row>
    <row r="240" spans="1:9" s="1" customFormat="1" ht="9.75" customHeight="1">
      <c r="A240" s="16"/>
      <c r="B240" s="90"/>
      <c r="C240" s="212"/>
      <c r="D240" s="212"/>
      <c r="E240" s="212"/>
      <c r="F240" s="215"/>
      <c r="G240" s="212"/>
      <c r="H240" s="212"/>
      <c r="I240" s="19"/>
    </row>
    <row r="241" spans="1:9" s="1" customFormat="1" ht="14" customHeight="1">
      <c r="A241" s="1" t="s">
        <v>242</v>
      </c>
      <c r="B241" s="34" t="s">
        <v>93</v>
      </c>
      <c r="C241" s="203">
        <v>31</v>
      </c>
      <c r="D241" s="203">
        <v>36</v>
      </c>
      <c r="E241" s="203">
        <v>35</v>
      </c>
      <c r="F241" s="204">
        <v>36</v>
      </c>
      <c r="G241" s="203">
        <v>36</v>
      </c>
      <c r="H241" s="203">
        <v>36</v>
      </c>
      <c r="I241" s="19"/>
    </row>
    <row r="242" spans="1:9" s="1" customFormat="1" ht="14" customHeight="1">
      <c r="A242" s="1" t="s">
        <v>243</v>
      </c>
      <c r="B242" s="34" t="s">
        <v>19</v>
      </c>
      <c r="C242" s="205">
        <v>71114.5</v>
      </c>
      <c r="D242" s="205">
        <v>66201.56</v>
      </c>
      <c r="E242" s="205">
        <v>84222.92</v>
      </c>
      <c r="F242" s="209">
        <v>90360.53</v>
      </c>
      <c r="G242" s="205">
        <v>95548.53</v>
      </c>
      <c r="H242" s="205">
        <v>101026.30124999999</v>
      </c>
      <c r="I242" s="19"/>
    </row>
    <row r="243" spans="1:9" s="1" customFormat="1" ht="14" customHeight="1">
      <c r="A243" s="1" t="s">
        <v>244</v>
      </c>
      <c r="B243" s="34" t="s">
        <v>40</v>
      </c>
      <c r="C243" s="203">
        <v>528</v>
      </c>
      <c r="D243" s="203">
        <v>595</v>
      </c>
      <c r="E243" s="203">
        <v>645</v>
      </c>
      <c r="F243" s="204">
        <v>692</v>
      </c>
      <c r="G243" s="203">
        <v>732</v>
      </c>
      <c r="H243" s="203">
        <v>774</v>
      </c>
      <c r="I243" s="19"/>
    </row>
    <row r="244" spans="1:9" s="1" customFormat="1" ht="14" customHeight="1">
      <c r="A244" s="1" t="s">
        <v>245</v>
      </c>
      <c r="B244" s="34"/>
      <c r="C244" s="206"/>
      <c r="D244" s="206"/>
      <c r="E244" s="206"/>
      <c r="F244" s="205"/>
      <c r="G244" s="206"/>
      <c r="H244" s="206"/>
      <c r="I244" s="19"/>
    </row>
    <row r="245" spans="1:9" s="1" customFormat="1" ht="14" customHeight="1">
      <c r="A245" s="1" t="s">
        <v>244</v>
      </c>
      <c r="B245" s="34" t="s">
        <v>40</v>
      </c>
      <c r="C245" s="203">
        <v>164</v>
      </c>
      <c r="D245" s="203">
        <v>67</v>
      </c>
      <c r="E245" s="203">
        <v>50</v>
      </c>
      <c r="F245" s="204">
        <v>47</v>
      </c>
      <c r="G245" s="203">
        <v>40</v>
      </c>
      <c r="H245" s="203">
        <v>42</v>
      </c>
      <c r="I245" s="19"/>
    </row>
    <row r="246" spans="1:9" s="1" customFormat="1">
      <c r="A246" s="1" t="s">
        <v>246</v>
      </c>
      <c r="B246" s="34"/>
      <c r="C246" s="202"/>
      <c r="D246" s="202"/>
      <c r="E246" s="202"/>
      <c r="F246" s="210"/>
      <c r="G246" s="202"/>
      <c r="H246" s="202"/>
      <c r="I246" s="19"/>
    </row>
    <row r="247" spans="1:9" s="30" customFormat="1" ht="7.5" customHeight="1">
      <c r="A247" s="39"/>
      <c r="B247" s="38"/>
      <c r="C247" s="216"/>
      <c r="D247" s="216"/>
      <c r="E247" s="216"/>
      <c r="F247" s="168"/>
      <c r="G247" s="216"/>
      <c r="H247" s="217"/>
      <c r="I247" s="33"/>
    </row>
    <row r="248" spans="1:9" s="1" customFormat="1" ht="14" customHeight="1">
      <c r="A248" s="16" t="s">
        <v>247</v>
      </c>
      <c r="B248" s="90" t="s">
        <v>40</v>
      </c>
      <c r="C248" s="197">
        <v>403</v>
      </c>
      <c r="D248" s="197">
        <v>412</v>
      </c>
      <c r="E248" s="197">
        <v>452</v>
      </c>
      <c r="F248" s="197">
        <v>484</v>
      </c>
      <c r="G248" s="197">
        <v>510</v>
      </c>
      <c r="H248" s="197">
        <v>536</v>
      </c>
      <c r="I248" s="19"/>
    </row>
    <row r="249" spans="1:9" s="1" customFormat="1" ht="14" customHeight="1">
      <c r="A249" s="1" t="s">
        <v>248</v>
      </c>
      <c r="B249" s="34" t="s">
        <v>93</v>
      </c>
      <c r="C249" s="213">
        <v>205</v>
      </c>
      <c r="D249" s="213">
        <v>195</v>
      </c>
      <c r="E249" s="203">
        <v>185</v>
      </c>
      <c r="F249" s="204">
        <v>180</v>
      </c>
      <c r="G249" s="203">
        <v>175</v>
      </c>
      <c r="H249" s="203">
        <v>170</v>
      </c>
      <c r="I249" s="19"/>
    </row>
    <row r="250" spans="1:9" s="1" customFormat="1" ht="14" customHeight="1">
      <c r="A250" s="1" t="s">
        <v>249</v>
      </c>
      <c r="B250" s="34" t="s">
        <v>12</v>
      </c>
      <c r="C250" s="213">
        <v>1288</v>
      </c>
      <c r="D250" s="213">
        <v>1281</v>
      </c>
      <c r="E250" s="213">
        <v>1295</v>
      </c>
      <c r="F250" s="214">
        <v>1260</v>
      </c>
      <c r="G250" s="213">
        <v>1225</v>
      </c>
      <c r="H250" s="213">
        <v>1190</v>
      </c>
      <c r="I250" s="19"/>
    </row>
    <row r="251" spans="1:9" s="1" customFormat="1" ht="14" customHeight="1">
      <c r="A251" s="1" t="s">
        <v>239</v>
      </c>
      <c r="B251" s="34" t="s">
        <v>19</v>
      </c>
      <c r="C251" s="206">
        <v>313.13</v>
      </c>
      <c r="D251" s="206">
        <v>321.37</v>
      </c>
      <c r="E251" s="206">
        <v>348.75</v>
      </c>
      <c r="F251" s="207">
        <v>384.16</v>
      </c>
      <c r="G251" s="206">
        <v>416.22</v>
      </c>
      <c r="H251" s="206">
        <v>450.08</v>
      </c>
      <c r="I251" s="19"/>
    </row>
    <row r="252" spans="1:9" s="1" customFormat="1" ht="14" customHeight="1">
      <c r="B252" s="34"/>
      <c r="C252" s="45"/>
      <c r="D252" s="45"/>
      <c r="E252" s="45"/>
      <c r="F252" s="91"/>
      <c r="G252" s="45"/>
      <c r="H252" s="45"/>
      <c r="I252" s="19"/>
    </row>
    <row r="253" spans="1:9" s="1" customFormat="1" ht="15.75" customHeight="1">
      <c r="B253" s="34"/>
      <c r="C253" s="45"/>
      <c r="D253" s="45"/>
      <c r="E253" s="45"/>
      <c r="F253" s="45"/>
      <c r="G253" s="45"/>
      <c r="H253" s="45"/>
      <c r="I253" s="19"/>
    </row>
    <row r="254" spans="1:9" s="30" customFormat="1" ht="15" customHeight="1">
      <c r="A254" s="37"/>
      <c r="B254" s="38"/>
      <c r="C254" s="40"/>
      <c r="D254" s="40"/>
      <c r="E254" s="40"/>
      <c r="F254" s="40"/>
      <c r="G254" s="40"/>
      <c r="H254" s="7" t="s">
        <v>73</v>
      </c>
      <c r="I254" s="33"/>
    </row>
    <row r="255" spans="1:9" s="30" customFormat="1" ht="17.25" customHeight="1">
      <c r="A255" s="39"/>
      <c r="B255" s="38"/>
      <c r="C255" s="41"/>
      <c r="D255" s="41"/>
      <c r="E255" s="41"/>
      <c r="F255" s="41"/>
      <c r="G255" s="41"/>
      <c r="H255" s="7" t="s">
        <v>250</v>
      </c>
      <c r="I255" s="33"/>
    </row>
    <row r="256" spans="1:9" ht="21" customHeight="1">
      <c r="A256" s="43"/>
      <c r="B256" s="488" t="s">
        <v>75</v>
      </c>
      <c r="C256" s="492" t="s">
        <v>76</v>
      </c>
      <c r="D256" s="492" t="s">
        <v>77</v>
      </c>
      <c r="E256" s="492" t="s">
        <v>78</v>
      </c>
      <c r="F256" s="494" t="s">
        <v>79</v>
      </c>
      <c r="G256" s="492" t="s">
        <v>80</v>
      </c>
      <c r="H256" s="492" t="s">
        <v>81</v>
      </c>
    </row>
    <row r="257" spans="1:17" ht="14.25" customHeight="1">
      <c r="A257" s="44"/>
      <c r="B257" s="489" t="s">
        <v>12</v>
      </c>
      <c r="C257" s="493"/>
      <c r="D257" s="493"/>
      <c r="E257" s="493"/>
      <c r="F257" s="495"/>
      <c r="G257" s="496"/>
      <c r="H257" s="496"/>
    </row>
    <row r="258" spans="1:17" s="1" customFormat="1">
      <c r="B258" s="34"/>
      <c r="C258" s="202"/>
      <c r="D258" s="47"/>
      <c r="E258" s="25"/>
      <c r="F258" s="89"/>
      <c r="G258" s="48"/>
      <c r="H258" s="48"/>
      <c r="I258" s="19"/>
    </row>
    <row r="259" spans="1:17" ht="14">
      <c r="A259" s="92" t="s">
        <v>251</v>
      </c>
      <c r="B259" s="81" t="s">
        <v>40</v>
      </c>
      <c r="C259" s="218">
        <v>23</v>
      </c>
      <c r="D259" s="59" t="s">
        <v>155</v>
      </c>
      <c r="E259" s="59" t="s">
        <v>155</v>
      </c>
      <c r="F259" s="121" t="s">
        <v>155</v>
      </c>
      <c r="G259" s="59" t="s">
        <v>155</v>
      </c>
      <c r="H259" s="59" t="s">
        <v>155</v>
      </c>
      <c r="I259" s="23"/>
    </row>
    <row r="260" spans="1:17" ht="17.25" customHeight="1">
      <c r="A260" s="93" t="s">
        <v>252</v>
      </c>
      <c r="B260" s="9"/>
      <c r="C260" s="135"/>
      <c r="F260" s="78"/>
    </row>
    <row r="261" spans="1:17" ht="13.5" customHeight="1">
      <c r="A261" s="94"/>
      <c r="B261" s="81"/>
      <c r="C261" s="219"/>
      <c r="D261" s="49"/>
      <c r="E261" s="49"/>
      <c r="F261" s="49"/>
      <c r="G261" s="49"/>
      <c r="H261" s="49"/>
      <c r="I261" s="23"/>
    </row>
    <row r="262" spans="1:17" ht="14">
      <c r="A262" s="93" t="s">
        <v>253</v>
      </c>
      <c r="B262" s="81" t="s">
        <v>40</v>
      </c>
      <c r="C262" s="218">
        <v>9328</v>
      </c>
      <c r="D262" s="218">
        <v>8876</v>
      </c>
      <c r="E262" s="232">
        <v>9000</v>
      </c>
      <c r="F262" s="232">
        <v>9000</v>
      </c>
      <c r="G262" s="232">
        <v>9000</v>
      </c>
      <c r="H262" s="232">
        <v>9000</v>
      </c>
      <c r="I262" s="23"/>
    </row>
    <row r="263" spans="1:17" ht="14.25" customHeight="1">
      <c r="A263" s="93" t="s">
        <v>252</v>
      </c>
      <c r="B263" s="9"/>
      <c r="C263" s="135"/>
      <c r="D263" s="138"/>
      <c r="F263" s="13"/>
    </row>
    <row r="264" spans="1:17" ht="9.75" customHeight="1">
      <c r="B264" s="4"/>
      <c r="C264" s="220"/>
      <c r="D264" s="220"/>
      <c r="E264" s="50"/>
      <c r="F264" s="130"/>
      <c r="G264" s="50"/>
      <c r="H264" s="50"/>
    </row>
    <row r="265" spans="1:17" ht="15">
      <c r="A265" s="95" t="s">
        <v>254</v>
      </c>
      <c r="B265" s="96" t="s">
        <v>40</v>
      </c>
      <c r="C265" s="221">
        <v>106162</v>
      </c>
      <c r="D265" s="221">
        <v>117037</v>
      </c>
      <c r="E265" s="228">
        <v>143514</v>
      </c>
      <c r="F265" s="228">
        <v>146384</v>
      </c>
      <c r="G265" s="228">
        <v>154120</v>
      </c>
      <c r="H265" s="228">
        <v>161745</v>
      </c>
      <c r="Q265" s="10"/>
    </row>
    <row r="266" spans="1:17" s="5" customFormat="1" ht="10.5" customHeight="1">
      <c r="A266" s="97"/>
      <c r="B266" s="98"/>
      <c r="C266" s="222"/>
      <c r="D266" s="222"/>
      <c r="E266" s="222"/>
      <c r="F266" s="230"/>
      <c r="G266" s="222"/>
      <c r="H266" s="222"/>
      <c r="P266" s="3"/>
      <c r="Q266" s="10"/>
    </row>
    <row r="267" spans="1:17" s="2" customFormat="1" ht="15.75" customHeight="1">
      <c r="A267" s="99" t="s">
        <v>255</v>
      </c>
      <c r="B267" s="96" t="s">
        <v>40</v>
      </c>
      <c r="C267" s="221">
        <v>98701</v>
      </c>
      <c r="D267" s="221">
        <v>109950</v>
      </c>
      <c r="E267" s="228">
        <v>134244</v>
      </c>
      <c r="F267" s="228">
        <v>137154</v>
      </c>
      <c r="G267" s="228">
        <v>144890</v>
      </c>
      <c r="H267" s="228">
        <v>152515</v>
      </c>
      <c r="P267" s="3"/>
      <c r="Q267" s="10"/>
    </row>
    <row r="268" spans="1:17" ht="12.75" customHeight="1">
      <c r="A268" s="100" t="s">
        <v>256</v>
      </c>
      <c r="B268" s="101"/>
      <c r="C268" s="223"/>
      <c r="D268" s="223"/>
      <c r="E268" s="223"/>
      <c r="F268" s="231"/>
      <c r="G268" s="223"/>
      <c r="H268" s="223"/>
      <c r="Q268" s="10"/>
    </row>
    <row r="269" spans="1:17" ht="12.75" customHeight="1">
      <c r="A269" s="100"/>
      <c r="B269" s="101"/>
      <c r="C269" s="223"/>
      <c r="D269" s="223"/>
      <c r="E269" s="223"/>
      <c r="F269" s="231"/>
      <c r="G269" s="223"/>
      <c r="H269" s="223"/>
      <c r="Q269" s="10"/>
    </row>
    <row r="270" spans="1:17" ht="20.25" customHeight="1">
      <c r="A270" s="105" t="s">
        <v>257</v>
      </c>
      <c r="B270" s="96" t="s">
        <v>40</v>
      </c>
      <c r="C270" s="224">
        <v>598</v>
      </c>
      <c r="D270" s="224">
        <v>63</v>
      </c>
      <c r="E270" s="229">
        <v>830</v>
      </c>
      <c r="F270" s="229">
        <v>700</v>
      </c>
      <c r="G270" s="229">
        <v>700</v>
      </c>
      <c r="H270" s="229">
        <v>700</v>
      </c>
      <c r="Q270" s="10"/>
    </row>
    <row r="271" spans="1:17" ht="6.75" customHeight="1">
      <c r="A271" s="105"/>
      <c r="B271" s="96"/>
      <c r="C271" s="224"/>
      <c r="D271" s="224"/>
      <c r="E271" s="229"/>
      <c r="F271" s="229"/>
      <c r="G271" s="229"/>
      <c r="H271" s="229"/>
      <c r="Q271" s="10"/>
    </row>
    <row r="272" spans="1:17" s="2" customFormat="1" ht="12" customHeight="1">
      <c r="A272" s="99" t="s">
        <v>258</v>
      </c>
      <c r="B272" s="96" t="s">
        <v>40</v>
      </c>
      <c r="C272" s="224">
        <v>6863</v>
      </c>
      <c r="D272" s="224">
        <v>7024</v>
      </c>
      <c r="E272" s="229">
        <v>8440</v>
      </c>
      <c r="F272" s="229">
        <v>8530</v>
      </c>
      <c r="G272" s="229">
        <v>8530</v>
      </c>
      <c r="H272" s="229">
        <v>8530</v>
      </c>
      <c r="P272" s="3"/>
      <c r="Q272" s="10"/>
    </row>
    <row r="273" spans="1:9" ht="7.5" customHeight="1">
      <c r="A273" s="99"/>
      <c r="B273" s="101"/>
      <c r="C273" s="225"/>
      <c r="D273" s="102"/>
      <c r="E273" s="102"/>
      <c r="F273" s="103"/>
      <c r="G273" s="104"/>
      <c r="H273" s="104"/>
    </row>
    <row r="274" spans="1:9">
      <c r="A274" s="106"/>
      <c r="B274" s="107"/>
      <c r="C274" s="226"/>
      <c r="D274" s="108"/>
      <c r="E274" s="51"/>
      <c r="F274" s="126"/>
      <c r="G274" s="7"/>
      <c r="H274" s="7"/>
    </row>
    <row r="275" spans="1:9" ht="21" customHeight="1">
      <c r="A275" s="109" t="s">
        <v>259</v>
      </c>
      <c r="B275" s="110" t="s">
        <v>40</v>
      </c>
      <c r="C275" s="227">
        <v>6312879</v>
      </c>
      <c r="D275" s="227">
        <v>7063337</v>
      </c>
      <c r="E275" s="227">
        <v>7927807</v>
      </c>
      <c r="F275" s="227">
        <f>F265+F262+F187+F177+F132+F112+F14</f>
        <v>8788901</v>
      </c>
      <c r="G275" s="227">
        <f>G265+G262+G187+G177+G132+G112+G14</f>
        <v>9577564</v>
      </c>
      <c r="H275" s="227">
        <f>H265+H262+H187+H177+H132+H112+H14</f>
        <v>10328463</v>
      </c>
    </row>
    <row r="276" spans="1:9">
      <c r="B276" s="9"/>
      <c r="C276" s="11"/>
      <c r="D276" s="11"/>
      <c r="E276" s="11"/>
      <c r="F276" s="11"/>
      <c r="G276" s="11"/>
      <c r="H276" s="11"/>
    </row>
    <row r="277" spans="1:9">
      <c r="B277" s="9"/>
      <c r="D277" s="78"/>
      <c r="E277" s="78"/>
      <c r="F277" s="78"/>
      <c r="G277" s="78"/>
      <c r="H277" s="78"/>
    </row>
    <row r="278" spans="1:9">
      <c r="B278" s="9"/>
      <c r="C278" s="72"/>
      <c r="D278" s="72"/>
      <c r="E278" s="72"/>
      <c r="F278" s="72"/>
      <c r="G278" s="72"/>
      <c r="H278" s="72"/>
    </row>
    <row r="279" spans="1:9">
      <c r="B279" s="9"/>
    </row>
    <row r="280" spans="1:9">
      <c r="B280" s="9"/>
    </row>
    <row r="281" spans="1:9">
      <c r="B281" s="9"/>
    </row>
    <row r="282" spans="1:9" ht="6" customHeight="1">
      <c r="B282" s="9"/>
    </row>
    <row r="283" spans="1:9" ht="14.25" customHeight="1">
      <c r="B283" s="9"/>
    </row>
    <row r="284" spans="1:9" ht="6" customHeight="1">
      <c r="B284" s="9"/>
    </row>
    <row r="285" spans="1:9" ht="26.25" customHeight="1">
      <c r="B285" s="9"/>
    </row>
    <row r="286" spans="1:9" ht="6" customHeight="1">
      <c r="B286" s="9"/>
    </row>
    <row r="287" spans="1:9" ht="12" customHeight="1">
      <c r="B287" s="9"/>
    </row>
    <row r="288" spans="1:9" s="2" customFormat="1" ht="12" customHeight="1">
      <c r="A288" s="3"/>
      <c r="B288" s="9"/>
      <c r="G288" s="3"/>
      <c r="H288" s="3"/>
      <c r="I288" s="3"/>
    </row>
    <row r="289" spans="1:9" s="2" customFormat="1" ht="12" customHeight="1">
      <c r="A289" s="3"/>
      <c r="B289" s="9"/>
      <c r="G289" s="3"/>
      <c r="H289" s="3"/>
      <c r="I289" s="3"/>
    </row>
    <row r="290" spans="1:9" s="2" customFormat="1" ht="6.75" customHeight="1">
      <c r="A290" s="3"/>
      <c r="B290" s="9"/>
      <c r="G290" s="3"/>
      <c r="H290" s="3"/>
      <c r="I290" s="3"/>
    </row>
    <row r="291" spans="1:9" s="2" customFormat="1" ht="6.75" customHeight="1">
      <c r="A291" s="3"/>
      <c r="B291" s="9"/>
      <c r="G291" s="3"/>
      <c r="H291" s="3"/>
      <c r="I291" s="3"/>
    </row>
    <row r="292" spans="1:9" s="2" customFormat="1" ht="36" customHeight="1">
      <c r="A292" s="3"/>
      <c r="B292" s="9"/>
      <c r="G292" s="3"/>
      <c r="H292" s="3"/>
      <c r="I292" s="3"/>
    </row>
    <row r="293" spans="1:9" s="2" customFormat="1" ht="7.5" customHeight="1">
      <c r="A293" s="3"/>
      <c r="B293" s="9"/>
      <c r="G293" s="3"/>
      <c r="H293" s="3"/>
      <c r="I293" s="3"/>
    </row>
    <row r="294" spans="1:9" s="2" customFormat="1" ht="12" customHeight="1">
      <c r="A294" s="3"/>
      <c r="B294" s="9"/>
      <c r="G294" s="3"/>
      <c r="H294" s="3"/>
      <c r="I294" s="3"/>
    </row>
    <row r="295" spans="1:9" s="2" customFormat="1" ht="12" customHeight="1">
      <c r="A295" s="3"/>
      <c r="B295" s="9"/>
      <c r="G295" s="3"/>
      <c r="H295" s="3"/>
      <c r="I295" s="3"/>
    </row>
    <row r="296" spans="1:9" s="2" customFormat="1" ht="12" customHeight="1">
      <c r="A296" s="3"/>
      <c r="B296" s="9"/>
      <c r="G296" s="3"/>
      <c r="H296" s="3"/>
      <c r="I296" s="3"/>
    </row>
    <row r="297" spans="1:9" s="2" customFormat="1" ht="6.75" customHeight="1">
      <c r="A297" s="3"/>
      <c r="B297" s="9"/>
      <c r="G297" s="3"/>
      <c r="H297" s="3"/>
      <c r="I297" s="3"/>
    </row>
    <row r="298" spans="1:9" s="2" customFormat="1">
      <c r="A298" s="3"/>
      <c r="B298" s="9"/>
      <c r="G298" s="3"/>
      <c r="H298" s="3"/>
      <c r="I298" s="3"/>
    </row>
    <row r="299" spans="1:9" s="2" customFormat="1" ht="5.25" customHeight="1">
      <c r="A299" s="3"/>
      <c r="B299" s="9"/>
      <c r="G299" s="3"/>
      <c r="H299" s="3"/>
      <c r="I299" s="3"/>
    </row>
  </sheetData>
  <mergeCells count="30">
    <mergeCell ref="H88:H89"/>
    <mergeCell ref="B256:B257"/>
    <mergeCell ref="C256:C257"/>
    <mergeCell ref="D256:D257"/>
    <mergeCell ref="E256:E257"/>
    <mergeCell ref="F256:F257"/>
    <mergeCell ref="G256:G257"/>
    <mergeCell ref="H256:H257"/>
    <mergeCell ref="E174:E175"/>
    <mergeCell ref="H174:H175"/>
    <mergeCell ref="B174:B175"/>
    <mergeCell ref="C174:C175"/>
    <mergeCell ref="D174:D175"/>
    <mergeCell ref="F174:F175"/>
    <mergeCell ref="G174:G175"/>
    <mergeCell ref="E88:E89"/>
    <mergeCell ref="H5:H6"/>
    <mergeCell ref="A2:G2"/>
    <mergeCell ref="A3:G3"/>
    <mergeCell ref="B5:B6"/>
    <mergeCell ref="C5:C6"/>
    <mergeCell ref="D5:D6"/>
    <mergeCell ref="E5:E6"/>
    <mergeCell ref="F5:F6"/>
    <mergeCell ref="G5:G6"/>
    <mergeCell ref="F88:F89"/>
    <mergeCell ref="G88:G89"/>
    <mergeCell ref="B88:B89"/>
    <mergeCell ref="C88:C89"/>
    <mergeCell ref="D88:D89"/>
  </mergeCells>
  <pageMargins left="0.62992125984251968" right="0.23622047244094491" top="0.23622047244094491" bottom="0.19685039370078741" header="0.27559055118110237" footer="0.19685039370078741"/>
  <pageSetup paperSize="9" scale="77"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7CD5E-60A4-4D74-A0F5-172013BB97B1}">
  <sheetPr>
    <pageSetUpPr fitToPage="1"/>
  </sheetPr>
  <dimension ref="A1:K131"/>
  <sheetViews>
    <sheetView zoomScale="92" zoomScaleNormal="92" workbookViewId="0">
      <selection activeCell="G109" sqref="G109"/>
    </sheetView>
  </sheetViews>
  <sheetFormatPr defaultRowHeight="13"/>
  <cols>
    <col min="1" max="1" width="55.6328125" style="21" customWidth="1"/>
    <col min="2" max="2" width="11.6328125" style="21" customWidth="1"/>
    <col min="3" max="4" width="11.08984375" style="21" customWidth="1"/>
    <col min="5" max="5" width="11.36328125" style="21" customWidth="1"/>
    <col min="6" max="6" width="11.6328125" style="21" customWidth="1"/>
    <col min="7" max="7" width="12.54296875" style="21" customWidth="1"/>
    <col min="8" max="228" width="9.08984375" style="21"/>
    <col min="229" max="237" width="0" style="21" hidden="1" customWidth="1"/>
    <col min="238" max="238" width="74.453125" style="21" customWidth="1"/>
    <col min="239" max="245" width="0" style="21" hidden="1" customWidth="1"/>
    <col min="246" max="246" width="8.984375E-2" style="21" customWidth="1"/>
    <col min="247" max="247" width="0" style="21" hidden="1" customWidth="1"/>
    <col min="248" max="248" width="13.90625" style="21" customWidth="1"/>
    <col min="249" max="249" width="14.6328125" style="21" customWidth="1"/>
    <col min="250" max="250" width="14" style="21" customWidth="1"/>
    <col min="251" max="251" width="14.453125" style="21" customWidth="1"/>
    <col min="252" max="484" width="9.08984375" style="21"/>
    <col min="485" max="493" width="0" style="21" hidden="1" customWidth="1"/>
    <col min="494" max="494" width="74.453125" style="21" customWidth="1"/>
    <col min="495" max="501" width="0" style="21" hidden="1" customWidth="1"/>
    <col min="502" max="502" width="8.984375E-2" style="21" customWidth="1"/>
    <col min="503" max="503" width="0" style="21" hidden="1" customWidth="1"/>
    <col min="504" max="504" width="13.90625" style="21" customWidth="1"/>
    <col min="505" max="505" width="14.6328125" style="21" customWidth="1"/>
    <col min="506" max="506" width="14" style="21" customWidth="1"/>
    <col min="507" max="507" width="14.453125" style="21" customWidth="1"/>
    <col min="508" max="740" width="9.08984375" style="21"/>
    <col min="741" max="749" width="0" style="21" hidden="1" customWidth="1"/>
    <col min="750" max="750" width="74.453125" style="21" customWidth="1"/>
    <col min="751" max="757" width="0" style="21" hidden="1" customWidth="1"/>
    <col min="758" max="758" width="8.984375E-2" style="21" customWidth="1"/>
    <col min="759" max="759" width="0" style="21" hidden="1" customWidth="1"/>
    <col min="760" max="760" width="13.90625" style="21" customWidth="1"/>
    <col min="761" max="761" width="14.6328125" style="21" customWidth="1"/>
    <col min="762" max="762" width="14" style="21" customWidth="1"/>
    <col min="763" max="763" width="14.453125" style="21" customWidth="1"/>
    <col min="764" max="996" width="9.08984375" style="21"/>
    <col min="997" max="1005" width="0" style="21" hidden="1" customWidth="1"/>
    <col min="1006" max="1006" width="74.453125" style="21" customWidth="1"/>
    <col min="1007" max="1013" width="0" style="21" hidden="1" customWidth="1"/>
    <col min="1014" max="1014" width="8.984375E-2" style="21" customWidth="1"/>
    <col min="1015" max="1015" width="0" style="21" hidden="1" customWidth="1"/>
    <col min="1016" max="1016" width="13.90625" style="21" customWidth="1"/>
    <col min="1017" max="1017" width="14.6328125" style="21" customWidth="1"/>
    <col min="1018" max="1018" width="14" style="21" customWidth="1"/>
    <col min="1019" max="1019" width="14.453125" style="21" customWidth="1"/>
    <col min="1020" max="1252" width="9.08984375" style="21"/>
    <col min="1253" max="1261" width="0" style="21" hidden="1" customWidth="1"/>
    <col min="1262" max="1262" width="74.453125" style="21" customWidth="1"/>
    <col min="1263" max="1269" width="0" style="21" hidden="1" customWidth="1"/>
    <col min="1270" max="1270" width="8.984375E-2" style="21" customWidth="1"/>
    <col min="1271" max="1271" width="0" style="21" hidden="1" customWidth="1"/>
    <col min="1272" max="1272" width="13.90625" style="21" customWidth="1"/>
    <col min="1273" max="1273" width="14.6328125" style="21" customWidth="1"/>
    <col min="1274" max="1274" width="14" style="21" customWidth="1"/>
    <col min="1275" max="1275" width="14.453125" style="21" customWidth="1"/>
    <col min="1276" max="1508" width="9.08984375" style="21"/>
    <col min="1509" max="1517" width="0" style="21" hidden="1" customWidth="1"/>
    <col min="1518" max="1518" width="74.453125" style="21" customWidth="1"/>
    <col min="1519" max="1525" width="0" style="21" hidden="1" customWidth="1"/>
    <col min="1526" max="1526" width="8.984375E-2" style="21" customWidth="1"/>
    <col min="1527" max="1527" width="0" style="21" hidden="1" customWidth="1"/>
    <col min="1528" max="1528" width="13.90625" style="21" customWidth="1"/>
    <col min="1529" max="1529" width="14.6328125" style="21" customWidth="1"/>
    <col min="1530" max="1530" width="14" style="21" customWidth="1"/>
    <col min="1531" max="1531" width="14.453125" style="21" customWidth="1"/>
    <col min="1532" max="1764" width="9.08984375" style="21"/>
    <col min="1765" max="1773" width="0" style="21" hidden="1" customWidth="1"/>
    <col min="1774" max="1774" width="74.453125" style="21" customWidth="1"/>
    <col min="1775" max="1781" width="0" style="21" hidden="1" customWidth="1"/>
    <col min="1782" max="1782" width="8.984375E-2" style="21" customWidth="1"/>
    <col min="1783" max="1783" width="0" style="21" hidden="1" customWidth="1"/>
    <col min="1784" max="1784" width="13.90625" style="21" customWidth="1"/>
    <col min="1785" max="1785" width="14.6328125" style="21" customWidth="1"/>
    <col min="1786" max="1786" width="14" style="21" customWidth="1"/>
    <col min="1787" max="1787" width="14.453125" style="21" customWidth="1"/>
    <col min="1788" max="2020" width="9.08984375" style="21"/>
    <col min="2021" max="2029" width="0" style="21" hidden="1" customWidth="1"/>
    <col min="2030" max="2030" width="74.453125" style="21" customWidth="1"/>
    <col min="2031" max="2037" width="0" style="21" hidden="1" customWidth="1"/>
    <col min="2038" max="2038" width="8.984375E-2" style="21" customWidth="1"/>
    <col min="2039" max="2039" width="0" style="21" hidden="1" customWidth="1"/>
    <col min="2040" max="2040" width="13.90625" style="21" customWidth="1"/>
    <col min="2041" max="2041" width="14.6328125" style="21" customWidth="1"/>
    <col min="2042" max="2042" width="14" style="21" customWidth="1"/>
    <col min="2043" max="2043" width="14.453125" style="21" customWidth="1"/>
    <col min="2044" max="2276" width="9.08984375" style="21"/>
    <col min="2277" max="2285" width="0" style="21" hidden="1" customWidth="1"/>
    <col min="2286" max="2286" width="74.453125" style="21" customWidth="1"/>
    <col min="2287" max="2293" width="0" style="21" hidden="1" customWidth="1"/>
    <col min="2294" max="2294" width="8.984375E-2" style="21" customWidth="1"/>
    <col min="2295" max="2295" width="0" style="21" hidden="1" customWidth="1"/>
    <col min="2296" max="2296" width="13.90625" style="21" customWidth="1"/>
    <col min="2297" max="2297" width="14.6328125" style="21" customWidth="1"/>
    <col min="2298" max="2298" width="14" style="21" customWidth="1"/>
    <col min="2299" max="2299" width="14.453125" style="21" customWidth="1"/>
    <col min="2300" max="2532" width="9.08984375" style="21"/>
    <col min="2533" max="2541" width="0" style="21" hidden="1" customWidth="1"/>
    <col min="2542" max="2542" width="74.453125" style="21" customWidth="1"/>
    <col min="2543" max="2549" width="0" style="21" hidden="1" customWidth="1"/>
    <col min="2550" max="2550" width="8.984375E-2" style="21" customWidth="1"/>
    <col min="2551" max="2551" width="0" style="21" hidden="1" customWidth="1"/>
    <col min="2552" max="2552" width="13.90625" style="21" customWidth="1"/>
    <col min="2553" max="2553" width="14.6328125" style="21" customWidth="1"/>
    <col min="2554" max="2554" width="14" style="21" customWidth="1"/>
    <col min="2555" max="2555" width="14.453125" style="21" customWidth="1"/>
    <col min="2556" max="2788" width="9.08984375" style="21"/>
    <col min="2789" max="2797" width="0" style="21" hidden="1" customWidth="1"/>
    <col min="2798" max="2798" width="74.453125" style="21" customWidth="1"/>
    <col min="2799" max="2805" width="0" style="21" hidden="1" customWidth="1"/>
    <col min="2806" max="2806" width="8.984375E-2" style="21" customWidth="1"/>
    <col min="2807" max="2807" width="0" style="21" hidden="1" customWidth="1"/>
    <col min="2808" max="2808" width="13.90625" style="21" customWidth="1"/>
    <col min="2809" max="2809" width="14.6328125" style="21" customWidth="1"/>
    <col min="2810" max="2810" width="14" style="21" customWidth="1"/>
    <col min="2811" max="2811" width="14.453125" style="21" customWidth="1"/>
    <col min="2812" max="3044" width="9.08984375" style="21"/>
    <col min="3045" max="3053" width="0" style="21" hidden="1" customWidth="1"/>
    <col min="3054" max="3054" width="74.453125" style="21" customWidth="1"/>
    <col min="3055" max="3061" width="0" style="21" hidden="1" customWidth="1"/>
    <col min="3062" max="3062" width="8.984375E-2" style="21" customWidth="1"/>
    <col min="3063" max="3063" width="0" style="21" hidden="1" customWidth="1"/>
    <col min="3064" max="3064" width="13.90625" style="21" customWidth="1"/>
    <col min="3065" max="3065" width="14.6328125" style="21" customWidth="1"/>
    <col min="3066" max="3066" width="14" style="21" customWidth="1"/>
    <col min="3067" max="3067" width="14.453125" style="21" customWidth="1"/>
    <col min="3068" max="3300" width="9.08984375" style="21"/>
    <col min="3301" max="3309" width="0" style="21" hidden="1" customWidth="1"/>
    <col min="3310" max="3310" width="74.453125" style="21" customWidth="1"/>
    <col min="3311" max="3317" width="0" style="21" hidden="1" customWidth="1"/>
    <col min="3318" max="3318" width="8.984375E-2" style="21" customWidth="1"/>
    <col min="3319" max="3319" width="0" style="21" hidden="1" customWidth="1"/>
    <col min="3320" max="3320" width="13.90625" style="21" customWidth="1"/>
    <col min="3321" max="3321" width="14.6328125" style="21" customWidth="1"/>
    <col min="3322" max="3322" width="14" style="21" customWidth="1"/>
    <col min="3323" max="3323" width="14.453125" style="21" customWidth="1"/>
    <col min="3324" max="3556" width="9.08984375" style="21"/>
    <col min="3557" max="3565" width="0" style="21" hidden="1" customWidth="1"/>
    <col min="3566" max="3566" width="74.453125" style="21" customWidth="1"/>
    <col min="3567" max="3573" width="0" style="21" hidden="1" customWidth="1"/>
    <col min="3574" max="3574" width="8.984375E-2" style="21" customWidth="1"/>
    <col min="3575" max="3575" width="0" style="21" hidden="1" customWidth="1"/>
    <col min="3576" max="3576" width="13.90625" style="21" customWidth="1"/>
    <col min="3577" max="3577" width="14.6328125" style="21" customWidth="1"/>
    <col min="3578" max="3578" width="14" style="21" customWidth="1"/>
    <col min="3579" max="3579" width="14.453125" style="21" customWidth="1"/>
    <col min="3580" max="3812" width="9.08984375" style="21"/>
    <col min="3813" max="3821" width="0" style="21" hidden="1" customWidth="1"/>
    <col min="3822" max="3822" width="74.453125" style="21" customWidth="1"/>
    <col min="3823" max="3829" width="0" style="21" hidden="1" customWidth="1"/>
    <col min="3830" max="3830" width="8.984375E-2" style="21" customWidth="1"/>
    <col min="3831" max="3831" width="0" style="21" hidden="1" customWidth="1"/>
    <col min="3832" max="3832" width="13.90625" style="21" customWidth="1"/>
    <col min="3833" max="3833" width="14.6328125" style="21" customWidth="1"/>
    <col min="3834" max="3834" width="14" style="21" customWidth="1"/>
    <col min="3835" max="3835" width="14.453125" style="21" customWidth="1"/>
    <col min="3836" max="4068" width="9.08984375" style="21"/>
    <col min="4069" max="4077" width="0" style="21" hidden="1" customWidth="1"/>
    <col min="4078" max="4078" width="74.453125" style="21" customWidth="1"/>
    <col min="4079" max="4085" width="0" style="21" hidden="1" customWidth="1"/>
    <col min="4086" max="4086" width="8.984375E-2" style="21" customWidth="1"/>
    <col min="4087" max="4087" width="0" style="21" hidden="1" customWidth="1"/>
    <col min="4088" max="4088" width="13.90625" style="21" customWidth="1"/>
    <col min="4089" max="4089" width="14.6328125" style="21" customWidth="1"/>
    <col min="4090" max="4090" width="14" style="21" customWidth="1"/>
    <col min="4091" max="4091" width="14.453125" style="21" customWidth="1"/>
    <col min="4092" max="4324" width="9.08984375" style="21"/>
    <col min="4325" max="4333" width="0" style="21" hidden="1" customWidth="1"/>
    <col min="4334" max="4334" width="74.453125" style="21" customWidth="1"/>
    <col min="4335" max="4341" width="0" style="21" hidden="1" customWidth="1"/>
    <col min="4342" max="4342" width="8.984375E-2" style="21" customWidth="1"/>
    <col min="4343" max="4343" width="0" style="21" hidden="1" customWidth="1"/>
    <col min="4344" max="4344" width="13.90625" style="21" customWidth="1"/>
    <col min="4345" max="4345" width="14.6328125" style="21" customWidth="1"/>
    <col min="4346" max="4346" width="14" style="21" customWidth="1"/>
    <col min="4347" max="4347" width="14.453125" style="21" customWidth="1"/>
    <col min="4348" max="4580" width="9.08984375" style="21"/>
    <col min="4581" max="4589" width="0" style="21" hidden="1" customWidth="1"/>
    <col min="4590" max="4590" width="74.453125" style="21" customWidth="1"/>
    <col min="4591" max="4597" width="0" style="21" hidden="1" customWidth="1"/>
    <col min="4598" max="4598" width="8.984375E-2" style="21" customWidth="1"/>
    <col min="4599" max="4599" width="0" style="21" hidden="1" customWidth="1"/>
    <col min="4600" max="4600" width="13.90625" style="21" customWidth="1"/>
    <col min="4601" max="4601" width="14.6328125" style="21" customWidth="1"/>
    <col min="4602" max="4602" width="14" style="21" customWidth="1"/>
    <col min="4603" max="4603" width="14.453125" style="21" customWidth="1"/>
    <col min="4604" max="4836" width="9.08984375" style="21"/>
    <col min="4837" max="4845" width="0" style="21" hidden="1" customWidth="1"/>
    <col min="4846" max="4846" width="74.453125" style="21" customWidth="1"/>
    <col min="4847" max="4853" width="0" style="21" hidden="1" customWidth="1"/>
    <col min="4854" max="4854" width="8.984375E-2" style="21" customWidth="1"/>
    <col min="4855" max="4855" width="0" style="21" hidden="1" customWidth="1"/>
    <col min="4856" max="4856" width="13.90625" style="21" customWidth="1"/>
    <col min="4857" max="4857" width="14.6328125" style="21" customWidth="1"/>
    <col min="4858" max="4858" width="14" style="21" customWidth="1"/>
    <col min="4859" max="4859" width="14.453125" style="21" customWidth="1"/>
    <col min="4860" max="5092" width="9.08984375" style="21"/>
    <col min="5093" max="5101" width="0" style="21" hidden="1" customWidth="1"/>
    <col min="5102" max="5102" width="74.453125" style="21" customWidth="1"/>
    <col min="5103" max="5109" width="0" style="21" hidden="1" customWidth="1"/>
    <col min="5110" max="5110" width="8.984375E-2" style="21" customWidth="1"/>
    <col min="5111" max="5111" width="0" style="21" hidden="1" customWidth="1"/>
    <col min="5112" max="5112" width="13.90625" style="21" customWidth="1"/>
    <col min="5113" max="5113" width="14.6328125" style="21" customWidth="1"/>
    <col min="5114" max="5114" width="14" style="21" customWidth="1"/>
    <col min="5115" max="5115" width="14.453125" style="21" customWidth="1"/>
    <col min="5116" max="5348" width="9.08984375" style="21"/>
    <col min="5349" max="5357" width="0" style="21" hidden="1" customWidth="1"/>
    <col min="5358" max="5358" width="74.453125" style="21" customWidth="1"/>
    <col min="5359" max="5365" width="0" style="21" hidden="1" customWidth="1"/>
    <col min="5366" max="5366" width="8.984375E-2" style="21" customWidth="1"/>
    <col min="5367" max="5367" width="0" style="21" hidden="1" customWidth="1"/>
    <col min="5368" max="5368" width="13.90625" style="21" customWidth="1"/>
    <col min="5369" max="5369" width="14.6328125" style="21" customWidth="1"/>
    <col min="5370" max="5370" width="14" style="21" customWidth="1"/>
    <col min="5371" max="5371" width="14.453125" style="21" customWidth="1"/>
    <col min="5372" max="5604" width="9.08984375" style="21"/>
    <col min="5605" max="5613" width="0" style="21" hidden="1" customWidth="1"/>
    <col min="5614" max="5614" width="74.453125" style="21" customWidth="1"/>
    <col min="5615" max="5621" width="0" style="21" hidden="1" customWidth="1"/>
    <col min="5622" max="5622" width="8.984375E-2" style="21" customWidth="1"/>
    <col min="5623" max="5623" width="0" style="21" hidden="1" customWidth="1"/>
    <col min="5624" max="5624" width="13.90625" style="21" customWidth="1"/>
    <col min="5625" max="5625" width="14.6328125" style="21" customWidth="1"/>
    <col min="5626" max="5626" width="14" style="21" customWidth="1"/>
    <col min="5627" max="5627" width="14.453125" style="21" customWidth="1"/>
    <col min="5628" max="5860" width="9.08984375" style="21"/>
    <col min="5861" max="5869" width="0" style="21" hidden="1" customWidth="1"/>
    <col min="5870" max="5870" width="74.453125" style="21" customWidth="1"/>
    <col min="5871" max="5877" width="0" style="21" hidden="1" customWidth="1"/>
    <col min="5878" max="5878" width="8.984375E-2" style="21" customWidth="1"/>
    <col min="5879" max="5879" width="0" style="21" hidden="1" customWidth="1"/>
    <col min="5880" max="5880" width="13.90625" style="21" customWidth="1"/>
    <col min="5881" max="5881" width="14.6328125" style="21" customWidth="1"/>
    <col min="5882" max="5882" width="14" style="21" customWidth="1"/>
    <col min="5883" max="5883" width="14.453125" style="21" customWidth="1"/>
    <col min="5884" max="6116" width="9.08984375" style="21"/>
    <col min="6117" max="6125" width="0" style="21" hidden="1" customWidth="1"/>
    <col min="6126" max="6126" width="74.453125" style="21" customWidth="1"/>
    <col min="6127" max="6133" width="0" style="21" hidden="1" customWidth="1"/>
    <col min="6134" max="6134" width="8.984375E-2" style="21" customWidth="1"/>
    <col min="6135" max="6135" width="0" style="21" hidden="1" customWidth="1"/>
    <col min="6136" max="6136" width="13.90625" style="21" customWidth="1"/>
    <col min="6137" max="6137" width="14.6328125" style="21" customWidth="1"/>
    <col min="6138" max="6138" width="14" style="21" customWidth="1"/>
    <col min="6139" max="6139" width="14.453125" style="21" customWidth="1"/>
    <col min="6140" max="6372" width="9.08984375" style="21"/>
    <col min="6373" max="6381" width="0" style="21" hidden="1" customWidth="1"/>
    <col min="6382" max="6382" width="74.453125" style="21" customWidth="1"/>
    <col min="6383" max="6389" width="0" style="21" hidden="1" customWidth="1"/>
    <col min="6390" max="6390" width="8.984375E-2" style="21" customWidth="1"/>
    <col min="6391" max="6391" width="0" style="21" hidden="1" customWidth="1"/>
    <col min="6392" max="6392" width="13.90625" style="21" customWidth="1"/>
    <col min="6393" max="6393" width="14.6328125" style="21" customWidth="1"/>
    <col min="6394" max="6394" width="14" style="21" customWidth="1"/>
    <col min="6395" max="6395" width="14.453125" style="21" customWidth="1"/>
    <col min="6396" max="6628" width="9.08984375" style="21"/>
    <col min="6629" max="6637" width="0" style="21" hidden="1" customWidth="1"/>
    <col min="6638" max="6638" width="74.453125" style="21" customWidth="1"/>
    <col min="6639" max="6645" width="0" style="21" hidden="1" customWidth="1"/>
    <col min="6646" max="6646" width="8.984375E-2" style="21" customWidth="1"/>
    <col min="6647" max="6647" width="0" style="21" hidden="1" customWidth="1"/>
    <col min="6648" max="6648" width="13.90625" style="21" customWidth="1"/>
    <col min="6649" max="6649" width="14.6328125" style="21" customWidth="1"/>
    <col min="6650" max="6650" width="14" style="21" customWidth="1"/>
    <col min="6651" max="6651" width="14.453125" style="21" customWidth="1"/>
    <col min="6652" max="6884" width="9.08984375" style="21"/>
    <col min="6885" max="6893" width="0" style="21" hidden="1" customWidth="1"/>
    <col min="6894" max="6894" width="74.453125" style="21" customWidth="1"/>
    <col min="6895" max="6901" width="0" style="21" hidden="1" customWidth="1"/>
    <col min="6902" max="6902" width="8.984375E-2" style="21" customWidth="1"/>
    <col min="6903" max="6903" width="0" style="21" hidden="1" customWidth="1"/>
    <col min="6904" max="6904" width="13.90625" style="21" customWidth="1"/>
    <col min="6905" max="6905" width="14.6328125" style="21" customWidth="1"/>
    <col min="6906" max="6906" width="14" style="21" customWidth="1"/>
    <col min="6907" max="6907" width="14.453125" style="21" customWidth="1"/>
    <col min="6908" max="7140" width="9.08984375" style="21"/>
    <col min="7141" max="7149" width="0" style="21" hidden="1" customWidth="1"/>
    <col min="7150" max="7150" width="74.453125" style="21" customWidth="1"/>
    <col min="7151" max="7157" width="0" style="21" hidden="1" customWidth="1"/>
    <col min="7158" max="7158" width="8.984375E-2" style="21" customWidth="1"/>
    <col min="7159" max="7159" width="0" style="21" hidden="1" customWidth="1"/>
    <col min="7160" max="7160" width="13.90625" style="21" customWidth="1"/>
    <col min="7161" max="7161" width="14.6328125" style="21" customWidth="1"/>
    <col min="7162" max="7162" width="14" style="21" customWidth="1"/>
    <col min="7163" max="7163" width="14.453125" style="21" customWidth="1"/>
    <col min="7164" max="7396" width="9.08984375" style="21"/>
    <col min="7397" max="7405" width="0" style="21" hidden="1" customWidth="1"/>
    <col min="7406" max="7406" width="74.453125" style="21" customWidth="1"/>
    <col min="7407" max="7413" width="0" style="21" hidden="1" customWidth="1"/>
    <col min="7414" max="7414" width="8.984375E-2" style="21" customWidth="1"/>
    <col min="7415" max="7415" width="0" style="21" hidden="1" customWidth="1"/>
    <col min="7416" max="7416" width="13.90625" style="21" customWidth="1"/>
    <col min="7417" max="7417" width="14.6328125" style="21" customWidth="1"/>
    <col min="7418" max="7418" width="14" style="21" customWidth="1"/>
    <col min="7419" max="7419" width="14.453125" style="21" customWidth="1"/>
    <col min="7420" max="7652" width="9.08984375" style="21"/>
    <col min="7653" max="7661" width="0" style="21" hidden="1" customWidth="1"/>
    <col min="7662" max="7662" width="74.453125" style="21" customWidth="1"/>
    <col min="7663" max="7669" width="0" style="21" hidden="1" customWidth="1"/>
    <col min="7670" max="7670" width="8.984375E-2" style="21" customWidth="1"/>
    <col min="7671" max="7671" width="0" style="21" hidden="1" customWidth="1"/>
    <col min="7672" max="7672" width="13.90625" style="21" customWidth="1"/>
    <col min="7673" max="7673" width="14.6328125" style="21" customWidth="1"/>
    <col min="7674" max="7674" width="14" style="21" customWidth="1"/>
    <col min="7675" max="7675" width="14.453125" style="21" customWidth="1"/>
    <col min="7676" max="7908" width="9.08984375" style="21"/>
    <col min="7909" max="7917" width="0" style="21" hidden="1" customWidth="1"/>
    <col min="7918" max="7918" width="74.453125" style="21" customWidth="1"/>
    <col min="7919" max="7925" width="0" style="21" hidden="1" customWidth="1"/>
    <col min="7926" max="7926" width="8.984375E-2" style="21" customWidth="1"/>
    <col min="7927" max="7927" width="0" style="21" hidden="1" customWidth="1"/>
    <col min="7928" max="7928" width="13.90625" style="21" customWidth="1"/>
    <col min="7929" max="7929" width="14.6328125" style="21" customWidth="1"/>
    <col min="7930" max="7930" width="14" style="21" customWidth="1"/>
    <col min="7931" max="7931" width="14.453125" style="21" customWidth="1"/>
    <col min="7932" max="8164" width="9.08984375" style="21"/>
    <col min="8165" max="8173" width="0" style="21" hidden="1" customWidth="1"/>
    <col min="8174" max="8174" width="74.453125" style="21" customWidth="1"/>
    <col min="8175" max="8181" width="0" style="21" hidden="1" customWidth="1"/>
    <col min="8182" max="8182" width="8.984375E-2" style="21" customWidth="1"/>
    <col min="8183" max="8183" width="0" style="21" hidden="1" customWidth="1"/>
    <col min="8184" max="8184" width="13.90625" style="21" customWidth="1"/>
    <col min="8185" max="8185" width="14.6328125" style="21" customWidth="1"/>
    <col min="8186" max="8186" width="14" style="21" customWidth="1"/>
    <col min="8187" max="8187" width="14.453125" style="21" customWidth="1"/>
    <col min="8188" max="8420" width="9.08984375" style="21"/>
    <col min="8421" max="8429" width="0" style="21" hidden="1" customWidth="1"/>
    <col min="8430" max="8430" width="74.453125" style="21" customWidth="1"/>
    <col min="8431" max="8437" width="0" style="21" hidden="1" customWidth="1"/>
    <col min="8438" max="8438" width="8.984375E-2" style="21" customWidth="1"/>
    <col min="8439" max="8439" width="0" style="21" hidden="1" customWidth="1"/>
    <col min="8440" max="8440" width="13.90625" style="21" customWidth="1"/>
    <col min="8441" max="8441" width="14.6328125" style="21" customWidth="1"/>
    <col min="8442" max="8442" width="14" style="21" customWidth="1"/>
    <col min="8443" max="8443" width="14.453125" style="21" customWidth="1"/>
    <col min="8444" max="8676" width="9.08984375" style="21"/>
    <col min="8677" max="8685" width="0" style="21" hidden="1" customWidth="1"/>
    <col min="8686" max="8686" width="74.453125" style="21" customWidth="1"/>
    <col min="8687" max="8693" width="0" style="21" hidden="1" customWidth="1"/>
    <col min="8694" max="8694" width="8.984375E-2" style="21" customWidth="1"/>
    <col min="8695" max="8695" width="0" style="21" hidden="1" customWidth="1"/>
    <col min="8696" max="8696" width="13.90625" style="21" customWidth="1"/>
    <col min="8697" max="8697" width="14.6328125" style="21" customWidth="1"/>
    <col min="8698" max="8698" width="14" style="21" customWidth="1"/>
    <col min="8699" max="8699" width="14.453125" style="21" customWidth="1"/>
    <col min="8700" max="8932" width="9.08984375" style="21"/>
    <col min="8933" max="8941" width="0" style="21" hidden="1" customWidth="1"/>
    <col min="8942" max="8942" width="74.453125" style="21" customWidth="1"/>
    <col min="8943" max="8949" width="0" style="21" hidden="1" customWidth="1"/>
    <col min="8950" max="8950" width="8.984375E-2" style="21" customWidth="1"/>
    <col min="8951" max="8951" width="0" style="21" hidden="1" customWidth="1"/>
    <col min="8952" max="8952" width="13.90625" style="21" customWidth="1"/>
    <col min="8953" max="8953" width="14.6328125" style="21" customWidth="1"/>
    <col min="8954" max="8954" width="14" style="21" customWidth="1"/>
    <col min="8955" max="8955" width="14.453125" style="21" customWidth="1"/>
    <col min="8956" max="9188" width="9.08984375" style="21"/>
    <col min="9189" max="9197" width="0" style="21" hidden="1" customWidth="1"/>
    <col min="9198" max="9198" width="74.453125" style="21" customWidth="1"/>
    <col min="9199" max="9205" width="0" style="21" hidden="1" customWidth="1"/>
    <col min="9206" max="9206" width="8.984375E-2" style="21" customWidth="1"/>
    <col min="9207" max="9207" width="0" style="21" hidden="1" customWidth="1"/>
    <col min="9208" max="9208" width="13.90625" style="21" customWidth="1"/>
    <col min="9209" max="9209" width="14.6328125" style="21" customWidth="1"/>
    <col min="9210" max="9210" width="14" style="21" customWidth="1"/>
    <col min="9211" max="9211" width="14.453125" style="21" customWidth="1"/>
    <col min="9212" max="9444" width="9.08984375" style="21"/>
    <col min="9445" max="9453" width="0" style="21" hidden="1" customWidth="1"/>
    <col min="9454" max="9454" width="74.453125" style="21" customWidth="1"/>
    <col min="9455" max="9461" width="0" style="21" hidden="1" customWidth="1"/>
    <col min="9462" max="9462" width="8.984375E-2" style="21" customWidth="1"/>
    <col min="9463" max="9463" width="0" style="21" hidden="1" customWidth="1"/>
    <col min="9464" max="9464" width="13.90625" style="21" customWidth="1"/>
    <col min="9465" max="9465" width="14.6328125" style="21" customWidth="1"/>
    <col min="9466" max="9466" width="14" style="21" customWidth="1"/>
    <col min="9467" max="9467" width="14.453125" style="21" customWidth="1"/>
    <col min="9468" max="9700" width="9.08984375" style="21"/>
    <col min="9701" max="9709" width="0" style="21" hidden="1" customWidth="1"/>
    <col min="9710" max="9710" width="74.453125" style="21" customWidth="1"/>
    <col min="9711" max="9717" width="0" style="21" hidden="1" customWidth="1"/>
    <col min="9718" max="9718" width="8.984375E-2" style="21" customWidth="1"/>
    <col min="9719" max="9719" width="0" style="21" hidden="1" customWidth="1"/>
    <col min="9720" max="9720" width="13.90625" style="21" customWidth="1"/>
    <col min="9721" max="9721" width="14.6328125" style="21" customWidth="1"/>
    <col min="9722" max="9722" width="14" style="21" customWidth="1"/>
    <col min="9723" max="9723" width="14.453125" style="21" customWidth="1"/>
    <col min="9724" max="9956" width="9.08984375" style="21"/>
    <col min="9957" max="9965" width="0" style="21" hidden="1" customWidth="1"/>
    <col min="9966" max="9966" width="74.453125" style="21" customWidth="1"/>
    <col min="9967" max="9973" width="0" style="21" hidden="1" customWidth="1"/>
    <col min="9974" max="9974" width="8.984375E-2" style="21" customWidth="1"/>
    <col min="9975" max="9975" width="0" style="21" hidden="1" customWidth="1"/>
    <col min="9976" max="9976" width="13.90625" style="21" customWidth="1"/>
    <col min="9977" max="9977" width="14.6328125" style="21" customWidth="1"/>
    <col min="9978" max="9978" width="14" style="21" customWidth="1"/>
    <col min="9979" max="9979" width="14.453125" style="21" customWidth="1"/>
    <col min="9980" max="10212" width="9.08984375" style="21"/>
    <col min="10213" max="10221" width="0" style="21" hidden="1" customWidth="1"/>
    <col min="10222" max="10222" width="74.453125" style="21" customWidth="1"/>
    <col min="10223" max="10229" width="0" style="21" hidden="1" customWidth="1"/>
    <col min="10230" max="10230" width="8.984375E-2" style="21" customWidth="1"/>
    <col min="10231" max="10231" width="0" style="21" hidden="1" customWidth="1"/>
    <col min="10232" max="10232" width="13.90625" style="21" customWidth="1"/>
    <col min="10233" max="10233" width="14.6328125" style="21" customWidth="1"/>
    <col min="10234" max="10234" width="14" style="21" customWidth="1"/>
    <col min="10235" max="10235" width="14.453125" style="21" customWidth="1"/>
    <col min="10236" max="10468" width="9.08984375" style="21"/>
    <col min="10469" max="10477" width="0" style="21" hidden="1" customWidth="1"/>
    <col min="10478" max="10478" width="74.453125" style="21" customWidth="1"/>
    <col min="10479" max="10485" width="0" style="21" hidden="1" customWidth="1"/>
    <col min="10486" max="10486" width="8.984375E-2" style="21" customWidth="1"/>
    <col min="10487" max="10487" width="0" style="21" hidden="1" customWidth="1"/>
    <col min="10488" max="10488" width="13.90625" style="21" customWidth="1"/>
    <col min="10489" max="10489" width="14.6328125" style="21" customWidth="1"/>
    <col min="10490" max="10490" width="14" style="21" customWidth="1"/>
    <col min="10491" max="10491" width="14.453125" style="21" customWidth="1"/>
    <col min="10492" max="10724" width="9.08984375" style="21"/>
    <col min="10725" max="10733" width="0" style="21" hidden="1" customWidth="1"/>
    <col min="10734" max="10734" width="74.453125" style="21" customWidth="1"/>
    <col min="10735" max="10741" width="0" style="21" hidden="1" customWidth="1"/>
    <col min="10742" max="10742" width="8.984375E-2" style="21" customWidth="1"/>
    <col min="10743" max="10743" width="0" style="21" hidden="1" customWidth="1"/>
    <col min="10744" max="10744" width="13.90625" style="21" customWidth="1"/>
    <col min="10745" max="10745" width="14.6328125" style="21" customWidth="1"/>
    <col min="10746" max="10746" width="14" style="21" customWidth="1"/>
    <col min="10747" max="10747" width="14.453125" style="21" customWidth="1"/>
    <col min="10748" max="10980" width="9.08984375" style="21"/>
    <col min="10981" max="10989" width="0" style="21" hidden="1" customWidth="1"/>
    <col min="10990" max="10990" width="74.453125" style="21" customWidth="1"/>
    <col min="10991" max="10997" width="0" style="21" hidden="1" customWidth="1"/>
    <col min="10998" max="10998" width="8.984375E-2" style="21" customWidth="1"/>
    <col min="10999" max="10999" width="0" style="21" hidden="1" customWidth="1"/>
    <col min="11000" max="11000" width="13.90625" style="21" customWidth="1"/>
    <col min="11001" max="11001" width="14.6328125" style="21" customWidth="1"/>
    <col min="11002" max="11002" width="14" style="21" customWidth="1"/>
    <col min="11003" max="11003" width="14.453125" style="21" customWidth="1"/>
    <col min="11004" max="11236" width="9.08984375" style="21"/>
    <col min="11237" max="11245" width="0" style="21" hidden="1" customWidth="1"/>
    <col min="11246" max="11246" width="74.453125" style="21" customWidth="1"/>
    <col min="11247" max="11253" width="0" style="21" hidden="1" customWidth="1"/>
    <col min="11254" max="11254" width="8.984375E-2" style="21" customWidth="1"/>
    <col min="11255" max="11255" width="0" style="21" hidden="1" customWidth="1"/>
    <col min="11256" max="11256" width="13.90625" style="21" customWidth="1"/>
    <col min="11257" max="11257" width="14.6328125" style="21" customWidth="1"/>
    <col min="11258" max="11258" width="14" style="21" customWidth="1"/>
    <col min="11259" max="11259" width="14.453125" style="21" customWidth="1"/>
    <col min="11260" max="11492" width="9.08984375" style="21"/>
    <col min="11493" max="11501" width="0" style="21" hidden="1" customWidth="1"/>
    <col min="11502" max="11502" width="74.453125" style="21" customWidth="1"/>
    <col min="11503" max="11509" width="0" style="21" hidden="1" customWidth="1"/>
    <col min="11510" max="11510" width="8.984375E-2" style="21" customWidth="1"/>
    <col min="11511" max="11511" width="0" style="21" hidden="1" customWidth="1"/>
    <col min="11512" max="11512" width="13.90625" style="21" customWidth="1"/>
    <col min="11513" max="11513" width="14.6328125" style="21" customWidth="1"/>
    <col min="11514" max="11514" width="14" style="21" customWidth="1"/>
    <col min="11515" max="11515" width="14.453125" style="21" customWidth="1"/>
    <col min="11516" max="11748" width="9.08984375" style="21"/>
    <col min="11749" max="11757" width="0" style="21" hidden="1" customWidth="1"/>
    <col min="11758" max="11758" width="74.453125" style="21" customWidth="1"/>
    <col min="11759" max="11765" width="0" style="21" hidden="1" customWidth="1"/>
    <col min="11766" max="11766" width="8.984375E-2" style="21" customWidth="1"/>
    <col min="11767" max="11767" width="0" style="21" hidden="1" customWidth="1"/>
    <col min="11768" max="11768" width="13.90625" style="21" customWidth="1"/>
    <col min="11769" max="11769" width="14.6328125" style="21" customWidth="1"/>
    <col min="11770" max="11770" width="14" style="21" customWidth="1"/>
    <col min="11771" max="11771" width="14.453125" style="21" customWidth="1"/>
    <col min="11772" max="12004" width="9.08984375" style="21"/>
    <col min="12005" max="12013" width="0" style="21" hidden="1" customWidth="1"/>
    <col min="12014" max="12014" width="74.453125" style="21" customWidth="1"/>
    <col min="12015" max="12021" width="0" style="21" hidden="1" customWidth="1"/>
    <col min="12022" max="12022" width="8.984375E-2" style="21" customWidth="1"/>
    <col min="12023" max="12023" width="0" style="21" hidden="1" customWidth="1"/>
    <col min="12024" max="12024" width="13.90625" style="21" customWidth="1"/>
    <col min="12025" max="12025" width="14.6328125" style="21" customWidth="1"/>
    <col min="12026" max="12026" width="14" style="21" customWidth="1"/>
    <col min="12027" max="12027" width="14.453125" style="21" customWidth="1"/>
    <col min="12028" max="12260" width="9.08984375" style="21"/>
    <col min="12261" max="12269" width="0" style="21" hidden="1" customWidth="1"/>
    <col min="12270" max="12270" width="74.453125" style="21" customWidth="1"/>
    <col min="12271" max="12277" width="0" style="21" hidden="1" customWidth="1"/>
    <col min="12278" max="12278" width="8.984375E-2" style="21" customWidth="1"/>
    <col min="12279" max="12279" width="0" style="21" hidden="1" customWidth="1"/>
    <col min="12280" max="12280" width="13.90625" style="21" customWidth="1"/>
    <col min="12281" max="12281" width="14.6328125" style="21" customWidth="1"/>
    <col min="12282" max="12282" width="14" style="21" customWidth="1"/>
    <col min="12283" max="12283" width="14.453125" style="21" customWidth="1"/>
    <col min="12284" max="12516" width="9.08984375" style="21"/>
    <col min="12517" max="12525" width="0" style="21" hidden="1" customWidth="1"/>
    <col min="12526" max="12526" width="74.453125" style="21" customWidth="1"/>
    <col min="12527" max="12533" width="0" style="21" hidden="1" customWidth="1"/>
    <col min="12534" max="12534" width="8.984375E-2" style="21" customWidth="1"/>
    <col min="12535" max="12535" width="0" style="21" hidden="1" customWidth="1"/>
    <col min="12536" max="12536" width="13.90625" style="21" customWidth="1"/>
    <col min="12537" max="12537" width="14.6328125" style="21" customWidth="1"/>
    <col min="12538" max="12538" width="14" style="21" customWidth="1"/>
    <col min="12539" max="12539" width="14.453125" style="21" customWidth="1"/>
    <col min="12540" max="12772" width="9.08984375" style="21"/>
    <col min="12773" max="12781" width="0" style="21" hidden="1" customWidth="1"/>
    <col min="12782" max="12782" width="74.453125" style="21" customWidth="1"/>
    <col min="12783" max="12789" width="0" style="21" hidden="1" customWidth="1"/>
    <col min="12790" max="12790" width="8.984375E-2" style="21" customWidth="1"/>
    <col min="12791" max="12791" width="0" style="21" hidden="1" customWidth="1"/>
    <col min="12792" max="12792" width="13.90625" style="21" customWidth="1"/>
    <col min="12793" max="12793" width="14.6328125" style="21" customWidth="1"/>
    <col min="12794" max="12794" width="14" style="21" customWidth="1"/>
    <col min="12795" max="12795" width="14.453125" style="21" customWidth="1"/>
    <col min="12796" max="13028" width="9.08984375" style="21"/>
    <col min="13029" max="13037" width="0" style="21" hidden="1" customWidth="1"/>
    <col min="13038" max="13038" width="74.453125" style="21" customWidth="1"/>
    <col min="13039" max="13045" width="0" style="21" hidden="1" customWidth="1"/>
    <col min="13046" max="13046" width="8.984375E-2" style="21" customWidth="1"/>
    <col min="13047" max="13047" width="0" style="21" hidden="1" customWidth="1"/>
    <col min="13048" max="13048" width="13.90625" style="21" customWidth="1"/>
    <col min="13049" max="13049" width="14.6328125" style="21" customWidth="1"/>
    <col min="13050" max="13050" width="14" style="21" customWidth="1"/>
    <col min="13051" max="13051" width="14.453125" style="21" customWidth="1"/>
    <col min="13052" max="13284" width="9.08984375" style="21"/>
    <col min="13285" max="13293" width="0" style="21" hidden="1" customWidth="1"/>
    <col min="13294" max="13294" width="74.453125" style="21" customWidth="1"/>
    <col min="13295" max="13301" width="0" style="21" hidden="1" customWidth="1"/>
    <col min="13302" max="13302" width="8.984375E-2" style="21" customWidth="1"/>
    <col min="13303" max="13303" width="0" style="21" hidden="1" customWidth="1"/>
    <col min="13304" max="13304" width="13.90625" style="21" customWidth="1"/>
    <col min="13305" max="13305" width="14.6328125" style="21" customWidth="1"/>
    <col min="13306" max="13306" width="14" style="21" customWidth="1"/>
    <col min="13307" max="13307" width="14.453125" style="21" customWidth="1"/>
    <col min="13308" max="13540" width="9.08984375" style="21"/>
    <col min="13541" max="13549" width="0" style="21" hidden="1" customWidth="1"/>
    <col min="13550" max="13550" width="74.453125" style="21" customWidth="1"/>
    <col min="13551" max="13557" width="0" style="21" hidden="1" customWidth="1"/>
    <col min="13558" max="13558" width="8.984375E-2" style="21" customWidth="1"/>
    <col min="13559" max="13559" width="0" style="21" hidden="1" customWidth="1"/>
    <col min="13560" max="13560" width="13.90625" style="21" customWidth="1"/>
    <col min="13561" max="13561" width="14.6328125" style="21" customWidth="1"/>
    <col min="13562" max="13562" width="14" style="21" customWidth="1"/>
    <col min="13563" max="13563" width="14.453125" style="21" customWidth="1"/>
    <col min="13564" max="13796" width="9.08984375" style="21"/>
    <col min="13797" max="13805" width="0" style="21" hidden="1" customWidth="1"/>
    <col min="13806" max="13806" width="74.453125" style="21" customWidth="1"/>
    <col min="13807" max="13813" width="0" style="21" hidden="1" customWidth="1"/>
    <col min="13814" max="13814" width="8.984375E-2" style="21" customWidth="1"/>
    <col min="13815" max="13815" width="0" style="21" hidden="1" customWidth="1"/>
    <col min="13816" max="13816" width="13.90625" style="21" customWidth="1"/>
    <col min="13817" max="13817" width="14.6328125" style="21" customWidth="1"/>
    <col min="13818" max="13818" width="14" style="21" customWidth="1"/>
    <col min="13819" max="13819" width="14.453125" style="21" customWidth="1"/>
    <col min="13820" max="14052" width="9.08984375" style="21"/>
    <col min="14053" max="14061" width="0" style="21" hidden="1" customWidth="1"/>
    <col min="14062" max="14062" width="74.453125" style="21" customWidth="1"/>
    <col min="14063" max="14069" width="0" style="21" hidden="1" customWidth="1"/>
    <col min="14070" max="14070" width="8.984375E-2" style="21" customWidth="1"/>
    <col min="14071" max="14071" width="0" style="21" hidden="1" customWidth="1"/>
    <col min="14072" max="14072" width="13.90625" style="21" customWidth="1"/>
    <col min="14073" max="14073" width="14.6328125" style="21" customWidth="1"/>
    <col min="14074" max="14074" width="14" style="21" customWidth="1"/>
    <col min="14075" max="14075" width="14.453125" style="21" customWidth="1"/>
    <col min="14076" max="14308" width="9.08984375" style="21"/>
    <col min="14309" max="14317" width="0" style="21" hidden="1" customWidth="1"/>
    <col min="14318" max="14318" width="74.453125" style="21" customWidth="1"/>
    <col min="14319" max="14325" width="0" style="21" hidden="1" customWidth="1"/>
    <col min="14326" max="14326" width="8.984375E-2" style="21" customWidth="1"/>
    <col min="14327" max="14327" width="0" style="21" hidden="1" customWidth="1"/>
    <col min="14328" max="14328" width="13.90625" style="21" customWidth="1"/>
    <col min="14329" max="14329" width="14.6328125" style="21" customWidth="1"/>
    <col min="14330" max="14330" width="14" style="21" customWidth="1"/>
    <col min="14331" max="14331" width="14.453125" style="21" customWidth="1"/>
    <col min="14332" max="14563" width="9.08984375" style="21"/>
    <col min="14564" max="14572" width="0" style="21" hidden="1" customWidth="1"/>
    <col min="14573" max="14573" width="74.453125" style="21" customWidth="1"/>
    <col min="14574" max="14580" width="0" style="21" hidden="1" customWidth="1"/>
    <col min="14581" max="14581" width="8.984375E-2" style="21" customWidth="1"/>
    <col min="14582" max="14582" width="0" style="21" hidden="1" customWidth="1"/>
    <col min="14583" max="14583" width="13.90625" style="21" customWidth="1"/>
    <col min="14584" max="14584" width="14.6328125" style="21" customWidth="1"/>
    <col min="14585" max="14585" width="14" style="21" customWidth="1"/>
    <col min="14586" max="14586" width="14.453125" style="21" customWidth="1"/>
    <col min="14587" max="14819" width="9.08984375" style="21"/>
    <col min="14820" max="14828" width="0" style="21" hidden="1" customWidth="1"/>
    <col min="14829" max="14829" width="74.453125" style="21" customWidth="1"/>
    <col min="14830" max="14836" width="0" style="21" hidden="1" customWidth="1"/>
    <col min="14837" max="14837" width="8.984375E-2" style="21" customWidth="1"/>
    <col min="14838" max="14838" width="0" style="21" hidden="1" customWidth="1"/>
    <col min="14839" max="14839" width="13.90625" style="21" customWidth="1"/>
    <col min="14840" max="14840" width="14.6328125" style="21" customWidth="1"/>
    <col min="14841" max="14841" width="14" style="21" customWidth="1"/>
    <col min="14842" max="14842" width="14.453125" style="21" customWidth="1"/>
    <col min="14843" max="15075" width="9.08984375" style="21"/>
    <col min="15076" max="15084" width="0" style="21" hidden="1" customWidth="1"/>
    <col min="15085" max="15085" width="74.453125" style="21" customWidth="1"/>
    <col min="15086" max="15092" width="0" style="21" hidden="1" customWidth="1"/>
    <col min="15093" max="15093" width="8.984375E-2" style="21" customWidth="1"/>
    <col min="15094" max="15094" width="0" style="21" hidden="1" customWidth="1"/>
    <col min="15095" max="15095" width="13.90625" style="21" customWidth="1"/>
    <col min="15096" max="15096" width="14.6328125" style="21" customWidth="1"/>
    <col min="15097" max="15097" width="14" style="21" customWidth="1"/>
    <col min="15098" max="15098" width="14.453125" style="21" customWidth="1"/>
    <col min="15099" max="15331" width="9.08984375" style="21"/>
    <col min="15332" max="15340" width="0" style="21" hidden="1" customWidth="1"/>
    <col min="15341" max="15341" width="74.453125" style="21" customWidth="1"/>
    <col min="15342" max="15348" width="0" style="21" hidden="1" customWidth="1"/>
    <col min="15349" max="15349" width="8.984375E-2" style="21" customWidth="1"/>
    <col min="15350" max="15350" width="0" style="21" hidden="1" customWidth="1"/>
    <col min="15351" max="15351" width="13.90625" style="21" customWidth="1"/>
    <col min="15352" max="15352" width="14.6328125" style="21" customWidth="1"/>
    <col min="15353" max="15353" width="14" style="21" customWidth="1"/>
    <col min="15354" max="15354" width="14.453125" style="21" customWidth="1"/>
    <col min="15355" max="15587" width="9.08984375" style="21"/>
    <col min="15588" max="15596" width="0" style="21" hidden="1" customWidth="1"/>
    <col min="15597" max="15597" width="74.453125" style="21" customWidth="1"/>
    <col min="15598" max="15604" width="0" style="21" hidden="1" customWidth="1"/>
    <col min="15605" max="15605" width="8.984375E-2" style="21" customWidth="1"/>
    <col min="15606" max="15606" width="0" style="21" hidden="1" customWidth="1"/>
    <col min="15607" max="15607" width="13.90625" style="21" customWidth="1"/>
    <col min="15608" max="15608" width="14.6328125" style="21" customWidth="1"/>
    <col min="15609" max="15609" width="14" style="21" customWidth="1"/>
    <col min="15610" max="15610" width="14.453125" style="21" customWidth="1"/>
    <col min="15611" max="15843" width="9.08984375" style="21"/>
    <col min="15844" max="15852" width="0" style="21" hidden="1" customWidth="1"/>
    <col min="15853" max="15853" width="74.453125" style="21" customWidth="1"/>
    <col min="15854" max="15860" width="0" style="21" hidden="1" customWidth="1"/>
    <col min="15861" max="15861" width="8.984375E-2" style="21" customWidth="1"/>
    <col min="15862" max="15862" width="0" style="21" hidden="1" customWidth="1"/>
    <col min="15863" max="15863" width="13.90625" style="21" customWidth="1"/>
    <col min="15864" max="15864" width="14.6328125" style="21" customWidth="1"/>
    <col min="15865" max="15865" width="14" style="21" customWidth="1"/>
    <col min="15866" max="15866" width="14.453125" style="21" customWidth="1"/>
    <col min="15867" max="16099" width="9.08984375" style="21"/>
    <col min="16100" max="16108" width="0" style="21" hidden="1" customWidth="1"/>
    <col min="16109" max="16109" width="74.453125" style="21" customWidth="1"/>
    <col min="16110" max="16116" width="0" style="21" hidden="1" customWidth="1"/>
    <col min="16117" max="16117" width="8.984375E-2" style="21" customWidth="1"/>
    <col min="16118" max="16118" width="0" style="21" hidden="1" customWidth="1"/>
    <col min="16119" max="16119" width="13.90625" style="21" customWidth="1"/>
    <col min="16120" max="16120" width="14.6328125" style="21" customWidth="1"/>
    <col min="16121" max="16121" width="14" style="21" customWidth="1"/>
    <col min="16122" max="16122" width="14.453125" style="21" customWidth="1"/>
    <col min="16123" max="16384" width="9.08984375" style="21"/>
  </cols>
  <sheetData>
    <row r="1" spans="1:11" ht="44.25" customHeight="1">
      <c r="A1" s="501" t="s">
        <v>260</v>
      </c>
      <c r="B1" s="501"/>
      <c r="C1" s="501"/>
      <c r="D1" s="501"/>
      <c r="E1" s="501"/>
      <c r="G1" s="66" t="s">
        <v>261</v>
      </c>
      <c r="K1" s="194"/>
    </row>
    <row r="2" spans="1:11" ht="12" customHeight="1">
      <c r="A2" s="67"/>
      <c r="B2" s="67"/>
    </row>
    <row r="3" spans="1:11" s="22" customFormat="1" ht="18" customHeight="1">
      <c r="A3" s="67"/>
      <c r="B3" s="67"/>
      <c r="C3" s="21"/>
      <c r="D3" s="21"/>
      <c r="E3" s="21"/>
      <c r="F3" s="21"/>
      <c r="G3" s="68" t="s">
        <v>40</v>
      </c>
    </row>
    <row r="4" spans="1:11" s="22" customFormat="1" ht="18" customHeight="1">
      <c r="A4" s="250"/>
      <c r="B4" s="251" t="s">
        <v>6</v>
      </c>
      <c r="C4" s="251" t="s">
        <v>7</v>
      </c>
      <c r="D4" s="251" t="s">
        <v>8</v>
      </c>
      <c r="E4" s="252" t="s">
        <v>9</v>
      </c>
      <c r="F4" s="251" t="s">
        <v>10</v>
      </c>
      <c r="G4" s="251" t="s">
        <v>11</v>
      </c>
    </row>
    <row r="5" spans="1:11" s="22" customFormat="1" ht="18" customHeight="1">
      <c r="A5" s="253"/>
      <c r="B5" s="254" t="s">
        <v>13</v>
      </c>
      <c r="C5" s="254" t="s">
        <v>13</v>
      </c>
      <c r="D5" s="254" t="s">
        <v>14</v>
      </c>
      <c r="E5" s="255" t="s">
        <v>15</v>
      </c>
      <c r="F5" s="254" t="s">
        <v>16</v>
      </c>
      <c r="G5" s="254" t="s">
        <v>16</v>
      </c>
    </row>
    <row r="6" spans="1:11" s="22" customFormat="1" ht="15">
      <c r="A6" s="256" t="s">
        <v>262</v>
      </c>
      <c r="B6" s="71">
        <v>831241</v>
      </c>
      <c r="C6" s="71">
        <f t="shared" ref="C6:G6" si="0">C7+C64</f>
        <v>940446</v>
      </c>
      <c r="D6" s="71">
        <f t="shared" si="0"/>
        <v>936014</v>
      </c>
      <c r="E6" s="71">
        <f t="shared" si="0"/>
        <v>1503485</v>
      </c>
      <c r="F6" s="71">
        <f t="shared" si="0"/>
        <v>1039347</v>
      </c>
      <c r="G6" s="71">
        <f t="shared" si="0"/>
        <v>937276</v>
      </c>
    </row>
    <row r="7" spans="1:11" s="69" customFormat="1" ht="31.5" customHeight="1">
      <c r="A7" s="257" t="s">
        <v>263</v>
      </c>
      <c r="B7" s="71">
        <v>784666</v>
      </c>
      <c r="C7" s="71">
        <f t="shared" ref="C7:G7" si="1">C8+C47</f>
        <v>943111</v>
      </c>
      <c r="D7" s="71">
        <f t="shared" si="1"/>
        <v>936014</v>
      </c>
      <c r="E7" s="71">
        <f t="shared" si="1"/>
        <v>1455665</v>
      </c>
      <c r="F7" s="71">
        <f t="shared" si="1"/>
        <v>1039347</v>
      </c>
      <c r="G7" s="71">
        <f t="shared" si="1"/>
        <v>937276</v>
      </c>
    </row>
    <row r="8" spans="1:11" s="69" customFormat="1" ht="14">
      <c r="A8" s="258" t="s">
        <v>264</v>
      </c>
      <c r="B8" s="259">
        <v>7095708</v>
      </c>
      <c r="C8" s="259">
        <f>C9+C13+C17+C21+C24+C26+C27+C30+C33+C45</f>
        <v>7991455</v>
      </c>
      <c r="D8" s="259">
        <f>D9+D13+D17+D21+D24+D26+D27+D30+D33+D45</f>
        <v>8842750</v>
      </c>
      <c r="E8" s="259">
        <f t="shared" ref="E8:G8" si="2">E9+E13+E17+E21+E24+E26+E27+E30+E33+E45</f>
        <v>10223329</v>
      </c>
      <c r="F8" s="259">
        <f t="shared" si="2"/>
        <v>10596705</v>
      </c>
      <c r="G8" s="259">
        <f t="shared" si="2"/>
        <v>11245591</v>
      </c>
    </row>
    <row r="9" spans="1:11" s="69" customFormat="1" ht="14">
      <c r="A9" s="260" t="s">
        <v>265</v>
      </c>
      <c r="B9" s="76">
        <v>2716837</v>
      </c>
      <c r="C9" s="76">
        <f t="shared" ref="C9:G9" si="3">C10+C11+C12</f>
        <v>3022278</v>
      </c>
      <c r="D9" s="76">
        <f t="shared" si="3"/>
        <v>3325318</v>
      </c>
      <c r="E9" s="76">
        <f t="shared" si="3"/>
        <v>3590090</v>
      </c>
      <c r="F9" s="76">
        <f t="shared" si="3"/>
        <v>3801708</v>
      </c>
      <c r="G9" s="76">
        <f t="shared" si="3"/>
        <v>4014870</v>
      </c>
    </row>
    <row r="10" spans="1:11" s="69" customFormat="1" ht="14">
      <c r="A10" s="261" t="s">
        <v>266</v>
      </c>
      <c r="B10" s="262">
        <v>43190</v>
      </c>
      <c r="C10" s="262">
        <v>39203</v>
      </c>
      <c r="D10" s="262">
        <v>44598</v>
      </c>
      <c r="E10" s="262">
        <v>48514</v>
      </c>
      <c r="F10" s="262">
        <v>51023</v>
      </c>
      <c r="G10" s="262">
        <v>51023</v>
      </c>
    </row>
    <row r="11" spans="1:11" s="69" customFormat="1" ht="15.75" customHeight="1">
      <c r="A11" s="261" t="s">
        <v>267</v>
      </c>
      <c r="B11" s="262">
        <v>2570692</v>
      </c>
      <c r="C11" s="262">
        <v>2877511</v>
      </c>
      <c r="D11" s="262">
        <v>3164615</v>
      </c>
      <c r="E11" s="262">
        <v>3402303</v>
      </c>
      <c r="F11" s="262">
        <v>3596779</v>
      </c>
      <c r="G11" s="262">
        <v>3803192</v>
      </c>
    </row>
    <row r="12" spans="1:11" s="69" customFormat="1" ht="15.75" customHeight="1">
      <c r="A12" s="261" t="s">
        <v>268</v>
      </c>
      <c r="B12" s="262">
        <v>102955</v>
      </c>
      <c r="C12" s="262">
        <v>105564</v>
      </c>
      <c r="D12" s="262">
        <v>116105</v>
      </c>
      <c r="E12" s="262">
        <v>139273</v>
      </c>
      <c r="F12" s="262">
        <v>153906</v>
      </c>
      <c r="G12" s="262">
        <v>160655</v>
      </c>
    </row>
    <row r="13" spans="1:11" s="69" customFormat="1" ht="15.75" customHeight="1">
      <c r="A13" s="263" t="s">
        <v>269</v>
      </c>
      <c r="B13" s="264">
        <v>607790</v>
      </c>
      <c r="C13" s="264">
        <f t="shared" ref="C13:G13" si="4">C14+C15+C16</f>
        <v>676360</v>
      </c>
      <c r="D13" s="264">
        <f t="shared" si="4"/>
        <v>743743</v>
      </c>
      <c r="E13" s="264">
        <f t="shared" si="4"/>
        <v>802412</v>
      </c>
      <c r="F13" s="264">
        <f t="shared" si="4"/>
        <v>848015</v>
      </c>
      <c r="G13" s="264">
        <f t="shared" si="4"/>
        <v>896412</v>
      </c>
    </row>
    <row r="14" spans="1:11" s="69" customFormat="1" ht="15.75" customHeight="1">
      <c r="A14" s="261" t="s">
        <v>270</v>
      </c>
      <c r="B14" s="262">
        <v>384</v>
      </c>
      <c r="C14" s="262">
        <v>401</v>
      </c>
      <c r="D14" s="262">
        <v>496</v>
      </c>
      <c r="E14" s="262">
        <v>551</v>
      </c>
      <c r="F14" s="262">
        <v>551</v>
      </c>
      <c r="G14" s="262">
        <v>551</v>
      </c>
    </row>
    <row r="15" spans="1:11" s="69" customFormat="1" ht="15.75" customHeight="1">
      <c r="A15" s="261" t="s">
        <v>271</v>
      </c>
      <c r="B15" s="262">
        <v>586371</v>
      </c>
      <c r="C15" s="262">
        <v>654780</v>
      </c>
      <c r="D15" s="262">
        <v>719437</v>
      </c>
      <c r="E15" s="262">
        <v>773449</v>
      </c>
      <c r="F15" s="262">
        <v>817706</v>
      </c>
      <c r="G15" s="262">
        <v>864681</v>
      </c>
    </row>
    <row r="16" spans="1:11" s="69" customFormat="1" ht="15.75" customHeight="1">
      <c r="A16" s="261" t="s">
        <v>272</v>
      </c>
      <c r="B16" s="262">
        <v>21035</v>
      </c>
      <c r="C16" s="262">
        <v>21179</v>
      </c>
      <c r="D16" s="262">
        <v>23810</v>
      </c>
      <c r="E16" s="262">
        <v>28412</v>
      </c>
      <c r="F16" s="262">
        <v>29758</v>
      </c>
      <c r="G16" s="262">
        <v>31180</v>
      </c>
    </row>
    <row r="17" spans="1:7" s="69" customFormat="1" ht="15.75" customHeight="1">
      <c r="A17" s="263" t="s">
        <v>273</v>
      </c>
      <c r="B17" s="264">
        <v>551979</v>
      </c>
      <c r="C17" s="264">
        <f t="shared" ref="C17:G17" si="5">C18+C19+C20</f>
        <v>614783</v>
      </c>
      <c r="D17" s="264">
        <f t="shared" si="5"/>
        <v>673749</v>
      </c>
      <c r="E17" s="264">
        <f t="shared" si="5"/>
        <v>726537</v>
      </c>
      <c r="F17" s="264">
        <f t="shared" si="5"/>
        <v>767813</v>
      </c>
      <c r="G17" s="264">
        <f t="shared" si="5"/>
        <v>811614</v>
      </c>
    </row>
    <row r="18" spans="1:7" s="69" customFormat="1" ht="15.75" customHeight="1">
      <c r="A18" s="261" t="s">
        <v>274</v>
      </c>
      <c r="B18" s="262">
        <v>965</v>
      </c>
      <c r="C18" s="262">
        <v>348</v>
      </c>
      <c r="D18" s="262">
        <v>451</v>
      </c>
      <c r="E18" s="262">
        <v>501</v>
      </c>
      <c r="F18" s="262">
        <v>501</v>
      </c>
      <c r="G18" s="262">
        <v>501</v>
      </c>
    </row>
    <row r="19" spans="1:7" s="69" customFormat="1" ht="15.75" customHeight="1">
      <c r="A19" s="261" t="s">
        <v>275</v>
      </c>
      <c r="B19" s="262">
        <v>532183</v>
      </c>
      <c r="C19" s="262">
        <v>595253</v>
      </c>
      <c r="D19" s="262">
        <v>655035</v>
      </c>
      <c r="E19" s="262">
        <v>704237</v>
      </c>
      <c r="F19" s="262">
        <v>744492</v>
      </c>
      <c r="G19" s="262">
        <v>787216</v>
      </c>
    </row>
    <row r="20" spans="1:7" s="69" customFormat="1" ht="15.75" customHeight="1">
      <c r="A20" s="261" t="s">
        <v>276</v>
      </c>
      <c r="B20" s="262">
        <v>18831</v>
      </c>
      <c r="C20" s="262">
        <v>19182</v>
      </c>
      <c r="D20" s="262">
        <v>18263</v>
      </c>
      <c r="E20" s="262">
        <v>21799</v>
      </c>
      <c r="F20" s="262">
        <v>22820</v>
      </c>
      <c r="G20" s="262">
        <v>23897</v>
      </c>
    </row>
    <row r="21" spans="1:7" s="69" customFormat="1" ht="14">
      <c r="A21" s="263" t="s">
        <v>277</v>
      </c>
      <c r="B21" s="264">
        <v>404586</v>
      </c>
      <c r="C21" s="264">
        <f t="shared" ref="C21:G21" si="6">C22+C23</f>
        <v>451697</v>
      </c>
      <c r="D21" s="264">
        <f t="shared" si="6"/>
        <v>482138</v>
      </c>
      <c r="E21" s="264">
        <f t="shared" si="6"/>
        <v>522998</v>
      </c>
      <c r="F21" s="264">
        <f t="shared" si="6"/>
        <v>548249</v>
      </c>
      <c r="G21" s="264">
        <f t="shared" si="6"/>
        <v>579172</v>
      </c>
    </row>
    <row r="22" spans="1:7" s="69" customFormat="1" ht="15.75" customHeight="1">
      <c r="A22" s="261" t="s">
        <v>278</v>
      </c>
      <c r="B22" s="262">
        <v>403825</v>
      </c>
      <c r="C22" s="262">
        <v>450998</v>
      </c>
      <c r="D22" s="262">
        <v>480150</v>
      </c>
      <c r="E22" s="262">
        <v>520556</v>
      </c>
      <c r="F22" s="262">
        <v>545807</v>
      </c>
      <c r="G22" s="262">
        <v>576730</v>
      </c>
    </row>
    <row r="23" spans="1:7" s="69" customFormat="1" ht="15.75" customHeight="1">
      <c r="A23" s="261" t="s">
        <v>279</v>
      </c>
      <c r="B23" s="262">
        <v>761</v>
      </c>
      <c r="C23" s="262">
        <v>699</v>
      </c>
      <c r="D23" s="262">
        <v>1988</v>
      </c>
      <c r="E23" s="262">
        <v>2442</v>
      </c>
      <c r="F23" s="262">
        <v>2442</v>
      </c>
      <c r="G23" s="262">
        <v>2442</v>
      </c>
    </row>
    <row r="24" spans="1:7" s="69" customFormat="1" ht="31.5" customHeight="1">
      <c r="A24" s="263" t="s">
        <v>280</v>
      </c>
      <c r="B24" s="264">
        <v>46247</v>
      </c>
      <c r="C24" s="264">
        <f t="shared" ref="C24:G24" si="7">C25</f>
        <v>51148</v>
      </c>
      <c r="D24" s="264">
        <f>D25</f>
        <v>59344</v>
      </c>
      <c r="E24" s="264">
        <f>E25</f>
        <v>63701</v>
      </c>
      <c r="F24" s="264">
        <f t="shared" si="7"/>
        <v>67260</v>
      </c>
      <c r="G24" s="264">
        <f t="shared" si="7"/>
        <v>71036</v>
      </c>
    </row>
    <row r="25" spans="1:7" s="22" customFormat="1" ht="19.5" customHeight="1">
      <c r="A25" s="261" t="s">
        <v>281</v>
      </c>
      <c r="B25" s="262">
        <v>46247</v>
      </c>
      <c r="C25" s="262">
        <v>51148</v>
      </c>
      <c r="D25" s="262">
        <v>59344</v>
      </c>
      <c r="E25" s="262">
        <v>63701</v>
      </c>
      <c r="F25" s="262">
        <v>67260</v>
      </c>
      <c r="G25" s="262">
        <v>71036</v>
      </c>
    </row>
    <row r="26" spans="1:7" s="22" customFormat="1" ht="22.5" customHeight="1">
      <c r="A26" s="257" t="s">
        <v>282</v>
      </c>
      <c r="B26" s="264">
        <v>-2</v>
      </c>
      <c r="C26" s="264">
        <v>1</v>
      </c>
      <c r="D26" s="264">
        <v>4</v>
      </c>
      <c r="E26" s="264">
        <f>'[2]2023 DARBINIS -NEW'!AN135</f>
        <v>4</v>
      </c>
      <c r="F26" s="264">
        <f>'[2]2023 DARBINIS -NEW'!AQ135</f>
        <v>4</v>
      </c>
      <c r="G26" s="264">
        <f>'[2]2023 DARBINIS -NEW'!AT135</f>
        <v>4</v>
      </c>
    </row>
    <row r="27" spans="1:7" s="22" customFormat="1" ht="19.5" customHeight="1">
      <c r="A27" s="258" t="s">
        <v>283</v>
      </c>
      <c r="B27" s="264">
        <v>21052</v>
      </c>
      <c r="C27" s="264">
        <f t="shared" ref="C27:G27" si="8">C28+C29</f>
        <v>829</v>
      </c>
      <c r="D27" s="264">
        <f t="shared" si="8"/>
        <v>768</v>
      </c>
      <c r="E27" s="264">
        <f t="shared" si="8"/>
        <v>768</v>
      </c>
      <c r="F27" s="264">
        <f t="shared" si="8"/>
        <v>768</v>
      </c>
      <c r="G27" s="264">
        <f t="shared" si="8"/>
        <v>768</v>
      </c>
    </row>
    <row r="28" spans="1:7" s="69" customFormat="1" ht="32.25" customHeight="1">
      <c r="A28" s="265" t="s">
        <v>284</v>
      </c>
      <c r="B28" s="262">
        <v>754</v>
      </c>
      <c r="C28" s="262">
        <v>753</v>
      </c>
      <c r="D28" s="262">
        <v>752</v>
      </c>
      <c r="E28" s="262">
        <v>752</v>
      </c>
      <c r="F28" s="262">
        <v>752</v>
      </c>
      <c r="G28" s="262">
        <v>752</v>
      </c>
    </row>
    <row r="29" spans="1:7" s="69" customFormat="1" ht="26.25" customHeight="1">
      <c r="A29" s="266" t="s">
        <v>285</v>
      </c>
      <c r="B29" s="262">
        <v>20298</v>
      </c>
      <c r="C29" s="262">
        <v>76</v>
      </c>
      <c r="D29" s="262">
        <v>16</v>
      </c>
      <c r="E29" s="262">
        <v>16</v>
      </c>
      <c r="F29" s="262">
        <v>16</v>
      </c>
      <c r="G29" s="262">
        <v>16</v>
      </c>
    </row>
    <row r="30" spans="1:7" s="69" customFormat="1" ht="36.75" customHeight="1">
      <c r="A30" s="257" t="s">
        <v>286</v>
      </c>
      <c r="B30" s="264">
        <v>2698833</v>
      </c>
      <c r="C30" s="264">
        <f t="shared" ref="C30:G30" si="9">C31+C32</f>
        <v>3050212</v>
      </c>
      <c r="D30" s="264">
        <f t="shared" si="9"/>
        <v>3438344</v>
      </c>
      <c r="E30" s="264">
        <f t="shared" si="9"/>
        <v>3830395</v>
      </c>
      <c r="F30" s="264">
        <f t="shared" si="9"/>
        <v>4245898</v>
      </c>
      <c r="G30" s="264">
        <f t="shared" si="9"/>
        <v>4554169</v>
      </c>
    </row>
    <row r="31" spans="1:7" s="69" customFormat="1" ht="33.75" customHeight="1">
      <c r="A31" s="265" t="s">
        <v>287</v>
      </c>
      <c r="B31" s="262">
        <v>2698833</v>
      </c>
      <c r="C31" s="262">
        <v>3050182</v>
      </c>
      <c r="D31" s="262">
        <v>3436075</v>
      </c>
      <c r="E31" s="262">
        <v>3824523</v>
      </c>
      <c r="F31" s="262">
        <v>4239420</v>
      </c>
      <c r="G31" s="262">
        <v>4550490</v>
      </c>
    </row>
    <row r="32" spans="1:7" s="69" customFormat="1" ht="31.5" customHeight="1">
      <c r="A32" s="265" t="s">
        <v>288</v>
      </c>
      <c r="B32" s="262">
        <v>0</v>
      </c>
      <c r="C32" s="262">
        <v>30</v>
      </c>
      <c r="D32" s="262">
        <v>2269</v>
      </c>
      <c r="E32" s="262">
        <v>5872</v>
      </c>
      <c r="F32" s="262">
        <v>6478</v>
      </c>
      <c r="G32" s="262">
        <v>3679</v>
      </c>
    </row>
    <row r="33" spans="1:7" s="69" customFormat="1" ht="26.25" customHeight="1">
      <c r="A33" s="257" t="s">
        <v>289</v>
      </c>
      <c r="B33" s="264">
        <v>48386</v>
      </c>
      <c r="C33" s="264">
        <f t="shared" ref="C33:G33" si="10">C34+C41</f>
        <v>124147</v>
      </c>
      <c r="D33" s="264">
        <f t="shared" si="10"/>
        <v>119342</v>
      </c>
      <c r="E33" s="264">
        <f t="shared" si="10"/>
        <v>136424</v>
      </c>
      <c r="F33" s="264">
        <f t="shared" si="10"/>
        <v>41990</v>
      </c>
      <c r="G33" s="264">
        <f t="shared" si="10"/>
        <v>42546</v>
      </c>
    </row>
    <row r="34" spans="1:7" s="69" customFormat="1" ht="33.75" customHeight="1">
      <c r="A34" s="265" t="s">
        <v>290</v>
      </c>
      <c r="B34" s="265">
        <v>11416</v>
      </c>
      <c r="C34" s="265">
        <f t="shared" ref="C34:G34" si="11">C35+C36+C37+C38+C39+C40</f>
        <v>13545</v>
      </c>
      <c r="D34" s="265">
        <f t="shared" si="11"/>
        <v>14193</v>
      </c>
      <c r="E34" s="265">
        <f t="shared" si="11"/>
        <v>16975</v>
      </c>
      <c r="F34" s="265">
        <f t="shared" si="11"/>
        <v>16841</v>
      </c>
      <c r="G34" s="265">
        <f t="shared" si="11"/>
        <v>17397</v>
      </c>
    </row>
    <row r="35" spans="1:7" s="69" customFormat="1" ht="20.25" customHeight="1">
      <c r="A35" s="265" t="s">
        <v>291</v>
      </c>
      <c r="B35" s="265">
        <v>841</v>
      </c>
      <c r="C35" s="265">
        <v>924</v>
      </c>
      <c r="D35" s="265">
        <v>1027</v>
      </c>
      <c r="E35" s="265">
        <v>1077</v>
      </c>
      <c r="F35" s="265">
        <v>1057</v>
      </c>
      <c r="G35" s="265">
        <v>1092</v>
      </c>
    </row>
    <row r="36" spans="1:7" s="69" customFormat="1" ht="21" customHeight="1">
      <c r="A36" s="265" t="s">
        <v>292</v>
      </c>
      <c r="B36" s="265">
        <v>2618</v>
      </c>
      <c r="C36" s="265">
        <v>2954</v>
      </c>
      <c r="D36" s="265">
        <v>3678</v>
      </c>
      <c r="E36" s="265">
        <v>3928</v>
      </c>
      <c r="F36" s="265">
        <v>4144</v>
      </c>
      <c r="G36" s="265">
        <v>4357</v>
      </c>
    </row>
    <row r="37" spans="1:7" s="69" customFormat="1" ht="17.25" customHeight="1">
      <c r="A37" s="265" t="s">
        <v>293</v>
      </c>
      <c r="B37" s="265">
        <v>228</v>
      </c>
      <c r="C37" s="265">
        <v>257</v>
      </c>
      <c r="D37" s="265">
        <v>292</v>
      </c>
      <c r="E37" s="265">
        <v>357</v>
      </c>
      <c r="F37" s="265">
        <v>382</v>
      </c>
      <c r="G37" s="265">
        <v>404</v>
      </c>
    </row>
    <row r="38" spans="1:7" s="69" customFormat="1" ht="21.75" customHeight="1">
      <c r="A38" s="265" t="s">
        <v>294</v>
      </c>
      <c r="B38" s="265">
        <v>227</v>
      </c>
      <c r="C38" s="265">
        <v>257</v>
      </c>
      <c r="D38" s="265">
        <v>292</v>
      </c>
      <c r="E38" s="265">
        <v>319</v>
      </c>
      <c r="F38" s="265">
        <v>339</v>
      </c>
      <c r="G38" s="265">
        <v>359</v>
      </c>
    </row>
    <row r="39" spans="1:7" s="70" customFormat="1" ht="15" customHeight="1">
      <c r="A39" s="265" t="s">
        <v>295</v>
      </c>
      <c r="B39" s="265">
        <v>424</v>
      </c>
      <c r="C39" s="265">
        <v>412</v>
      </c>
      <c r="D39" s="265">
        <v>577</v>
      </c>
      <c r="E39" s="265">
        <v>529</v>
      </c>
      <c r="F39" s="265">
        <v>552</v>
      </c>
      <c r="G39" s="265">
        <v>585</v>
      </c>
    </row>
    <row r="40" spans="1:7" s="70" customFormat="1" ht="15" customHeight="1">
      <c r="A40" s="265" t="s">
        <v>296</v>
      </c>
      <c r="B40" s="265">
        <v>7078</v>
      </c>
      <c r="C40" s="265">
        <v>8741</v>
      </c>
      <c r="D40" s="265">
        <v>8327</v>
      </c>
      <c r="E40" s="265">
        <v>10765</v>
      </c>
      <c r="F40" s="265">
        <v>10367</v>
      </c>
      <c r="G40" s="265">
        <v>10600</v>
      </c>
    </row>
    <row r="41" spans="1:7" s="70" customFormat="1" ht="15" customHeight="1">
      <c r="A41" s="265" t="s">
        <v>297</v>
      </c>
      <c r="B41" s="265">
        <v>36970</v>
      </c>
      <c r="C41" s="265">
        <f>C42+C43+C44</f>
        <v>110602</v>
      </c>
      <c r="D41" s="265">
        <f>D42+D43+D44</f>
        <v>105149</v>
      </c>
      <c r="E41" s="265">
        <f t="shared" ref="E41:G41" si="12">E42+E43+E44</f>
        <v>119449</v>
      </c>
      <c r="F41" s="265">
        <f t="shared" si="12"/>
        <v>25149</v>
      </c>
      <c r="G41" s="265">
        <f t="shared" si="12"/>
        <v>25149</v>
      </c>
    </row>
    <row r="42" spans="1:7" s="70" customFormat="1" ht="42" customHeight="1">
      <c r="A42" s="265" t="s">
        <v>298</v>
      </c>
      <c r="B42" s="265">
        <v>13146</v>
      </c>
      <c r="C42" s="265">
        <v>32341</v>
      </c>
      <c r="D42" s="265">
        <v>50000</v>
      </c>
      <c r="E42" s="265">
        <v>94300</v>
      </c>
      <c r="F42" s="265">
        <f>'[2]2023 DARBINIS -NEW'!AQ154</f>
        <v>0</v>
      </c>
      <c r="G42" s="265">
        <f>'[2]2023 DARBINIS -NEW'!AT154</f>
        <v>0</v>
      </c>
    </row>
    <row r="43" spans="1:7" s="22" customFormat="1" ht="33.75" customHeight="1">
      <c r="A43" s="265" t="s">
        <v>299</v>
      </c>
      <c r="B43" s="265">
        <v>20354</v>
      </c>
      <c r="C43" s="265">
        <v>39602</v>
      </c>
      <c r="D43" s="265">
        <v>30000</v>
      </c>
      <c r="E43" s="265">
        <v>0</v>
      </c>
      <c r="F43" s="265">
        <v>0</v>
      </c>
      <c r="G43" s="265">
        <v>0</v>
      </c>
    </row>
    <row r="44" spans="1:7" s="22" customFormat="1" ht="33" customHeight="1">
      <c r="A44" s="265" t="s">
        <v>300</v>
      </c>
      <c r="B44" s="265">
        <v>3470</v>
      </c>
      <c r="C44" s="265">
        <v>38659</v>
      </c>
      <c r="D44" s="265">
        <v>25149</v>
      </c>
      <c r="E44" s="265">
        <v>25149</v>
      </c>
      <c r="F44" s="265">
        <v>25149</v>
      </c>
      <c r="G44" s="265">
        <v>25149</v>
      </c>
    </row>
    <row r="45" spans="1:7" s="22" customFormat="1" ht="18.75" customHeight="1">
      <c r="A45" s="267" t="s">
        <v>301</v>
      </c>
      <c r="B45" s="268"/>
      <c r="E45" s="195">
        <v>550000</v>
      </c>
      <c r="F45" s="22">
        <v>275000</v>
      </c>
      <c r="G45" s="22">
        <v>275000</v>
      </c>
    </row>
    <row r="46" spans="1:7" s="22" customFormat="1" ht="18.75" customHeight="1">
      <c r="A46" s="267" t="s">
        <v>302</v>
      </c>
      <c r="B46" s="268"/>
    </row>
    <row r="47" spans="1:7" s="22" customFormat="1" ht="15.75" customHeight="1">
      <c r="A47" s="258" t="s">
        <v>303</v>
      </c>
      <c r="B47" s="71">
        <v>-6311042</v>
      </c>
      <c r="C47" s="71">
        <f>C48+C49+C50+C51+C54+C55+C56</f>
        <v>-7048344</v>
      </c>
      <c r="D47" s="71">
        <f t="shared" ref="D47:G47" si="13">D48+D49+D50+D51+D54+D55+D56</f>
        <v>-7906736</v>
      </c>
      <c r="E47" s="71">
        <f t="shared" si="13"/>
        <v>-8767664</v>
      </c>
      <c r="F47" s="71">
        <f t="shared" si="13"/>
        <v>-9557358</v>
      </c>
      <c r="G47" s="71">
        <f t="shared" si="13"/>
        <v>-10308315</v>
      </c>
    </row>
    <row r="48" spans="1:7" s="22" customFormat="1" ht="15.75" customHeight="1">
      <c r="A48" s="266" t="s">
        <v>304</v>
      </c>
      <c r="B48" s="195">
        <v>-4898361</v>
      </c>
      <c r="C48" s="195">
        <v>-5459558</v>
      </c>
      <c r="D48" s="195">
        <v>-6153933</v>
      </c>
      <c r="E48" s="195">
        <v>-6929135</v>
      </c>
      <c r="F48" s="195">
        <v>-7607818</v>
      </c>
      <c r="G48" s="195">
        <v>-8249966</v>
      </c>
    </row>
    <row r="49" spans="1:7" s="22" customFormat="1" ht="15.75" customHeight="1">
      <c r="A49" s="258" t="s">
        <v>305</v>
      </c>
      <c r="B49" s="195">
        <v>-449200</v>
      </c>
      <c r="C49" s="195">
        <v>-505025</v>
      </c>
      <c r="D49" s="195">
        <v>-597369</v>
      </c>
      <c r="E49" s="195">
        <v>-642408</v>
      </c>
      <c r="F49" s="195">
        <v>-679217</v>
      </c>
      <c r="G49" s="195">
        <v>-718403</v>
      </c>
    </row>
    <row r="50" spans="1:7" s="22" customFormat="1" ht="15.75" customHeight="1">
      <c r="A50" s="258" t="s">
        <v>306</v>
      </c>
      <c r="B50" s="195">
        <v>-437775</v>
      </c>
      <c r="C50" s="195">
        <v>-458231</v>
      </c>
      <c r="D50" s="195">
        <v>-454851</v>
      </c>
      <c r="E50" s="195">
        <v>-487046</v>
      </c>
      <c r="F50" s="195">
        <v>-515000</v>
      </c>
      <c r="G50" s="195">
        <v>-544770</v>
      </c>
    </row>
    <row r="51" spans="1:7" s="22" customFormat="1" ht="15.75" customHeight="1">
      <c r="A51" s="266" t="s">
        <v>307</v>
      </c>
      <c r="B51" s="195">
        <v>-385444</v>
      </c>
      <c r="C51" s="195">
        <f t="shared" ref="C51:G51" si="14">C52+C53</f>
        <v>-470462</v>
      </c>
      <c r="D51" s="195">
        <f t="shared" si="14"/>
        <v>-519912</v>
      </c>
      <c r="E51" s="195">
        <f t="shared" si="14"/>
        <v>-521238</v>
      </c>
      <c r="F51" s="195">
        <f t="shared" si="14"/>
        <v>-555312</v>
      </c>
      <c r="G51" s="195">
        <f t="shared" si="14"/>
        <v>-582753</v>
      </c>
    </row>
    <row r="52" spans="1:7" s="22" customFormat="1" ht="15.75" customHeight="1">
      <c r="A52" s="266" t="s">
        <v>308</v>
      </c>
      <c r="B52" s="195">
        <v>-385444</v>
      </c>
      <c r="C52" s="195">
        <v>-470462</v>
      </c>
      <c r="D52" s="195">
        <v>-519912</v>
      </c>
      <c r="E52" s="195">
        <v>-521238</v>
      </c>
      <c r="F52" s="195">
        <v>-555312</v>
      </c>
      <c r="G52" s="195">
        <v>-582753</v>
      </c>
    </row>
    <row r="53" spans="1:7" s="22" customFormat="1" ht="15.75" customHeight="1">
      <c r="A53" s="266" t="s">
        <v>309</v>
      </c>
      <c r="B53" s="195">
        <v>0</v>
      </c>
      <c r="C53" s="195">
        <v>0</v>
      </c>
      <c r="D53" s="195">
        <v>0</v>
      </c>
      <c r="E53" s="195">
        <v>0</v>
      </c>
      <c r="F53" s="195">
        <v>0</v>
      </c>
      <c r="G53" s="195">
        <v>0</v>
      </c>
    </row>
    <row r="54" spans="1:7" s="22" customFormat="1" ht="26.25" customHeight="1">
      <c r="A54" s="265" t="s">
        <v>310</v>
      </c>
      <c r="B54" s="269">
        <v>-38582</v>
      </c>
      <c r="C54" s="195">
        <v>-43230</v>
      </c>
      <c r="D54" s="195">
        <v>-45597</v>
      </c>
      <c r="E54" s="195">
        <v>-49983</v>
      </c>
      <c r="F54" s="195">
        <v>-54421</v>
      </c>
      <c r="G54" s="195">
        <v>-59208</v>
      </c>
    </row>
    <row r="55" spans="1:7" s="22" customFormat="1" ht="15.75" customHeight="1">
      <c r="A55" s="266" t="s">
        <v>311</v>
      </c>
      <c r="B55" s="195">
        <v>-101383</v>
      </c>
      <c r="C55" s="195">
        <v>-111262</v>
      </c>
      <c r="D55" s="195">
        <f>-134674</f>
        <v>-134674</v>
      </c>
      <c r="E55" s="195">
        <v>-137454</v>
      </c>
      <c r="F55" s="195">
        <v>-145190</v>
      </c>
      <c r="G55" s="195">
        <v>-152815</v>
      </c>
    </row>
    <row r="56" spans="1:7" s="22" customFormat="1" ht="15.75" customHeight="1">
      <c r="A56" s="266" t="s">
        <v>312</v>
      </c>
      <c r="B56" s="195">
        <v>-297</v>
      </c>
      <c r="C56" s="195">
        <f>C57+C58</f>
        <v>-576</v>
      </c>
      <c r="D56" s="195">
        <f>D57+D58</f>
        <v>-400</v>
      </c>
      <c r="E56" s="195">
        <f t="shared" ref="E56:G56" si="15">E57+E58</f>
        <v>-400</v>
      </c>
      <c r="F56" s="195">
        <f t="shared" si="15"/>
        <v>-400</v>
      </c>
      <c r="G56" s="195">
        <f t="shared" si="15"/>
        <v>-400</v>
      </c>
    </row>
    <row r="57" spans="1:7" ht="33.75" customHeight="1">
      <c r="A57" s="270" t="s">
        <v>313</v>
      </c>
      <c r="B57" s="195">
        <v>0</v>
      </c>
      <c r="C57" s="195">
        <v>-366</v>
      </c>
      <c r="D57" s="195"/>
      <c r="E57" s="195">
        <v>0</v>
      </c>
      <c r="F57" s="195">
        <v>0</v>
      </c>
      <c r="G57" s="195">
        <v>0</v>
      </c>
    </row>
    <row r="58" spans="1:7" ht="15.75" customHeight="1">
      <c r="A58" s="266" t="s">
        <v>314</v>
      </c>
      <c r="B58" s="195">
        <v>-297</v>
      </c>
      <c r="C58" s="195">
        <v>-210</v>
      </c>
      <c r="D58" s="195">
        <v>-400</v>
      </c>
      <c r="E58" s="195">
        <v>-400</v>
      </c>
      <c r="F58" s="195">
        <v>-400</v>
      </c>
      <c r="G58" s="195">
        <v>-400</v>
      </c>
    </row>
    <row r="59" spans="1:7" ht="15.75" customHeight="1">
      <c r="A59" s="266"/>
      <c r="B59" s="195"/>
      <c r="C59" s="195"/>
      <c r="D59" s="195"/>
      <c r="E59" s="195"/>
      <c r="F59" s="195"/>
      <c r="G59" s="195"/>
    </row>
    <row r="60" spans="1:7" ht="15.75" customHeight="1">
      <c r="A60" s="266"/>
      <c r="B60" s="195"/>
      <c r="C60" s="195"/>
      <c r="D60" s="195"/>
      <c r="E60" s="195"/>
      <c r="F60" s="195"/>
      <c r="G60" s="271" t="s">
        <v>315</v>
      </c>
    </row>
    <row r="61" spans="1:7" ht="15.75" customHeight="1">
      <c r="A61" s="67"/>
      <c r="B61" s="67"/>
      <c r="G61" s="68" t="s">
        <v>40</v>
      </c>
    </row>
    <row r="62" spans="1:7" ht="15.75" customHeight="1">
      <c r="A62" s="250"/>
      <c r="B62" s="251" t="s">
        <v>6</v>
      </c>
      <c r="C62" s="251" t="s">
        <v>7</v>
      </c>
      <c r="D62" s="251" t="s">
        <v>8</v>
      </c>
      <c r="E62" s="252" t="s">
        <v>9</v>
      </c>
      <c r="F62" s="251" t="s">
        <v>10</v>
      </c>
      <c r="G62" s="251" t="s">
        <v>11</v>
      </c>
    </row>
    <row r="63" spans="1:7" ht="15.75" customHeight="1">
      <c r="A63" s="253"/>
      <c r="B63" s="254" t="s">
        <v>13</v>
      </c>
      <c r="C63" s="254" t="s">
        <v>13</v>
      </c>
      <c r="D63" s="254" t="s">
        <v>14</v>
      </c>
      <c r="E63" s="255" t="s">
        <v>15</v>
      </c>
      <c r="F63" s="254" t="s">
        <v>16</v>
      </c>
      <c r="G63" s="254" t="s">
        <v>16</v>
      </c>
    </row>
    <row r="64" spans="1:7" ht="15.75" customHeight="1">
      <c r="A64" s="256" t="s">
        <v>316</v>
      </c>
      <c r="B64" s="71">
        <v>46575</v>
      </c>
      <c r="C64" s="71">
        <f t="shared" ref="C64:G64" si="16">C65+C73</f>
        <v>-2665</v>
      </c>
      <c r="D64" s="71">
        <f t="shared" si="16"/>
        <v>0</v>
      </c>
      <c r="E64" s="71">
        <f t="shared" si="16"/>
        <v>47820</v>
      </c>
      <c r="F64" s="71">
        <f t="shared" si="16"/>
        <v>0</v>
      </c>
      <c r="G64" s="71">
        <f t="shared" si="16"/>
        <v>0</v>
      </c>
    </row>
    <row r="65" spans="1:7" ht="15.75" customHeight="1">
      <c r="A65" s="266" t="s">
        <v>317</v>
      </c>
      <c r="B65" s="195">
        <v>3642067</v>
      </c>
      <c r="C65" s="195">
        <f t="shared" ref="C65:G65" si="17">SUM(C66:C72)</f>
        <v>4222298</v>
      </c>
      <c r="D65" s="195">
        <f t="shared" si="17"/>
        <v>4579801</v>
      </c>
      <c r="E65" s="195">
        <f t="shared" si="17"/>
        <v>4875402</v>
      </c>
      <c r="F65" s="195">
        <f>SUM(F66:F72)</f>
        <v>5004752</v>
      </c>
      <c r="G65" s="195">
        <f t="shared" si="17"/>
        <v>5222982</v>
      </c>
    </row>
    <row r="66" spans="1:7" ht="27.75" customHeight="1">
      <c r="A66" s="266" t="s">
        <v>318</v>
      </c>
      <c r="B66" s="195">
        <v>511751</v>
      </c>
      <c r="C66" s="195">
        <v>604173</v>
      </c>
      <c r="D66" s="195">
        <v>697479</v>
      </c>
      <c r="E66" s="195">
        <v>768938</v>
      </c>
      <c r="F66" s="195">
        <v>740469</v>
      </c>
      <c r="G66" s="195">
        <v>757165</v>
      </c>
    </row>
    <row r="67" spans="1:7" ht="18.75" customHeight="1">
      <c r="A67" s="266" t="s">
        <v>319</v>
      </c>
      <c r="B67" s="195">
        <v>2282420</v>
      </c>
      <c r="C67" s="195">
        <v>2578483</v>
      </c>
      <c r="D67" s="195">
        <v>2770812</v>
      </c>
      <c r="E67" s="195">
        <v>2988684</v>
      </c>
      <c r="F67" s="195">
        <v>3150753</v>
      </c>
      <c r="G67" s="195">
        <v>3315849</v>
      </c>
    </row>
    <row r="68" spans="1:7" ht="30.75" customHeight="1">
      <c r="A68" s="265" t="s">
        <v>320</v>
      </c>
      <c r="B68" s="269">
        <v>516453</v>
      </c>
      <c r="C68" s="195">
        <v>580775</v>
      </c>
      <c r="D68" s="195">
        <v>633474</v>
      </c>
      <c r="E68" s="195">
        <v>611745</v>
      </c>
      <c r="F68" s="195">
        <v>581922</v>
      </c>
      <c r="G68" s="195">
        <v>612062</v>
      </c>
    </row>
    <row r="69" spans="1:7" ht="29.25" customHeight="1">
      <c r="A69" s="265" t="s">
        <v>321</v>
      </c>
      <c r="B69" s="269">
        <v>223861</v>
      </c>
      <c r="C69" s="195">
        <v>257329</v>
      </c>
      <c r="D69" s="195">
        <v>291866</v>
      </c>
      <c r="E69" s="195">
        <v>312621</v>
      </c>
      <c r="F69" s="195">
        <v>332258</v>
      </c>
      <c r="G69" s="195">
        <v>332258</v>
      </c>
    </row>
    <row r="70" spans="1:7" s="22" customFormat="1" ht="15.75" customHeight="1">
      <c r="A70" s="266" t="s">
        <v>322</v>
      </c>
      <c r="B70" s="195">
        <v>39574</v>
      </c>
      <c r="C70" s="272">
        <v>43912</v>
      </c>
      <c r="D70" s="272">
        <v>48085</v>
      </c>
      <c r="E70" s="272">
        <v>51707</v>
      </c>
      <c r="F70" s="272">
        <v>54675</v>
      </c>
      <c r="G70" s="272">
        <v>57824</v>
      </c>
    </row>
    <row r="71" spans="1:7" s="22" customFormat="1" ht="23.25" customHeight="1">
      <c r="A71" s="266" t="s">
        <v>323</v>
      </c>
      <c r="B71" s="195">
        <v>39746</v>
      </c>
      <c r="C71" s="272">
        <v>44142</v>
      </c>
      <c r="D71" s="272">
        <v>48085</v>
      </c>
      <c r="E71" s="272">
        <v>51707</v>
      </c>
      <c r="F71" s="272">
        <v>54675</v>
      </c>
      <c r="G71" s="272">
        <v>57824</v>
      </c>
    </row>
    <row r="72" spans="1:7" s="22" customFormat="1" ht="15.75" customHeight="1">
      <c r="A72" s="266" t="s">
        <v>324</v>
      </c>
      <c r="B72" s="195">
        <v>28262</v>
      </c>
      <c r="C72" s="195">
        <v>113484</v>
      </c>
      <c r="D72" s="195">
        <v>90000</v>
      </c>
      <c r="E72" s="195">
        <v>90000</v>
      </c>
      <c r="F72" s="195">
        <v>90000</v>
      </c>
      <c r="G72" s="195">
        <v>90000</v>
      </c>
    </row>
    <row r="73" spans="1:7" s="22" customFormat="1" ht="15.75" customHeight="1">
      <c r="A73" s="266" t="s">
        <v>325</v>
      </c>
      <c r="B73" s="195">
        <v>-3595492</v>
      </c>
      <c r="C73" s="195">
        <f>SUM(C74:C80)</f>
        <v>-4224963</v>
      </c>
      <c r="D73" s="195">
        <f t="shared" ref="D73:G73" si="18">SUM(D74:D80)</f>
        <v>-4579801</v>
      </c>
      <c r="E73" s="195">
        <f t="shared" si="18"/>
        <v>-4827582</v>
      </c>
      <c r="F73" s="195">
        <f t="shared" si="18"/>
        <v>-5004752</v>
      </c>
      <c r="G73" s="195">
        <f t="shared" si="18"/>
        <v>-5222982</v>
      </c>
    </row>
    <row r="74" spans="1:7" s="22" customFormat="1" ht="16.5" customHeight="1">
      <c r="A74" s="266" t="s">
        <v>326</v>
      </c>
      <c r="B74" s="195">
        <v>-511526</v>
      </c>
      <c r="C74" s="195">
        <v>-636373</v>
      </c>
      <c r="D74" s="195">
        <f>-D66</f>
        <v>-697479</v>
      </c>
      <c r="E74" s="195">
        <f>-E66+47820</f>
        <v>-721118</v>
      </c>
      <c r="F74" s="195">
        <f>-F66</f>
        <v>-740469</v>
      </c>
      <c r="G74" s="195">
        <f t="shared" ref="D74:G80" si="19">-G66</f>
        <v>-757165</v>
      </c>
    </row>
    <row r="75" spans="1:7" s="22" customFormat="1" ht="31.5" customHeight="1">
      <c r="A75" s="266" t="s">
        <v>327</v>
      </c>
      <c r="B75" s="195">
        <v>-2263538</v>
      </c>
      <c r="C75" s="195">
        <v>-2563653</v>
      </c>
      <c r="D75" s="195">
        <f t="shared" si="19"/>
        <v>-2770812</v>
      </c>
      <c r="E75" s="195">
        <f t="shared" si="19"/>
        <v>-2988684</v>
      </c>
      <c r="F75" s="195">
        <f t="shared" si="19"/>
        <v>-3150753</v>
      </c>
      <c r="G75" s="195">
        <f t="shared" si="19"/>
        <v>-3315849</v>
      </c>
    </row>
    <row r="76" spans="1:7" s="22" customFormat="1" ht="33" customHeight="1">
      <c r="A76" s="265" t="s">
        <v>328</v>
      </c>
      <c r="B76" s="269">
        <v>-507375</v>
      </c>
      <c r="C76" s="195">
        <v>-568714</v>
      </c>
      <c r="D76" s="195">
        <f t="shared" si="19"/>
        <v>-633474</v>
      </c>
      <c r="E76" s="195">
        <f t="shared" si="19"/>
        <v>-611745</v>
      </c>
      <c r="F76" s="195">
        <f t="shared" si="19"/>
        <v>-581922</v>
      </c>
      <c r="G76" s="195">
        <f t="shared" si="19"/>
        <v>-612062</v>
      </c>
    </row>
    <row r="77" spans="1:7" s="22" customFormat="1" ht="47.25" customHeight="1">
      <c r="A77" s="265" t="s">
        <v>329</v>
      </c>
      <c r="B77" s="269">
        <v>-223914</v>
      </c>
      <c r="C77" s="195">
        <v>-256000</v>
      </c>
      <c r="D77" s="195">
        <f t="shared" si="19"/>
        <v>-291866</v>
      </c>
      <c r="E77" s="195">
        <f t="shared" si="19"/>
        <v>-312621</v>
      </c>
      <c r="F77" s="195">
        <f t="shared" si="19"/>
        <v>-332258</v>
      </c>
      <c r="G77" s="195">
        <f t="shared" si="19"/>
        <v>-332258</v>
      </c>
    </row>
    <row r="78" spans="1:7" s="22" customFormat="1" ht="18.75" customHeight="1">
      <c r="A78" s="266" t="s">
        <v>330</v>
      </c>
      <c r="B78" s="195">
        <v>-39255</v>
      </c>
      <c r="C78" s="195">
        <v>-43350</v>
      </c>
      <c r="D78" s="195">
        <f t="shared" si="19"/>
        <v>-48085</v>
      </c>
      <c r="E78" s="195">
        <f t="shared" si="19"/>
        <v>-51707</v>
      </c>
      <c r="F78" s="195">
        <f t="shared" si="19"/>
        <v>-54675</v>
      </c>
      <c r="G78" s="195">
        <f t="shared" si="19"/>
        <v>-57824</v>
      </c>
    </row>
    <row r="79" spans="1:7" s="22" customFormat="1" ht="18.75" customHeight="1">
      <c r="A79" s="266" t="s">
        <v>331</v>
      </c>
      <c r="B79" s="195">
        <v>-39360</v>
      </c>
      <c r="C79" s="195">
        <v>-43572</v>
      </c>
      <c r="D79" s="195">
        <f t="shared" si="19"/>
        <v>-48085</v>
      </c>
      <c r="E79" s="195">
        <f t="shared" si="19"/>
        <v>-51707</v>
      </c>
      <c r="F79" s="195">
        <f t="shared" si="19"/>
        <v>-54675</v>
      </c>
      <c r="G79" s="195">
        <f t="shared" si="19"/>
        <v>-57824</v>
      </c>
    </row>
    <row r="80" spans="1:7" s="22" customFormat="1" ht="24" customHeight="1">
      <c r="A80" s="266" t="s">
        <v>332</v>
      </c>
      <c r="B80" s="195">
        <v>-10524</v>
      </c>
      <c r="C80" s="195">
        <v>-113301</v>
      </c>
      <c r="D80" s="195">
        <f t="shared" si="19"/>
        <v>-90000</v>
      </c>
      <c r="E80" s="195">
        <f t="shared" si="19"/>
        <v>-90000</v>
      </c>
      <c r="F80" s="195">
        <f t="shared" si="19"/>
        <v>-90000</v>
      </c>
      <c r="G80" s="195">
        <f t="shared" si="19"/>
        <v>-90000</v>
      </c>
    </row>
    <row r="81" spans="1:10" s="22" customFormat="1" ht="18.75" customHeight="1">
      <c r="A81" s="256" t="s">
        <v>333</v>
      </c>
      <c r="B81" s="71">
        <v>-698319</v>
      </c>
      <c r="C81" s="71">
        <f>C82+C83+C84+C85+C86+C90</f>
        <v>390466</v>
      </c>
      <c r="D81" s="71">
        <f t="shared" ref="D81:G81" si="20">D82+D83+D84+D85+D90</f>
        <v>-18181</v>
      </c>
      <c r="E81" s="71">
        <f t="shared" si="20"/>
        <v>-19226</v>
      </c>
      <c r="F81" s="71">
        <f t="shared" si="20"/>
        <v>-16457</v>
      </c>
      <c r="G81" s="71">
        <f t="shared" si="20"/>
        <v>-14047</v>
      </c>
      <c r="J81" s="71"/>
    </row>
    <row r="82" spans="1:10" s="22" customFormat="1" ht="19.5" customHeight="1">
      <c r="A82" s="266" t="s">
        <v>334</v>
      </c>
      <c r="B82" s="195">
        <v>-3875</v>
      </c>
      <c r="C82" s="195">
        <v>-3882</v>
      </c>
      <c r="D82" s="195">
        <v>-13509</v>
      </c>
      <c r="E82" s="195">
        <v>-14142</v>
      </c>
      <c r="F82" s="195">
        <v>-16269</v>
      </c>
      <c r="G82" s="195">
        <v>-13857</v>
      </c>
    </row>
    <row r="83" spans="1:10" s="22" customFormat="1" ht="19.5" customHeight="1">
      <c r="A83" s="266" t="s">
        <v>335</v>
      </c>
      <c r="B83" s="195">
        <v>0</v>
      </c>
      <c r="C83" s="195">
        <v>0</v>
      </c>
      <c r="D83" s="195">
        <v>0</v>
      </c>
      <c r="E83" s="195">
        <v>0</v>
      </c>
      <c r="F83" s="195">
        <v>0</v>
      </c>
      <c r="G83" s="195">
        <v>0</v>
      </c>
    </row>
    <row r="84" spans="1:10" s="22" customFormat="1" ht="19.5" customHeight="1">
      <c r="A84" s="266" t="s">
        <v>336</v>
      </c>
      <c r="B84" s="195">
        <v>-4173</v>
      </c>
      <c r="C84" s="195">
        <v>-3071</v>
      </c>
      <c r="D84" s="195">
        <v>-4673</v>
      </c>
      <c r="E84" s="195">
        <v>-5084</v>
      </c>
      <c r="F84" s="195">
        <v>-190</v>
      </c>
      <c r="G84" s="195">
        <v>-190</v>
      </c>
    </row>
    <row r="85" spans="1:10" s="22" customFormat="1" ht="19.5" customHeight="1">
      <c r="A85" s="266" t="s">
        <v>337</v>
      </c>
      <c r="B85" s="195">
        <v>482</v>
      </c>
      <c r="C85" s="195">
        <v>19</v>
      </c>
      <c r="D85" s="195">
        <v>1</v>
      </c>
      <c r="E85" s="195">
        <v>0</v>
      </c>
      <c r="F85" s="195">
        <v>2</v>
      </c>
      <c r="G85" s="195">
        <v>0</v>
      </c>
    </row>
    <row r="86" spans="1:10" s="22" customFormat="1" ht="29.25" customHeight="1">
      <c r="A86" s="266" t="s">
        <v>338</v>
      </c>
      <c r="B86" s="195">
        <v>-1317753</v>
      </c>
      <c r="C86" s="195">
        <f>C87+C88</f>
        <v>-1114000</v>
      </c>
      <c r="D86" s="195">
        <f t="shared" ref="D86:G86" si="21">D87+D88+D89</f>
        <v>0</v>
      </c>
      <c r="E86" s="195">
        <f t="shared" si="21"/>
        <v>0</v>
      </c>
      <c r="F86" s="195">
        <f t="shared" si="21"/>
        <v>0</v>
      </c>
      <c r="G86" s="195">
        <f t="shared" si="21"/>
        <v>0</v>
      </c>
    </row>
    <row r="87" spans="1:10" s="22" customFormat="1" ht="21" customHeight="1">
      <c r="A87" s="266" t="s">
        <v>339</v>
      </c>
      <c r="B87" s="195">
        <v>-380753</v>
      </c>
      <c r="C87" s="195">
        <v>0</v>
      </c>
      <c r="D87" s="195">
        <v>0</v>
      </c>
      <c r="E87" s="195">
        <v>0</v>
      </c>
      <c r="F87" s="195">
        <v>0</v>
      </c>
      <c r="G87" s="195">
        <v>0</v>
      </c>
    </row>
    <row r="88" spans="1:10" s="22" customFormat="1" ht="14.25" customHeight="1">
      <c r="A88" s="266" t="s">
        <v>340</v>
      </c>
      <c r="B88" s="195">
        <v>-937000</v>
      </c>
      <c r="C88" s="195">
        <v>-1114000</v>
      </c>
      <c r="D88" s="195">
        <v>0</v>
      </c>
      <c r="E88" s="195">
        <v>0</v>
      </c>
      <c r="F88" s="195">
        <v>0</v>
      </c>
      <c r="G88" s="195">
        <v>0</v>
      </c>
    </row>
    <row r="89" spans="1:10" s="22" customFormat="1" ht="33" customHeight="1">
      <c r="A89" s="270" t="s">
        <v>341</v>
      </c>
      <c r="B89" s="269">
        <v>0</v>
      </c>
      <c r="C89" s="195">
        <v>0</v>
      </c>
      <c r="D89" s="195">
        <v>0</v>
      </c>
      <c r="E89" s="195">
        <v>0</v>
      </c>
      <c r="F89" s="195">
        <v>0</v>
      </c>
      <c r="G89" s="195">
        <v>0</v>
      </c>
    </row>
    <row r="90" spans="1:10" s="22" customFormat="1" ht="31.5" customHeight="1">
      <c r="A90" s="270" t="s">
        <v>342</v>
      </c>
      <c r="B90" s="195">
        <v>627000</v>
      </c>
      <c r="C90" s="195">
        <f>C91+C92+C93</f>
        <v>1511400</v>
      </c>
      <c r="D90" s="195">
        <f t="shared" ref="D90:G90" si="22">D91+D92+D93</f>
        <v>0</v>
      </c>
      <c r="E90" s="195">
        <f t="shared" si="22"/>
        <v>0</v>
      </c>
      <c r="F90" s="195">
        <f t="shared" si="22"/>
        <v>0</v>
      </c>
      <c r="G90" s="195">
        <f t="shared" si="22"/>
        <v>0</v>
      </c>
    </row>
    <row r="91" spans="1:10" s="22" customFormat="1" ht="24" customHeight="1">
      <c r="A91" s="266" t="s">
        <v>343</v>
      </c>
      <c r="B91" s="195">
        <v>27000</v>
      </c>
      <c r="C91" s="195">
        <v>227400</v>
      </c>
      <c r="D91" s="195">
        <v>0</v>
      </c>
      <c r="E91" s="195">
        <v>0</v>
      </c>
      <c r="F91" s="195">
        <v>0</v>
      </c>
      <c r="G91" s="195">
        <v>0</v>
      </c>
    </row>
    <row r="92" spans="1:10" s="22" customFormat="1" ht="20.25" customHeight="1">
      <c r="A92" s="266" t="s">
        <v>344</v>
      </c>
      <c r="B92" s="195">
        <v>600000</v>
      </c>
      <c r="C92" s="195">
        <v>1284000</v>
      </c>
      <c r="D92" s="195">
        <v>0</v>
      </c>
      <c r="E92" s="195">
        <v>0</v>
      </c>
      <c r="F92" s="195">
        <v>0</v>
      </c>
      <c r="G92" s="195">
        <v>0</v>
      </c>
    </row>
    <row r="93" spans="1:10" s="22" customFormat="1" ht="32.25" customHeight="1">
      <c r="A93" s="270" t="s">
        <v>345</v>
      </c>
      <c r="B93" s="269">
        <v>0</v>
      </c>
      <c r="C93" s="195">
        <v>0</v>
      </c>
      <c r="D93" s="195">
        <v>0</v>
      </c>
      <c r="E93" s="195">
        <v>0</v>
      </c>
      <c r="F93" s="195">
        <v>0</v>
      </c>
      <c r="G93" s="195">
        <v>0</v>
      </c>
    </row>
    <row r="94" spans="1:10" s="22" customFormat="1" ht="20.25" customHeight="1">
      <c r="A94" s="256" t="s">
        <v>346</v>
      </c>
      <c r="B94" s="71">
        <v>-871</v>
      </c>
      <c r="C94" s="71">
        <f>SUM(C95:C100)</f>
        <v>-870</v>
      </c>
      <c r="D94" s="71">
        <f t="shared" ref="D94:G94" si="23">SUM(D95:D99)</f>
        <v>0</v>
      </c>
      <c r="E94" s="71">
        <f t="shared" si="23"/>
        <v>0</v>
      </c>
      <c r="F94" s="71">
        <f t="shared" si="23"/>
        <v>0</v>
      </c>
      <c r="G94" s="71">
        <f t="shared" si="23"/>
        <v>0</v>
      </c>
    </row>
    <row r="95" spans="1:10" s="22" customFormat="1" ht="20.25" customHeight="1">
      <c r="A95" s="266" t="s">
        <v>347</v>
      </c>
      <c r="B95" s="195"/>
      <c r="C95" s="195"/>
      <c r="D95" s="195"/>
      <c r="E95" s="195"/>
      <c r="F95" s="195"/>
      <c r="G95" s="195"/>
    </row>
    <row r="96" spans="1:10" s="22" customFormat="1" ht="20.25" customHeight="1">
      <c r="A96" s="266" t="s">
        <v>348</v>
      </c>
      <c r="B96" s="195"/>
      <c r="C96" s="195"/>
      <c r="D96" s="195"/>
      <c r="E96" s="195"/>
      <c r="F96" s="195"/>
      <c r="G96" s="195"/>
    </row>
    <row r="97" spans="1:8" s="22" customFormat="1" ht="20.25" customHeight="1">
      <c r="A97" s="266" t="s">
        <v>349</v>
      </c>
      <c r="B97" s="195"/>
      <c r="C97" s="195"/>
      <c r="D97" s="195"/>
      <c r="E97" s="195"/>
      <c r="F97" s="195"/>
      <c r="G97" s="195"/>
    </row>
    <row r="98" spans="1:8" s="22" customFormat="1" ht="18" customHeight="1">
      <c r="A98" s="266" t="s">
        <v>350</v>
      </c>
      <c r="B98" s="195"/>
      <c r="C98" s="195"/>
      <c r="D98" s="195"/>
      <c r="E98" s="195"/>
      <c r="F98" s="195"/>
      <c r="G98" s="195"/>
    </row>
    <row r="99" spans="1:8" s="22" customFormat="1" ht="29.25" customHeight="1">
      <c r="A99" s="270" t="s">
        <v>351</v>
      </c>
      <c r="B99" s="195">
        <v>-871</v>
      </c>
      <c r="C99" s="195">
        <v>-876</v>
      </c>
      <c r="D99" s="195">
        <v>0</v>
      </c>
      <c r="E99" s="195">
        <v>0</v>
      </c>
      <c r="F99" s="195">
        <v>0</v>
      </c>
      <c r="G99" s="195">
        <v>0</v>
      </c>
    </row>
    <row r="100" spans="1:8" s="22" customFormat="1" ht="18.75" customHeight="1">
      <c r="A100" s="270" t="s">
        <v>352</v>
      </c>
      <c r="B100" s="195"/>
      <c r="C100" s="195">
        <v>6</v>
      </c>
      <c r="D100" s="195"/>
      <c r="E100" s="195"/>
      <c r="F100" s="195"/>
      <c r="G100" s="195"/>
    </row>
    <row r="101" spans="1:8" s="22" customFormat="1" ht="2.25" customHeight="1">
      <c r="A101" s="266"/>
      <c r="B101" s="195"/>
      <c r="C101" s="195"/>
      <c r="D101" s="195"/>
      <c r="E101" s="195"/>
      <c r="F101" s="195"/>
      <c r="G101" s="195"/>
    </row>
    <row r="102" spans="1:8" s="22" customFormat="1" ht="20.25" customHeight="1">
      <c r="A102" s="256" t="s">
        <v>353</v>
      </c>
      <c r="B102" s="71">
        <v>132051</v>
      </c>
      <c r="C102" s="71">
        <f>C107</f>
        <v>1330042</v>
      </c>
      <c r="D102" s="71">
        <f>D107</f>
        <v>917833</v>
      </c>
      <c r="E102" s="71">
        <f>E107</f>
        <v>1484259</v>
      </c>
      <c r="F102" s="71">
        <f t="shared" ref="F102:G102" si="24">F107</f>
        <v>1022890</v>
      </c>
      <c r="G102" s="71">
        <f t="shared" si="24"/>
        <v>923229</v>
      </c>
    </row>
    <row r="103" spans="1:8" s="22" customFormat="1" ht="20.25" customHeight="1">
      <c r="A103" s="256" t="s">
        <v>354</v>
      </c>
      <c r="B103" s="71"/>
      <c r="C103" s="195"/>
      <c r="D103" s="195"/>
      <c r="E103" s="195"/>
      <c r="F103" s="195"/>
      <c r="G103" s="195"/>
    </row>
    <row r="104" spans="1:8" s="22" customFormat="1" ht="14">
      <c r="A104" s="266" t="s">
        <v>355</v>
      </c>
      <c r="B104" s="195">
        <v>1370126</v>
      </c>
      <c r="C104" s="195">
        <f>C105+C106</f>
        <v>1502177</v>
      </c>
      <c r="D104" s="195">
        <f>C110</f>
        <v>2832219</v>
      </c>
      <c r="E104" s="195">
        <f t="shared" ref="E104:G104" si="25">E105+E106</f>
        <v>3750052</v>
      </c>
      <c r="F104" s="195">
        <f t="shared" si="25"/>
        <v>5234311</v>
      </c>
      <c r="G104" s="195">
        <f t="shared" si="25"/>
        <v>6257201</v>
      </c>
    </row>
    <row r="105" spans="1:8" s="22" customFormat="1" ht="14">
      <c r="A105" s="266" t="s">
        <v>356</v>
      </c>
      <c r="B105" s="195">
        <v>319037</v>
      </c>
      <c r="C105" s="195">
        <f>B111</f>
        <v>326945</v>
      </c>
      <c r="D105" s="195">
        <f>C111</f>
        <v>1508255</v>
      </c>
      <c r="E105" s="195">
        <f>D111</f>
        <v>2336539</v>
      </c>
      <c r="F105" s="195">
        <f t="shared" ref="F105:G105" si="26">E111</f>
        <v>3782758</v>
      </c>
      <c r="G105" s="195">
        <f t="shared" si="26"/>
        <v>4817108</v>
      </c>
    </row>
    <row r="106" spans="1:8" s="22" customFormat="1" ht="17.25" customHeight="1">
      <c r="A106" s="266" t="s">
        <v>357</v>
      </c>
      <c r="B106" s="195">
        <v>1051089</v>
      </c>
      <c r="C106" s="195">
        <f>B112</f>
        <v>1175232</v>
      </c>
      <c r="D106" s="195">
        <f>C112</f>
        <v>1323964</v>
      </c>
      <c r="E106" s="195">
        <f>D112</f>
        <v>1413513</v>
      </c>
      <c r="F106" s="195">
        <f>E112</f>
        <v>1451553</v>
      </c>
      <c r="G106" s="195">
        <f>F112</f>
        <v>1440093</v>
      </c>
    </row>
    <row r="107" spans="1:8" s="22" customFormat="1" ht="21" customHeight="1">
      <c r="A107" s="266" t="s">
        <v>358</v>
      </c>
      <c r="B107" s="195">
        <v>132051</v>
      </c>
      <c r="C107" s="195">
        <f>C7+C64+C81+C94</f>
        <v>1330042</v>
      </c>
      <c r="D107" s="195">
        <f>D7+D81+D94</f>
        <v>917833</v>
      </c>
      <c r="E107" s="195">
        <f>E6+E81+E94</f>
        <v>1484259</v>
      </c>
      <c r="F107" s="195">
        <f>F6+F81+F94</f>
        <v>1022890</v>
      </c>
      <c r="G107" s="195">
        <f t="shared" ref="G107" si="27">G6+G81+G94</f>
        <v>923229</v>
      </c>
    </row>
    <row r="108" spans="1:8" s="22" customFormat="1" ht="14">
      <c r="A108" s="266" t="s">
        <v>359</v>
      </c>
      <c r="B108" s="195">
        <v>7908</v>
      </c>
      <c r="C108" s="195">
        <v>1181310</v>
      </c>
      <c r="D108" s="195">
        <v>828284</v>
      </c>
      <c r="E108" s="195">
        <f>801919+94300+550000</f>
        <v>1446219</v>
      </c>
      <c r="F108" s="195">
        <f>1403650-94300-550000+275000</f>
        <v>1034350</v>
      </c>
      <c r="G108" s="195">
        <f>1004941-275000+275000</f>
        <v>1004941</v>
      </c>
    </row>
    <row r="109" spans="1:8" s="22" customFormat="1" ht="20.25" customHeight="1">
      <c r="A109" s="266" t="s">
        <v>360</v>
      </c>
      <c r="B109" s="195">
        <v>124143</v>
      </c>
      <c r="C109" s="195">
        <v>148732</v>
      </c>
      <c r="D109" s="195">
        <f>D107-D108</f>
        <v>89549</v>
      </c>
      <c r="E109" s="195">
        <f>E107-E108</f>
        <v>38040</v>
      </c>
      <c r="F109" s="195">
        <f>F107-F108</f>
        <v>-11460</v>
      </c>
      <c r="G109" s="195">
        <f>G107-G108</f>
        <v>-81712</v>
      </c>
    </row>
    <row r="110" spans="1:8" s="22" customFormat="1" ht="20.25" customHeight="1">
      <c r="A110" s="266" t="s">
        <v>361</v>
      </c>
      <c r="B110" s="195">
        <v>1502177</v>
      </c>
      <c r="C110" s="195">
        <f t="shared" ref="C110:F112" si="28">C104+C107</f>
        <v>2832219</v>
      </c>
      <c r="D110" s="195">
        <f>D104+D107</f>
        <v>3750052</v>
      </c>
      <c r="E110" s="195">
        <f>E104+E107</f>
        <v>5234311</v>
      </c>
      <c r="F110" s="195">
        <f t="shared" ref="F110:G110" si="29">F104+F107</f>
        <v>6257201</v>
      </c>
      <c r="G110" s="195">
        <f t="shared" si="29"/>
        <v>7180430</v>
      </c>
    </row>
    <row r="111" spans="1:8" s="22" customFormat="1" ht="14.25" customHeight="1">
      <c r="A111" s="266" t="s">
        <v>362</v>
      </c>
      <c r="B111" s="195">
        <v>326945</v>
      </c>
      <c r="C111" s="195">
        <f t="shared" si="28"/>
        <v>1508255</v>
      </c>
      <c r="D111" s="195">
        <f t="shared" si="28"/>
        <v>2336539</v>
      </c>
      <c r="E111" s="195">
        <f>E105+E108</f>
        <v>3782758</v>
      </c>
      <c r="F111" s="195">
        <f t="shared" si="28"/>
        <v>4817108</v>
      </c>
      <c r="G111" s="195">
        <f>G105+G108</f>
        <v>5822049</v>
      </c>
      <c r="H111" s="195"/>
    </row>
    <row r="112" spans="1:8" s="22" customFormat="1" ht="20.25" customHeight="1">
      <c r="A112" s="266" t="s">
        <v>363</v>
      </c>
      <c r="B112" s="195">
        <v>1175232</v>
      </c>
      <c r="C112" s="195">
        <f t="shared" si="28"/>
        <v>1323964</v>
      </c>
      <c r="D112" s="195">
        <f>D106+D109</f>
        <v>1413513</v>
      </c>
      <c r="E112" s="195">
        <f>E106+E109</f>
        <v>1451553</v>
      </c>
      <c r="F112" s="195">
        <f t="shared" ref="F112:G112" si="30">F106+F109</f>
        <v>1440093</v>
      </c>
      <c r="G112" s="195">
        <f t="shared" si="30"/>
        <v>1358381</v>
      </c>
    </row>
    <row r="113" spans="1:7" s="22" customFormat="1" ht="23.25" customHeight="1">
      <c r="A113" s="273" t="s">
        <v>364</v>
      </c>
      <c r="B113" s="71">
        <v>267326</v>
      </c>
      <c r="C113" s="71">
        <v>293985</v>
      </c>
      <c r="D113" s="71">
        <v>329432</v>
      </c>
      <c r="E113" s="71">
        <v>366120</v>
      </c>
      <c r="F113" s="71">
        <v>398909</v>
      </c>
      <c r="G113" s="71">
        <v>430098</v>
      </c>
    </row>
    <row r="114" spans="1:7" s="22" customFormat="1" ht="20.25" customHeight="1">
      <c r="A114" s="36"/>
      <c r="B114" s="196"/>
      <c r="C114" s="196"/>
      <c r="D114" s="196"/>
      <c r="E114" s="196"/>
      <c r="F114" s="196"/>
      <c r="G114" s="196"/>
    </row>
    <row r="115" spans="1:7" s="22" customFormat="1" ht="20.25" customHeight="1">
      <c r="A115" s="36"/>
      <c r="B115" s="36"/>
    </row>
    <row r="116" spans="1:7">
      <c r="A116" s="22"/>
      <c r="B116" s="22"/>
      <c r="C116" s="22"/>
      <c r="D116" s="22"/>
      <c r="E116" s="22"/>
      <c r="F116" s="22"/>
      <c r="G116" s="22"/>
    </row>
    <row r="117" spans="1:7" ht="13.5" customHeight="1">
      <c r="A117" s="22"/>
      <c r="B117" s="22"/>
      <c r="C117" s="22"/>
      <c r="D117" s="22"/>
      <c r="E117" s="22"/>
      <c r="F117" s="22"/>
      <c r="G117" s="22"/>
    </row>
    <row r="118" spans="1:7" hidden="1"/>
    <row r="119" spans="1:7" hidden="1"/>
    <row r="120" spans="1:7" hidden="1"/>
    <row r="121" spans="1:7" hidden="1"/>
    <row r="122" spans="1:7" hidden="1"/>
    <row r="123" spans="1:7" hidden="1"/>
    <row r="124" spans="1:7" hidden="1"/>
    <row r="125" spans="1:7" hidden="1"/>
    <row r="126" spans="1:7" hidden="1"/>
    <row r="127" spans="1:7" hidden="1"/>
    <row r="128" spans="1:7" hidden="1"/>
    <row r="129" hidden="1"/>
    <row r="131" ht="15.75" customHeight="1"/>
  </sheetData>
  <mergeCells count="1">
    <mergeCell ref="A1:E1"/>
  </mergeCells>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zoomScale="110" workbookViewId="0">
      <selection activeCell="K11" sqref="K11"/>
    </sheetView>
  </sheetViews>
  <sheetFormatPr defaultColWidth="9.08984375" defaultRowHeight="13"/>
  <cols>
    <col min="1" max="1" width="27.54296875" style="62" customWidth="1"/>
    <col min="2" max="2" width="10" style="62" customWidth="1"/>
    <col min="3" max="3" width="17.90625" style="62" customWidth="1"/>
    <col min="4" max="4" width="14.90625" style="62" customWidth="1"/>
    <col min="5" max="5" width="10.36328125" style="62" customWidth="1"/>
    <col min="6" max="6" width="7.6328125" style="62" customWidth="1"/>
    <col min="7" max="7" width="9.36328125" style="62" bestFit="1" customWidth="1"/>
    <col min="8" max="8" width="9.08984375" style="62"/>
    <col min="9" max="9" width="9.6328125" style="62" bestFit="1" customWidth="1"/>
    <col min="10" max="16384" width="9.08984375" style="62"/>
  </cols>
  <sheetData>
    <row r="1" spans="1:7" ht="13.5" customHeight="1">
      <c r="A1" s="356"/>
      <c r="B1" s="357"/>
      <c r="C1" s="356"/>
      <c r="D1" s="356"/>
      <c r="E1" s="356"/>
      <c r="F1" s="356" t="s">
        <v>365</v>
      </c>
    </row>
    <row r="2" spans="1:7" ht="13.5" customHeight="1">
      <c r="A2" s="356"/>
      <c r="B2" s="357"/>
      <c r="C2" s="356"/>
      <c r="D2" s="356"/>
      <c r="E2" s="356"/>
      <c r="F2" s="356" t="s">
        <v>1</v>
      </c>
      <c r="G2" s="64"/>
    </row>
    <row r="3" spans="1:7" ht="13.5" customHeight="1">
      <c r="A3" s="356"/>
      <c r="B3" s="357"/>
      <c r="C3" s="356"/>
      <c r="D3" s="356"/>
      <c r="E3" s="356"/>
      <c r="F3" s="356"/>
      <c r="G3" s="64"/>
    </row>
    <row r="4" spans="1:7" ht="13.5" customHeight="1">
      <c r="A4" s="503" t="s">
        <v>366</v>
      </c>
      <c r="B4" s="503"/>
      <c r="C4" s="503"/>
      <c r="D4" s="503"/>
      <c r="E4" s="503"/>
      <c r="F4" s="503"/>
    </row>
    <row r="5" spans="1:7" ht="13.5" customHeight="1">
      <c r="A5" s="503" t="s">
        <v>367</v>
      </c>
      <c r="B5" s="503"/>
      <c r="C5" s="503"/>
      <c r="D5" s="503"/>
      <c r="E5" s="503"/>
      <c r="F5" s="503"/>
    </row>
    <row r="6" spans="1:7" ht="18" customHeight="1">
      <c r="A6" s="356"/>
      <c r="B6" s="357"/>
      <c r="C6" s="356"/>
      <c r="D6" s="356"/>
      <c r="E6" s="356"/>
      <c r="F6" s="356"/>
    </row>
    <row r="7" spans="1:7" ht="78" customHeight="1">
      <c r="A7" s="504" t="s">
        <v>368</v>
      </c>
      <c r="B7" s="504"/>
      <c r="C7" s="504"/>
      <c r="D7" s="504"/>
      <c r="E7" s="504"/>
      <c r="F7" s="504"/>
    </row>
    <row r="8" spans="1:7" ht="38.25" customHeight="1">
      <c r="A8" s="504" t="s">
        <v>369</v>
      </c>
      <c r="B8" s="504"/>
      <c r="C8" s="504"/>
      <c r="D8" s="504"/>
      <c r="E8" s="504"/>
      <c r="F8" s="504"/>
    </row>
    <row r="9" spans="1:7" ht="38.25" customHeight="1">
      <c r="A9" s="504" t="s">
        <v>370</v>
      </c>
      <c r="B9" s="504"/>
      <c r="C9" s="504"/>
      <c r="D9" s="504"/>
      <c r="E9" s="504"/>
      <c r="F9" s="504"/>
    </row>
    <row r="10" spans="1:7" ht="15" customHeight="1">
      <c r="A10" s="502" t="s">
        <v>371</v>
      </c>
      <c r="B10" s="502"/>
      <c r="C10" s="502"/>
      <c r="D10" s="502"/>
      <c r="E10" s="502"/>
      <c r="F10" s="502"/>
    </row>
    <row r="11" spans="1:7" ht="93" customHeight="1">
      <c r="A11" s="504" t="s">
        <v>372</v>
      </c>
      <c r="B11" s="504"/>
      <c r="C11" s="504"/>
      <c r="D11" s="504"/>
      <c r="E11" s="504"/>
      <c r="F11" s="504"/>
    </row>
    <row r="12" spans="1:7" ht="15" customHeight="1">
      <c r="A12" s="508" t="s">
        <v>373</v>
      </c>
      <c r="B12" s="508"/>
      <c r="C12" s="508"/>
      <c r="D12" s="508"/>
      <c r="E12" s="508"/>
      <c r="F12" s="508"/>
    </row>
    <row r="13" spans="1:7" ht="27" customHeight="1">
      <c r="A13" s="358"/>
      <c r="B13" s="358"/>
      <c r="C13" s="358"/>
      <c r="D13" s="358"/>
      <c r="E13" s="358" t="s">
        <v>374</v>
      </c>
      <c r="F13" s="358"/>
    </row>
    <row r="14" spans="1:7" ht="54.75" customHeight="1">
      <c r="A14" s="356"/>
      <c r="B14" s="509" t="s">
        <v>375</v>
      </c>
      <c r="C14" s="509"/>
      <c r="D14" s="359" t="s">
        <v>376</v>
      </c>
      <c r="E14" s="356"/>
      <c r="F14" s="356"/>
    </row>
    <row r="15" spans="1:7" ht="24" customHeight="1">
      <c r="A15" s="356"/>
      <c r="B15" s="505" t="s">
        <v>377</v>
      </c>
      <c r="C15" s="505"/>
      <c r="D15" s="360">
        <v>0.14000000000000001</v>
      </c>
      <c r="E15" s="356"/>
      <c r="F15" s="356"/>
    </row>
    <row r="16" spans="1:7" ht="24" customHeight="1">
      <c r="A16" s="356"/>
      <c r="B16" s="505" t="s">
        <v>378</v>
      </c>
      <c r="C16" s="505"/>
      <c r="D16" s="361">
        <v>0.49</v>
      </c>
      <c r="E16" s="356"/>
      <c r="F16" s="356"/>
    </row>
    <row r="17" spans="1:6" ht="24" customHeight="1">
      <c r="A17" s="356"/>
      <c r="B17" s="505" t="s">
        <v>379</v>
      </c>
      <c r="C17" s="505"/>
      <c r="D17" s="361">
        <v>0.7</v>
      </c>
      <c r="E17" s="356"/>
      <c r="F17" s="356"/>
    </row>
    <row r="18" spans="1:6" ht="24" customHeight="1">
      <c r="A18" s="356"/>
      <c r="B18" s="505" t="s">
        <v>380</v>
      </c>
      <c r="C18" s="505"/>
      <c r="D18" s="362">
        <v>1.4</v>
      </c>
      <c r="E18" s="356"/>
      <c r="F18" s="356"/>
    </row>
    <row r="19" spans="1:6" ht="66.75" customHeight="1">
      <c r="A19" s="356"/>
      <c r="B19" s="506" t="s">
        <v>381</v>
      </c>
      <c r="C19" s="507"/>
      <c r="D19" s="361">
        <v>0.16</v>
      </c>
      <c r="E19" s="356"/>
      <c r="F19" s="356"/>
    </row>
    <row r="20" spans="1:6" ht="16.5" customHeight="1">
      <c r="A20" s="356"/>
      <c r="B20" s="357"/>
      <c r="C20" s="356"/>
      <c r="D20" s="356"/>
      <c r="E20" s="356"/>
      <c r="F20" s="356"/>
    </row>
    <row r="21" spans="1:6" ht="18" customHeight="1">
      <c r="B21" s="63"/>
    </row>
    <row r="22" spans="1:6" ht="18.75" customHeight="1">
      <c r="B22" s="63"/>
    </row>
    <row r="23" spans="1:6" ht="25.5" customHeight="1">
      <c r="B23" s="63"/>
    </row>
    <row r="24" spans="1:6" ht="14.25" customHeight="1">
      <c r="A24" s="65"/>
      <c r="B24" s="63"/>
    </row>
    <row r="25" spans="1:6" ht="49.5" customHeight="1">
      <c r="B25" s="63"/>
    </row>
    <row r="26" spans="1:6">
      <c r="B26" s="63"/>
    </row>
    <row r="27" spans="1:6">
      <c r="B27" s="63"/>
    </row>
    <row r="28" spans="1:6">
      <c r="B28" s="63"/>
    </row>
    <row r="29" spans="1:6" ht="11.25" customHeight="1">
      <c r="B29" s="63"/>
    </row>
    <row r="30" spans="1:6">
      <c r="B30" s="63"/>
    </row>
    <row r="31" spans="1:6">
      <c r="B31" s="63"/>
    </row>
    <row r="32" spans="1:6">
      <c r="B32" s="63"/>
    </row>
    <row r="52"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4320E-F64F-4D1C-B8F8-12B36CBA0912}">
  <sheetPr>
    <pageSetUpPr fitToPage="1"/>
  </sheetPr>
  <dimension ref="A1:K45"/>
  <sheetViews>
    <sheetView workbookViewId="0">
      <selection activeCell="N8" sqref="N8"/>
    </sheetView>
  </sheetViews>
  <sheetFormatPr defaultRowHeight="13"/>
  <cols>
    <col min="1" max="1" width="5.453125" style="123" customWidth="1"/>
    <col min="2" max="8" width="9.08984375" style="123"/>
    <col min="9" max="9" width="13.54296875" style="123" customWidth="1"/>
    <col min="10" max="11" width="10.54296875" style="123" customWidth="1"/>
    <col min="12" max="12" width="9.6328125" style="123" customWidth="1"/>
    <col min="13" max="13" width="10.453125" style="123" customWidth="1"/>
    <col min="14" max="14" width="10.6328125" style="123" customWidth="1"/>
    <col min="15" max="247" width="9.08984375" style="123"/>
    <col min="248" max="248" width="5.453125" style="123" customWidth="1"/>
    <col min="249" max="503" width="9.08984375" style="123"/>
    <col min="504" max="504" width="5.453125" style="123" customWidth="1"/>
    <col min="505" max="759" width="9.08984375" style="123"/>
    <col min="760" max="760" width="5.453125" style="123" customWidth="1"/>
    <col min="761" max="1015" width="9.08984375" style="123"/>
    <col min="1016" max="1016" width="5.453125" style="123" customWidth="1"/>
    <col min="1017" max="1271" width="9.08984375" style="123"/>
    <col min="1272" max="1272" width="5.453125" style="123" customWidth="1"/>
    <col min="1273" max="1527" width="9.08984375" style="123"/>
    <col min="1528" max="1528" width="5.453125" style="123" customWidth="1"/>
    <col min="1529" max="1783" width="9.08984375" style="123"/>
    <col min="1784" max="1784" width="5.453125" style="123" customWidth="1"/>
    <col min="1785" max="2039" width="9.08984375" style="123"/>
    <col min="2040" max="2040" width="5.453125" style="123" customWidth="1"/>
    <col min="2041" max="2295" width="9.08984375" style="123"/>
    <col min="2296" max="2296" width="5.453125" style="123" customWidth="1"/>
    <col min="2297" max="2551" width="9.08984375" style="123"/>
    <col min="2552" max="2552" width="5.453125" style="123" customWidth="1"/>
    <col min="2553" max="2807" width="9.08984375" style="123"/>
    <col min="2808" max="2808" width="5.453125" style="123" customWidth="1"/>
    <col min="2809" max="3063" width="9.08984375" style="123"/>
    <col min="3064" max="3064" width="5.453125" style="123" customWidth="1"/>
    <col min="3065" max="3319" width="9.08984375" style="123"/>
    <col min="3320" max="3320" width="5.453125" style="123" customWidth="1"/>
    <col min="3321" max="3575" width="9.08984375" style="123"/>
    <col min="3576" max="3576" width="5.453125" style="123" customWidth="1"/>
    <col min="3577" max="3831" width="9.08984375" style="123"/>
    <col min="3832" max="3832" width="5.453125" style="123" customWidth="1"/>
    <col min="3833" max="4087" width="9.08984375" style="123"/>
    <col min="4088" max="4088" width="5.453125" style="123" customWidth="1"/>
    <col min="4089" max="4343" width="9.08984375" style="123"/>
    <col min="4344" max="4344" width="5.453125" style="123" customWidth="1"/>
    <col min="4345" max="4599" width="9.08984375" style="123"/>
    <col min="4600" max="4600" width="5.453125" style="123" customWidth="1"/>
    <col min="4601" max="4855" width="9.08984375" style="123"/>
    <col min="4856" max="4856" width="5.453125" style="123" customWidth="1"/>
    <col min="4857" max="5111" width="9.08984375" style="123"/>
    <col min="5112" max="5112" width="5.453125" style="123" customWidth="1"/>
    <col min="5113" max="5367" width="9.08984375" style="123"/>
    <col min="5368" max="5368" width="5.453125" style="123" customWidth="1"/>
    <col min="5369" max="5623" width="9.08984375" style="123"/>
    <col min="5624" max="5624" width="5.453125" style="123" customWidth="1"/>
    <col min="5625" max="5879" width="9.08984375" style="123"/>
    <col min="5880" max="5880" width="5.453125" style="123" customWidth="1"/>
    <col min="5881" max="6135" width="9.08984375" style="123"/>
    <col min="6136" max="6136" width="5.453125" style="123" customWidth="1"/>
    <col min="6137" max="6391" width="9.08984375" style="123"/>
    <col min="6392" max="6392" width="5.453125" style="123" customWidth="1"/>
    <col min="6393" max="6647" width="9.08984375" style="123"/>
    <col min="6648" max="6648" width="5.453125" style="123" customWidth="1"/>
    <col min="6649" max="6903" width="9.08984375" style="123"/>
    <col min="6904" max="6904" width="5.453125" style="123" customWidth="1"/>
    <col min="6905" max="7159" width="9.08984375" style="123"/>
    <col min="7160" max="7160" width="5.453125" style="123" customWidth="1"/>
    <col min="7161" max="7415" width="9.08984375" style="123"/>
    <col min="7416" max="7416" width="5.453125" style="123" customWidth="1"/>
    <col min="7417" max="7671" width="9.08984375" style="123"/>
    <col min="7672" max="7672" width="5.453125" style="123" customWidth="1"/>
    <col min="7673" max="7927" width="9.08984375" style="123"/>
    <col min="7928" max="7928" width="5.453125" style="123" customWidth="1"/>
    <col min="7929" max="8183" width="9.08984375" style="123"/>
    <col min="8184" max="8184" width="5.453125" style="123" customWidth="1"/>
    <col min="8185" max="8439" width="9.08984375" style="123"/>
    <col min="8440" max="8440" width="5.453125" style="123" customWidth="1"/>
    <col min="8441" max="8695" width="9.08984375" style="123"/>
    <col min="8696" max="8696" width="5.453125" style="123" customWidth="1"/>
    <col min="8697" max="8951" width="9.08984375" style="123"/>
    <col min="8952" max="8952" width="5.453125" style="123" customWidth="1"/>
    <col min="8953" max="9207" width="9.08984375" style="123"/>
    <col min="9208" max="9208" width="5.453125" style="123" customWidth="1"/>
    <col min="9209" max="9463" width="9.08984375" style="123"/>
    <col min="9464" max="9464" width="5.453125" style="123" customWidth="1"/>
    <col min="9465" max="9719" width="9.08984375" style="123"/>
    <col min="9720" max="9720" width="5.453125" style="123" customWidth="1"/>
    <col min="9721" max="9975" width="9.08984375" style="123"/>
    <col min="9976" max="9976" width="5.453125" style="123" customWidth="1"/>
    <col min="9977" max="10231" width="9.08984375" style="123"/>
    <col min="10232" max="10232" width="5.453125" style="123" customWidth="1"/>
    <col min="10233" max="10487" width="9.08984375" style="123"/>
    <col min="10488" max="10488" width="5.453125" style="123" customWidth="1"/>
    <col min="10489" max="10743" width="9.08984375" style="123"/>
    <col min="10744" max="10744" width="5.453125" style="123" customWidth="1"/>
    <col min="10745" max="10999" width="9.08984375" style="123"/>
    <col min="11000" max="11000" width="5.453125" style="123" customWidth="1"/>
    <col min="11001" max="11255" width="9.08984375" style="123"/>
    <col min="11256" max="11256" width="5.453125" style="123" customWidth="1"/>
    <col min="11257" max="11511" width="9.08984375" style="123"/>
    <col min="11512" max="11512" width="5.453125" style="123" customWidth="1"/>
    <col min="11513" max="11767" width="9.08984375" style="123"/>
    <col min="11768" max="11768" width="5.453125" style="123" customWidth="1"/>
    <col min="11769" max="12023" width="9.08984375" style="123"/>
    <col min="12024" max="12024" width="5.453125" style="123" customWidth="1"/>
    <col min="12025" max="12279" width="9.08984375" style="123"/>
    <col min="12280" max="12280" width="5.453125" style="123" customWidth="1"/>
    <col min="12281" max="12535" width="9.08984375" style="123"/>
    <col min="12536" max="12536" width="5.453125" style="123" customWidth="1"/>
    <col min="12537" max="12791" width="9.08984375" style="123"/>
    <col min="12792" max="12792" width="5.453125" style="123" customWidth="1"/>
    <col min="12793" max="13047" width="9.08984375" style="123"/>
    <col min="13048" max="13048" width="5.453125" style="123" customWidth="1"/>
    <col min="13049" max="13303" width="9.08984375" style="123"/>
    <col min="13304" max="13304" width="5.453125" style="123" customWidth="1"/>
    <col min="13305" max="13559" width="9.08984375" style="123"/>
    <col min="13560" max="13560" width="5.453125" style="123" customWidth="1"/>
    <col min="13561" max="13815" width="9.08984375" style="123"/>
    <col min="13816" max="13816" width="5.453125" style="123" customWidth="1"/>
    <col min="13817" max="14071" width="9.08984375" style="123"/>
    <col min="14072" max="14072" width="5.453125" style="123" customWidth="1"/>
    <col min="14073" max="14327" width="9.08984375" style="123"/>
    <col min="14328" max="14328" width="5.453125" style="123" customWidth="1"/>
    <col min="14329" max="14583" width="9.08984375" style="123"/>
    <col min="14584" max="14584" width="5.453125" style="123" customWidth="1"/>
    <col min="14585" max="14839" width="9.08984375" style="123"/>
    <col min="14840" max="14840" width="5.453125" style="123" customWidth="1"/>
    <col min="14841" max="15095" width="9.08984375" style="123"/>
    <col min="15096" max="15096" width="5.453125" style="123" customWidth="1"/>
    <col min="15097" max="15351" width="9.08984375" style="123"/>
    <col min="15352" max="15352" width="5.453125" style="123" customWidth="1"/>
    <col min="15353" max="15607" width="9.08984375" style="123"/>
    <col min="15608" max="15608" width="5.453125" style="123" customWidth="1"/>
    <col min="15609" max="15863" width="9.08984375" style="123"/>
    <col min="15864" max="15864" width="5.453125" style="123" customWidth="1"/>
    <col min="15865" max="16119" width="9.08984375" style="123"/>
    <col min="16120" max="16120" width="5.453125" style="123" customWidth="1"/>
    <col min="16121" max="16384" width="9.08984375" style="123"/>
  </cols>
  <sheetData>
    <row r="1" spans="1:9">
      <c r="A1" s="363"/>
      <c r="B1" s="363"/>
      <c r="C1" s="363"/>
      <c r="D1" s="363"/>
      <c r="E1" s="363"/>
      <c r="F1" s="363"/>
      <c r="G1" s="363"/>
      <c r="H1" s="363"/>
      <c r="I1" s="364" t="s">
        <v>382</v>
      </c>
    </row>
    <row r="2" spans="1:9">
      <c r="A2" s="363"/>
      <c r="B2" s="363"/>
      <c r="C2" s="363"/>
      <c r="D2" s="363"/>
      <c r="E2" s="363"/>
      <c r="F2" s="363"/>
      <c r="G2" s="363"/>
      <c r="H2" s="363"/>
      <c r="I2" s="364" t="s">
        <v>61</v>
      </c>
    </row>
    <row r="3" spans="1:9" ht="51" customHeight="1">
      <c r="A3" s="515" t="s">
        <v>383</v>
      </c>
      <c r="B3" s="515"/>
      <c r="C3" s="515"/>
      <c r="D3" s="515"/>
      <c r="E3" s="515"/>
      <c r="F3" s="515"/>
      <c r="G3" s="515"/>
      <c r="H3" s="515"/>
      <c r="I3" s="515"/>
    </row>
    <row r="4" spans="1:9" ht="6.75" customHeight="1">
      <c r="A4" s="365"/>
      <c r="B4" s="365"/>
      <c r="C4" s="365"/>
      <c r="D4" s="365"/>
      <c r="E4" s="365"/>
      <c r="F4" s="365"/>
      <c r="G4" s="365"/>
      <c r="H4" s="365"/>
      <c r="I4" s="365"/>
    </row>
    <row r="5" spans="1:9" ht="29.25" customHeight="1">
      <c r="A5" s="511" t="s">
        <v>384</v>
      </c>
      <c r="B5" s="511"/>
      <c r="C5" s="511"/>
      <c r="D5" s="511"/>
      <c r="E5" s="511"/>
      <c r="F5" s="511"/>
      <c r="G5" s="511"/>
      <c r="H5" s="511"/>
      <c r="I5" s="511"/>
    </row>
    <row r="6" spans="1:9" ht="7.5" customHeight="1">
      <c r="A6" s="366"/>
      <c r="B6" s="366"/>
      <c r="C6" s="366"/>
      <c r="D6" s="366"/>
      <c r="E6" s="366"/>
      <c r="F6" s="366"/>
      <c r="G6" s="366"/>
      <c r="H6" s="366"/>
      <c r="I6" s="366"/>
    </row>
    <row r="7" spans="1:9" ht="15.5">
      <c r="A7" s="363"/>
      <c r="B7" s="367" t="s">
        <v>385</v>
      </c>
      <c r="C7" s="363"/>
      <c r="D7" s="363"/>
      <c r="E7" s="363"/>
      <c r="F7" s="363"/>
      <c r="G7" s="363"/>
      <c r="H7" s="363"/>
      <c r="I7" s="363"/>
    </row>
    <row r="8" spans="1:9" ht="8.25" customHeight="1">
      <c r="A8" s="363"/>
      <c r="B8" s="368"/>
      <c r="C8" s="363"/>
      <c r="D8" s="363"/>
      <c r="E8" s="363"/>
      <c r="F8" s="363"/>
      <c r="G8" s="363"/>
      <c r="H8" s="363"/>
      <c r="I8" s="363"/>
    </row>
    <row r="9" spans="1:9" ht="14.25" customHeight="1">
      <c r="A9" s="363"/>
      <c r="B9" s="368" t="s">
        <v>386</v>
      </c>
      <c r="C9" s="363"/>
      <c r="D9" s="363"/>
      <c r="E9" s="363"/>
      <c r="F9" s="363"/>
      <c r="G9" s="363"/>
      <c r="H9" s="363"/>
      <c r="I9" s="363"/>
    </row>
    <row r="10" spans="1:9" ht="16.5" customHeight="1">
      <c r="A10" s="363"/>
      <c r="B10" s="516" t="s">
        <v>387</v>
      </c>
      <c r="C10" s="516"/>
      <c r="D10" s="516"/>
      <c r="E10" s="516"/>
      <c r="F10" s="516"/>
      <c r="G10" s="516"/>
      <c r="H10" s="516"/>
      <c r="I10" s="516"/>
    </row>
    <row r="11" spans="1:9" ht="15.75" customHeight="1">
      <c r="A11" s="363"/>
      <c r="B11" s="516" t="s">
        <v>388</v>
      </c>
      <c r="C11" s="516"/>
      <c r="D11" s="516"/>
      <c r="E11" s="516"/>
      <c r="F11" s="516"/>
      <c r="G11" s="516"/>
      <c r="H11" s="516"/>
      <c r="I11" s="516"/>
    </row>
    <row r="12" spans="1:9" ht="13.5" customHeight="1">
      <c r="A12" s="363"/>
      <c r="B12" s="516" t="s">
        <v>389</v>
      </c>
      <c r="C12" s="516"/>
      <c r="D12" s="516"/>
      <c r="E12" s="516"/>
      <c r="F12" s="516"/>
      <c r="G12" s="516"/>
      <c r="H12" s="516"/>
      <c r="I12" s="516"/>
    </row>
    <row r="13" spans="1:9" ht="13.5" customHeight="1">
      <c r="A13" s="363"/>
      <c r="B13" s="516" t="s">
        <v>390</v>
      </c>
      <c r="C13" s="516"/>
      <c r="D13" s="516"/>
      <c r="E13" s="516"/>
      <c r="F13" s="516"/>
      <c r="G13" s="516"/>
      <c r="H13" s="516"/>
      <c r="I13" s="516"/>
    </row>
    <row r="14" spans="1:9" ht="27.75" customHeight="1">
      <c r="A14" s="363"/>
      <c r="B14" s="511" t="s">
        <v>391</v>
      </c>
      <c r="C14" s="511"/>
      <c r="D14" s="511"/>
      <c r="E14" s="511"/>
      <c r="F14" s="511"/>
      <c r="G14" s="511"/>
      <c r="H14" s="511"/>
      <c r="I14" s="511"/>
    </row>
    <row r="15" spans="1:9" ht="5.25" customHeight="1">
      <c r="A15" s="369"/>
      <c r="B15" s="516"/>
      <c r="C15" s="516"/>
      <c r="D15" s="516"/>
      <c r="E15" s="370"/>
      <c r="F15" s="370"/>
      <c r="G15" s="370"/>
      <c r="H15" s="370"/>
      <c r="I15" s="370"/>
    </row>
    <row r="16" spans="1:9" ht="27" customHeight="1">
      <c r="A16" s="511" t="s">
        <v>392</v>
      </c>
      <c r="B16" s="511"/>
      <c r="C16" s="511"/>
      <c r="D16" s="511"/>
      <c r="E16" s="511"/>
      <c r="F16" s="511"/>
      <c r="G16" s="511"/>
      <c r="H16" s="511"/>
      <c r="I16" s="511"/>
    </row>
    <row r="17" spans="1:11" ht="5.25" customHeight="1">
      <c r="A17" s="363"/>
      <c r="B17" s="368"/>
      <c r="C17" s="363"/>
      <c r="D17" s="363"/>
      <c r="E17" s="363"/>
      <c r="F17" s="363"/>
      <c r="G17" s="363"/>
      <c r="H17" s="363"/>
      <c r="I17" s="363"/>
    </row>
    <row r="18" spans="1:11" ht="17.5">
      <c r="A18" s="363"/>
      <c r="B18" s="367" t="s">
        <v>393</v>
      </c>
      <c r="C18" s="371"/>
      <c r="D18" s="371"/>
      <c r="E18" s="371"/>
      <c r="F18" s="371"/>
      <c r="G18" s="371"/>
      <c r="H18" s="363"/>
      <c r="I18" s="363"/>
    </row>
    <row r="19" spans="1:11" ht="9.75" customHeight="1">
      <c r="A19" s="363"/>
      <c r="B19" s="371"/>
      <c r="C19" s="371"/>
      <c r="D19" s="371"/>
      <c r="E19" s="371"/>
      <c r="F19" s="363"/>
      <c r="G19" s="363"/>
      <c r="H19" s="363"/>
      <c r="I19" s="363"/>
    </row>
    <row r="20" spans="1:11">
      <c r="A20" s="363"/>
      <c r="B20" s="368" t="s">
        <v>386</v>
      </c>
      <c r="C20" s="363"/>
      <c r="D20" s="363"/>
      <c r="E20" s="363"/>
      <c r="F20" s="363"/>
      <c r="G20" s="363"/>
      <c r="H20" s="363"/>
      <c r="I20" s="363"/>
    </row>
    <row r="21" spans="1:11" ht="24.75" customHeight="1">
      <c r="A21" s="363"/>
      <c r="B21" s="511" t="s">
        <v>394</v>
      </c>
      <c r="C21" s="511"/>
      <c r="D21" s="511"/>
      <c r="E21" s="511"/>
      <c r="F21" s="511"/>
      <c r="G21" s="511"/>
      <c r="H21" s="511"/>
      <c r="I21" s="511"/>
    </row>
    <row r="22" spans="1:11" ht="15.75" customHeight="1">
      <c r="A22" s="363"/>
      <c r="B22" s="516" t="s">
        <v>395</v>
      </c>
      <c r="C22" s="516"/>
      <c r="D22" s="516"/>
      <c r="E22" s="516"/>
      <c r="F22" s="516"/>
      <c r="G22" s="516"/>
      <c r="H22" s="516"/>
      <c r="I22" s="516"/>
    </row>
    <row r="23" spans="1:11" ht="24.75" customHeight="1">
      <c r="A23" s="363"/>
      <c r="B23" s="514" t="s">
        <v>396</v>
      </c>
      <c r="C23" s="514"/>
      <c r="D23" s="514"/>
      <c r="E23" s="514"/>
      <c r="F23" s="514"/>
      <c r="G23" s="514"/>
      <c r="H23" s="514"/>
      <c r="I23" s="514"/>
    </row>
    <row r="24" spans="1:11" ht="3.75" customHeight="1">
      <c r="A24" s="363"/>
      <c r="B24" s="363"/>
      <c r="C24" s="363"/>
      <c r="D24" s="363"/>
      <c r="E24" s="363"/>
      <c r="F24" s="363"/>
      <c r="G24" s="363"/>
      <c r="H24" s="363"/>
      <c r="I24" s="363"/>
    </row>
    <row r="25" spans="1:11" ht="28.5" customHeight="1">
      <c r="A25" s="511" t="s">
        <v>397</v>
      </c>
      <c r="B25" s="511"/>
      <c r="C25" s="511"/>
      <c r="D25" s="511"/>
      <c r="E25" s="511"/>
      <c r="F25" s="511"/>
      <c r="G25" s="511"/>
      <c r="H25" s="511"/>
      <c r="I25" s="511"/>
    </row>
    <row r="26" spans="1:11" ht="9" customHeight="1">
      <c r="A26" s="363"/>
      <c r="B26" s="363"/>
      <c r="C26" s="363"/>
      <c r="D26" s="363"/>
      <c r="E26" s="363"/>
      <c r="F26" s="363"/>
      <c r="G26" s="363"/>
      <c r="H26" s="363"/>
      <c r="I26" s="363"/>
    </row>
    <row r="27" spans="1:11" ht="9.75" customHeight="1">
      <c r="A27" s="363"/>
      <c r="B27" s="363"/>
      <c r="C27" s="363"/>
      <c r="D27" s="363"/>
      <c r="E27" s="363"/>
      <c r="F27" s="363"/>
      <c r="G27" s="363"/>
      <c r="H27" s="363"/>
      <c r="I27" s="363"/>
    </row>
    <row r="28" spans="1:11" ht="17.5">
      <c r="A28" s="363"/>
      <c r="B28" s="512" t="s">
        <v>398</v>
      </c>
      <c r="C28" s="512"/>
      <c r="D28" s="512"/>
      <c r="E28" s="512"/>
      <c r="F28" s="512"/>
      <c r="G28" s="512"/>
      <c r="H28" s="512"/>
      <c r="I28" s="512"/>
      <c r="K28" s="124"/>
    </row>
    <row r="29" spans="1:11" ht="12" customHeight="1">
      <c r="A29" s="363"/>
      <c r="B29" s="372"/>
      <c r="C29" s="372"/>
      <c r="D29" s="372"/>
      <c r="E29" s="372"/>
      <c r="F29" s="372"/>
      <c r="G29" s="372"/>
      <c r="H29" s="372"/>
      <c r="I29" s="372"/>
    </row>
    <row r="30" spans="1:11">
      <c r="A30" s="363"/>
      <c r="B30" s="363" t="s">
        <v>386</v>
      </c>
      <c r="C30" s="363"/>
      <c r="D30" s="363"/>
      <c r="E30" s="363"/>
      <c r="F30" s="363"/>
      <c r="G30" s="363"/>
      <c r="H30" s="363"/>
      <c r="I30" s="363"/>
    </row>
    <row r="31" spans="1:11" ht="26.25" customHeight="1">
      <c r="A31" s="363"/>
      <c r="B31" s="513" t="s">
        <v>399</v>
      </c>
      <c r="C31" s="513"/>
      <c r="D31" s="513"/>
      <c r="E31" s="513"/>
      <c r="F31" s="513"/>
      <c r="G31" s="513"/>
      <c r="H31" s="513"/>
      <c r="I31" s="513"/>
    </row>
    <row r="32" spans="1:11" ht="26.25" customHeight="1">
      <c r="A32" s="363"/>
      <c r="B32" s="514" t="s">
        <v>400</v>
      </c>
      <c r="C32" s="514"/>
      <c r="D32" s="514"/>
      <c r="E32" s="514"/>
      <c r="F32" s="514"/>
      <c r="G32" s="514"/>
      <c r="H32" s="514"/>
      <c r="I32" s="514"/>
    </row>
    <row r="33" spans="1:11" ht="15.75" customHeight="1">
      <c r="A33" s="363"/>
      <c r="B33" s="514" t="s">
        <v>401</v>
      </c>
      <c r="C33" s="514"/>
      <c r="D33" s="514"/>
      <c r="E33" s="514"/>
      <c r="F33" s="514"/>
      <c r="G33" s="514"/>
      <c r="H33" s="514"/>
      <c r="I33" s="514"/>
    </row>
    <row r="34" spans="1:11" ht="7.5" customHeight="1">
      <c r="A34" s="363"/>
      <c r="B34" s="363"/>
      <c r="C34" s="363"/>
      <c r="D34" s="363"/>
      <c r="E34" s="363"/>
      <c r="F34" s="363"/>
      <c r="G34" s="363"/>
      <c r="H34" s="363"/>
      <c r="I34" s="363"/>
    </row>
    <row r="35" spans="1:11" ht="54" customHeight="1">
      <c r="A35" s="511" t="s">
        <v>402</v>
      </c>
      <c r="B35" s="511"/>
      <c r="C35" s="511"/>
      <c r="D35" s="511"/>
      <c r="E35" s="511"/>
      <c r="F35" s="511"/>
      <c r="G35" s="511"/>
      <c r="H35" s="511"/>
      <c r="I35" s="511"/>
    </row>
    <row r="36" spans="1:11" ht="7.5" customHeight="1">
      <c r="A36" s="363"/>
      <c r="B36" s="363"/>
      <c r="C36" s="363"/>
      <c r="D36" s="363"/>
      <c r="E36" s="363"/>
      <c r="F36" s="363"/>
      <c r="G36" s="363"/>
      <c r="H36" s="363"/>
      <c r="I36" s="363"/>
    </row>
    <row r="37" spans="1:11" ht="16.5" customHeight="1">
      <c r="A37" s="363"/>
      <c r="B37" s="373" t="s">
        <v>403</v>
      </c>
      <c r="C37" s="363"/>
      <c r="D37" s="363"/>
      <c r="E37" s="363"/>
      <c r="F37" s="363"/>
      <c r="G37" s="363"/>
      <c r="H37" s="363"/>
      <c r="I37" s="363"/>
      <c r="K37" s="125"/>
    </row>
    <row r="38" spans="1:11" ht="6.75" customHeight="1">
      <c r="A38" s="363"/>
      <c r="B38" s="363"/>
      <c r="C38" s="363"/>
      <c r="D38" s="363"/>
      <c r="E38" s="363"/>
      <c r="F38" s="363"/>
      <c r="G38" s="363"/>
      <c r="H38" s="363"/>
      <c r="I38" s="363"/>
      <c r="K38" s="125"/>
    </row>
    <row r="39" spans="1:11" ht="27.75" customHeight="1">
      <c r="A39" s="510" t="s">
        <v>404</v>
      </c>
      <c r="B39" s="510"/>
      <c r="C39" s="510"/>
      <c r="D39" s="510"/>
      <c r="E39" s="510"/>
      <c r="F39" s="510"/>
      <c r="G39" s="510"/>
      <c r="H39" s="510"/>
      <c r="I39" s="510"/>
      <c r="K39" s="125"/>
    </row>
    <row r="40" spans="1:11" ht="7.5" customHeight="1">
      <c r="A40" s="363"/>
      <c r="B40" s="363"/>
      <c r="C40" s="363"/>
      <c r="D40" s="363"/>
      <c r="E40" s="374"/>
      <c r="F40" s="363"/>
      <c r="G40" s="363"/>
      <c r="H40" s="363"/>
      <c r="I40" s="363"/>
    </row>
    <row r="41" spans="1:11" ht="15.5">
      <c r="A41" s="363"/>
      <c r="B41" s="374" t="s">
        <v>405</v>
      </c>
      <c r="C41" s="374"/>
      <c r="D41" s="374"/>
      <c r="E41" s="363"/>
      <c r="F41" s="363"/>
      <c r="G41" s="363"/>
      <c r="H41" s="363"/>
      <c r="I41" s="363"/>
    </row>
    <row r="42" spans="1:11" ht="7.5" customHeight="1">
      <c r="A42" s="363"/>
      <c r="B42" s="363"/>
      <c r="C42" s="363"/>
      <c r="D42" s="363"/>
      <c r="E42" s="363"/>
      <c r="F42" s="363"/>
      <c r="G42" s="363"/>
      <c r="H42" s="363"/>
      <c r="I42" s="363"/>
    </row>
    <row r="43" spans="1:11" ht="24.75" customHeight="1">
      <c r="A43" s="363"/>
      <c r="B43" s="511" t="s">
        <v>406</v>
      </c>
      <c r="C43" s="511"/>
      <c r="D43" s="511"/>
      <c r="E43" s="511"/>
      <c r="F43" s="511"/>
      <c r="G43" s="511"/>
      <c r="H43" s="511"/>
      <c r="I43" s="511"/>
    </row>
    <row r="44" spans="1:11" ht="25.5" customHeight="1">
      <c r="A44" s="363"/>
      <c r="B44" s="511" t="s">
        <v>407</v>
      </c>
      <c r="C44" s="511"/>
      <c r="D44" s="511"/>
      <c r="E44" s="511"/>
      <c r="F44" s="511"/>
      <c r="G44" s="511"/>
      <c r="H44" s="511"/>
      <c r="I44" s="511"/>
    </row>
    <row r="45" spans="1:11">
      <c r="A45" s="363"/>
      <c r="B45" s="363"/>
      <c r="C45" s="363"/>
      <c r="D45" s="363"/>
      <c r="E45" s="363"/>
      <c r="F45" s="363"/>
      <c r="G45" s="363"/>
      <c r="H45" s="363"/>
      <c r="I45" s="363"/>
    </row>
  </sheetData>
  <mergeCells count="21">
    <mergeCell ref="B23:I23"/>
    <mergeCell ref="A3:I3"/>
    <mergeCell ref="A5:I5"/>
    <mergeCell ref="B10:I10"/>
    <mergeCell ref="B11:I11"/>
    <mergeCell ref="B12:I12"/>
    <mergeCell ref="B13:I13"/>
    <mergeCell ref="B14:I14"/>
    <mergeCell ref="B15:D15"/>
    <mergeCell ref="A16:I16"/>
    <mergeCell ref="B21:I21"/>
    <mergeCell ref="B22:I22"/>
    <mergeCell ref="A39:I39"/>
    <mergeCell ref="B43:I43"/>
    <mergeCell ref="B44:I44"/>
    <mergeCell ref="A25:I25"/>
    <mergeCell ref="B28:I28"/>
    <mergeCell ref="B31:I31"/>
    <mergeCell ref="B32:I32"/>
    <mergeCell ref="B33:I33"/>
    <mergeCell ref="A35:I35"/>
  </mergeCell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B9E9-9A49-4D11-AFF8-6E08F9C072EA}">
  <dimension ref="A1:I115"/>
  <sheetViews>
    <sheetView topLeftCell="A76" workbookViewId="0">
      <selection activeCell="K7" sqref="K7"/>
    </sheetView>
  </sheetViews>
  <sheetFormatPr defaultRowHeight="13"/>
  <cols>
    <col min="1" max="1" width="5.453125" style="123" customWidth="1"/>
    <col min="2" max="8" width="9.08984375" style="123"/>
    <col min="9" max="9" width="14.453125" style="123" customWidth="1"/>
    <col min="10" max="237" width="9.08984375" style="123"/>
    <col min="238" max="238" width="5.453125" style="123" customWidth="1"/>
    <col min="239" max="493" width="9.08984375" style="123"/>
    <col min="494" max="494" width="5.453125" style="123" customWidth="1"/>
    <col min="495" max="749" width="9.08984375" style="123"/>
    <col min="750" max="750" width="5.453125" style="123" customWidth="1"/>
    <col min="751" max="1005" width="9.08984375" style="123"/>
    <col min="1006" max="1006" width="5.453125" style="123" customWidth="1"/>
    <col min="1007" max="1261" width="9.08984375" style="123"/>
    <col min="1262" max="1262" width="5.453125" style="123" customWidth="1"/>
    <col min="1263" max="1517" width="9.08984375" style="123"/>
    <col min="1518" max="1518" width="5.453125" style="123" customWidth="1"/>
    <col min="1519" max="1773" width="9.08984375" style="123"/>
    <col min="1774" max="1774" width="5.453125" style="123" customWidth="1"/>
    <col min="1775" max="2029" width="9.08984375" style="123"/>
    <col min="2030" max="2030" width="5.453125" style="123" customWidth="1"/>
    <col min="2031" max="2285" width="9.08984375" style="123"/>
    <col min="2286" max="2286" width="5.453125" style="123" customWidth="1"/>
    <col min="2287" max="2541" width="9.08984375" style="123"/>
    <col min="2542" max="2542" width="5.453125" style="123" customWidth="1"/>
    <col min="2543" max="2797" width="9.08984375" style="123"/>
    <col min="2798" max="2798" width="5.453125" style="123" customWidth="1"/>
    <col min="2799" max="3053" width="9.08984375" style="123"/>
    <col min="3054" max="3054" width="5.453125" style="123" customWidth="1"/>
    <col min="3055" max="3309" width="9.08984375" style="123"/>
    <col min="3310" max="3310" width="5.453125" style="123" customWidth="1"/>
    <col min="3311" max="3565" width="9.08984375" style="123"/>
    <col min="3566" max="3566" width="5.453125" style="123" customWidth="1"/>
    <col min="3567" max="3821" width="9.08984375" style="123"/>
    <col min="3822" max="3822" width="5.453125" style="123" customWidth="1"/>
    <col min="3823" max="4077" width="9.08984375" style="123"/>
    <col min="4078" max="4078" width="5.453125" style="123" customWidth="1"/>
    <col min="4079" max="4333" width="9.08984375" style="123"/>
    <col min="4334" max="4334" width="5.453125" style="123" customWidth="1"/>
    <col min="4335" max="4589" width="9.08984375" style="123"/>
    <col min="4590" max="4590" width="5.453125" style="123" customWidth="1"/>
    <col min="4591" max="4845" width="9.08984375" style="123"/>
    <col min="4846" max="4846" width="5.453125" style="123" customWidth="1"/>
    <col min="4847" max="5101" width="9.08984375" style="123"/>
    <col min="5102" max="5102" width="5.453125" style="123" customWidth="1"/>
    <col min="5103" max="5357" width="9.08984375" style="123"/>
    <col min="5358" max="5358" width="5.453125" style="123" customWidth="1"/>
    <col min="5359" max="5613" width="9.08984375" style="123"/>
    <col min="5614" max="5614" width="5.453125" style="123" customWidth="1"/>
    <col min="5615" max="5869" width="9.08984375" style="123"/>
    <col min="5870" max="5870" width="5.453125" style="123" customWidth="1"/>
    <col min="5871" max="6125" width="9.08984375" style="123"/>
    <col min="6126" max="6126" width="5.453125" style="123" customWidth="1"/>
    <col min="6127" max="6381" width="9.08984375" style="123"/>
    <col min="6382" max="6382" width="5.453125" style="123" customWidth="1"/>
    <col min="6383" max="6637" width="9.08984375" style="123"/>
    <col min="6638" max="6638" width="5.453125" style="123" customWidth="1"/>
    <col min="6639" max="6893" width="9.08984375" style="123"/>
    <col min="6894" max="6894" width="5.453125" style="123" customWidth="1"/>
    <col min="6895" max="7149" width="9.08984375" style="123"/>
    <col min="7150" max="7150" width="5.453125" style="123" customWidth="1"/>
    <col min="7151" max="7405" width="9.08984375" style="123"/>
    <col min="7406" max="7406" width="5.453125" style="123" customWidth="1"/>
    <col min="7407" max="7661" width="9.08984375" style="123"/>
    <col min="7662" max="7662" width="5.453125" style="123" customWidth="1"/>
    <col min="7663" max="7917" width="9.08984375" style="123"/>
    <col min="7918" max="7918" width="5.453125" style="123" customWidth="1"/>
    <col min="7919" max="8173" width="9.08984375" style="123"/>
    <col min="8174" max="8174" width="5.453125" style="123" customWidth="1"/>
    <col min="8175" max="8429" width="9.08984375" style="123"/>
    <col min="8430" max="8430" width="5.453125" style="123" customWidth="1"/>
    <col min="8431" max="8685" width="9.08984375" style="123"/>
    <col min="8686" max="8686" width="5.453125" style="123" customWidth="1"/>
    <col min="8687" max="8941" width="9.08984375" style="123"/>
    <col min="8942" max="8942" width="5.453125" style="123" customWidth="1"/>
    <col min="8943" max="9197" width="9.08984375" style="123"/>
    <col min="9198" max="9198" width="5.453125" style="123" customWidth="1"/>
    <col min="9199" max="9453" width="9.08984375" style="123"/>
    <col min="9454" max="9454" width="5.453125" style="123" customWidth="1"/>
    <col min="9455" max="9709" width="9.08984375" style="123"/>
    <col min="9710" max="9710" width="5.453125" style="123" customWidth="1"/>
    <col min="9711" max="9965" width="9.08984375" style="123"/>
    <col min="9966" max="9966" width="5.453125" style="123" customWidth="1"/>
    <col min="9967" max="10221" width="9.08984375" style="123"/>
    <col min="10222" max="10222" width="5.453125" style="123" customWidth="1"/>
    <col min="10223" max="10477" width="9.08984375" style="123"/>
    <col min="10478" max="10478" width="5.453125" style="123" customWidth="1"/>
    <col min="10479" max="10733" width="9.08984375" style="123"/>
    <col min="10734" max="10734" width="5.453125" style="123" customWidth="1"/>
    <col min="10735" max="10989" width="9.08984375" style="123"/>
    <col min="10990" max="10990" width="5.453125" style="123" customWidth="1"/>
    <col min="10991" max="11245" width="9.08984375" style="123"/>
    <col min="11246" max="11246" width="5.453125" style="123" customWidth="1"/>
    <col min="11247" max="11501" width="9.08984375" style="123"/>
    <col min="11502" max="11502" width="5.453125" style="123" customWidth="1"/>
    <col min="11503" max="11757" width="9.08984375" style="123"/>
    <col min="11758" max="11758" width="5.453125" style="123" customWidth="1"/>
    <col min="11759" max="12013" width="9.08984375" style="123"/>
    <col min="12014" max="12014" width="5.453125" style="123" customWidth="1"/>
    <col min="12015" max="12269" width="9.08984375" style="123"/>
    <col min="12270" max="12270" width="5.453125" style="123" customWidth="1"/>
    <col min="12271" max="12525" width="9.08984375" style="123"/>
    <col min="12526" max="12526" width="5.453125" style="123" customWidth="1"/>
    <col min="12527" max="12781" width="9.08984375" style="123"/>
    <col min="12782" max="12782" width="5.453125" style="123" customWidth="1"/>
    <col min="12783" max="13037" width="9.08984375" style="123"/>
    <col min="13038" max="13038" width="5.453125" style="123" customWidth="1"/>
    <col min="13039" max="13293" width="9.08984375" style="123"/>
    <col min="13294" max="13294" width="5.453125" style="123" customWidth="1"/>
    <col min="13295" max="13549" width="9.08984375" style="123"/>
    <col min="13550" max="13550" width="5.453125" style="123" customWidth="1"/>
    <col min="13551" max="13805" width="9.08984375" style="123"/>
    <col min="13806" max="13806" width="5.453125" style="123" customWidth="1"/>
    <col min="13807" max="14061" width="9.08984375" style="123"/>
    <col min="14062" max="14062" width="5.453125" style="123" customWidth="1"/>
    <col min="14063" max="14317" width="9.08984375" style="123"/>
    <col min="14318" max="14318" width="5.453125" style="123" customWidth="1"/>
    <col min="14319" max="14573" width="9.08984375" style="123"/>
    <col min="14574" max="14574" width="5.453125" style="123" customWidth="1"/>
    <col min="14575" max="14829" width="9.08984375" style="123"/>
    <col min="14830" max="14830" width="5.453125" style="123" customWidth="1"/>
    <col min="14831" max="15085" width="9.08984375" style="123"/>
    <col min="15086" max="15086" width="5.453125" style="123" customWidth="1"/>
    <col min="15087" max="15341" width="9.08984375" style="123"/>
    <col min="15342" max="15342" width="5.453125" style="123" customWidth="1"/>
    <col min="15343" max="15597" width="9.08984375" style="123"/>
    <col min="15598" max="15598" width="5.453125" style="123" customWidth="1"/>
    <col min="15599" max="15853" width="9.08984375" style="123"/>
    <col min="15854" max="15854" width="5.453125" style="123" customWidth="1"/>
    <col min="15855" max="16109" width="9.08984375" style="123"/>
    <col min="16110" max="16110" width="5.453125" style="123" customWidth="1"/>
    <col min="16111" max="16384" width="9.08984375" style="123"/>
  </cols>
  <sheetData>
    <row r="1" spans="1:9">
      <c r="A1" s="363"/>
      <c r="B1" s="363"/>
      <c r="C1" s="363"/>
      <c r="D1" s="363"/>
      <c r="E1" s="363"/>
      <c r="F1" s="363"/>
      <c r="G1" s="363"/>
      <c r="H1" s="363"/>
      <c r="I1" s="364" t="s">
        <v>382</v>
      </c>
    </row>
    <row r="2" spans="1:9">
      <c r="A2" s="363"/>
      <c r="B2" s="363"/>
      <c r="C2" s="363"/>
      <c r="D2" s="363"/>
      <c r="E2" s="363"/>
      <c r="F2" s="363"/>
      <c r="G2" s="363"/>
      <c r="H2" s="363"/>
      <c r="I2" s="364" t="s">
        <v>200</v>
      </c>
    </row>
    <row r="3" spans="1:9" ht="51" customHeight="1">
      <c r="A3" s="515" t="s">
        <v>408</v>
      </c>
      <c r="B3" s="515"/>
      <c r="C3" s="515"/>
      <c r="D3" s="515"/>
      <c r="E3" s="515"/>
      <c r="F3" s="515"/>
      <c r="G3" s="515"/>
      <c r="H3" s="515"/>
      <c r="I3" s="515"/>
    </row>
    <row r="4" spans="1:9" ht="29.25" customHeight="1">
      <c r="A4" s="511" t="s">
        <v>384</v>
      </c>
      <c r="B4" s="511"/>
      <c r="C4" s="511"/>
      <c r="D4" s="511"/>
      <c r="E4" s="511"/>
      <c r="F4" s="511"/>
      <c r="G4" s="511"/>
      <c r="H4" s="511"/>
      <c r="I4" s="511"/>
    </row>
    <row r="5" spans="1:9" ht="7.5" customHeight="1">
      <c r="A5" s="366"/>
      <c r="B5" s="366"/>
      <c r="C5" s="366"/>
      <c r="D5" s="366"/>
      <c r="E5" s="366"/>
      <c r="F5" s="366"/>
      <c r="G5" s="366"/>
      <c r="H5" s="366"/>
      <c r="I5" s="366"/>
    </row>
    <row r="6" spans="1:9" ht="15.5">
      <c r="A6" s="363"/>
      <c r="B6" s="367" t="s">
        <v>385</v>
      </c>
      <c r="C6" s="363"/>
      <c r="D6" s="363"/>
      <c r="E6" s="363"/>
      <c r="F6" s="363"/>
      <c r="G6" s="363"/>
      <c r="H6" s="363"/>
      <c r="I6" s="363"/>
    </row>
    <row r="7" spans="1:9" ht="6.75" customHeight="1">
      <c r="A7" s="363"/>
      <c r="B7" s="368"/>
      <c r="C7" s="363"/>
      <c r="D7" s="363"/>
      <c r="E7" s="363"/>
      <c r="F7" s="363"/>
      <c r="G7" s="363"/>
      <c r="H7" s="363"/>
      <c r="I7" s="363"/>
    </row>
    <row r="8" spans="1:9">
      <c r="A8" s="363"/>
      <c r="B8" s="368" t="s">
        <v>386</v>
      </c>
      <c r="C8" s="363"/>
      <c r="D8" s="363"/>
      <c r="E8" s="363"/>
      <c r="F8" s="363"/>
      <c r="G8" s="363"/>
      <c r="H8" s="363"/>
      <c r="I8" s="363"/>
    </row>
    <row r="9" spans="1:9">
      <c r="A9" s="363"/>
      <c r="B9" s="516" t="s">
        <v>387</v>
      </c>
      <c r="C9" s="516"/>
      <c r="D9" s="516"/>
      <c r="E9" s="516"/>
      <c r="F9" s="516"/>
      <c r="G9" s="516"/>
      <c r="H9" s="516"/>
      <c r="I9" s="516"/>
    </row>
    <row r="10" spans="1:9">
      <c r="A10" s="363"/>
      <c r="B10" s="516" t="s">
        <v>388</v>
      </c>
      <c r="C10" s="516"/>
      <c r="D10" s="516"/>
      <c r="E10" s="516"/>
      <c r="F10" s="516"/>
      <c r="G10" s="516"/>
      <c r="H10" s="516"/>
      <c r="I10" s="516"/>
    </row>
    <row r="11" spans="1:9">
      <c r="A11" s="363"/>
      <c r="B11" s="516" t="s">
        <v>389</v>
      </c>
      <c r="C11" s="516"/>
      <c r="D11" s="516"/>
      <c r="E11" s="516"/>
      <c r="F11" s="516"/>
      <c r="G11" s="516"/>
      <c r="H11" s="516"/>
      <c r="I11" s="516"/>
    </row>
    <row r="12" spans="1:9">
      <c r="A12" s="363"/>
      <c r="B12" s="516" t="s">
        <v>390</v>
      </c>
      <c r="C12" s="516"/>
      <c r="D12" s="516"/>
      <c r="E12" s="516"/>
      <c r="F12" s="516"/>
      <c r="G12" s="516"/>
      <c r="H12" s="516"/>
      <c r="I12" s="516"/>
    </row>
    <row r="13" spans="1:9" ht="25.5" customHeight="1">
      <c r="A13" s="363"/>
      <c r="B13" s="511" t="s">
        <v>391</v>
      </c>
      <c r="C13" s="511"/>
      <c r="D13" s="511"/>
      <c r="E13" s="511"/>
      <c r="F13" s="511"/>
      <c r="G13" s="511"/>
      <c r="H13" s="511"/>
      <c r="I13" s="511"/>
    </row>
    <row r="14" spans="1:9" ht="9" customHeight="1">
      <c r="A14" s="366"/>
      <c r="B14" s="375"/>
      <c r="C14" s="375"/>
      <c r="D14" s="366"/>
      <c r="E14" s="366"/>
      <c r="F14" s="366"/>
      <c r="G14" s="366"/>
      <c r="H14" s="366"/>
      <c r="I14" s="366"/>
    </row>
    <row r="15" spans="1:9" ht="27" customHeight="1">
      <c r="A15" s="511" t="s">
        <v>409</v>
      </c>
      <c r="B15" s="511"/>
      <c r="C15" s="511"/>
      <c r="D15" s="511"/>
      <c r="E15" s="511"/>
      <c r="F15" s="511"/>
      <c r="G15" s="511"/>
      <c r="H15" s="511"/>
      <c r="I15" s="511"/>
    </row>
    <row r="16" spans="1:9" ht="14.25" customHeight="1">
      <c r="A16" s="366"/>
      <c r="B16" s="375"/>
      <c r="C16" s="375"/>
      <c r="D16" s="366"/>
      <c r="E16" s="366"/>
      <c r="F16" s="366"/>
      <c r="G16" s="366"/>
      <c r="H16" s="366"/>
      <c r="I16" s="366"/>
    </row>
    <row r="17" spans="1:9" ht="18" customHeight="1">
      <c r="A17" s="366"/>
      <c r="B17" s="518" t="s">
        <v>410</v>
      </c>
      <c r="C17" s="518"/>
      <c r="D17" s="518"/>
      <c r="E17" s="518"/>
      <c r="F17" s="518"/>
      <c r="G17" s="518"/>
      <c r="H17" s="363"/>
      <c r="I17" s="363"/>
    </row>
    <row r="18" spans="1:9" ht="18" customHeight="1">
      <c r="A18" s="366"/>
      <c r="B18" s="363" t="s">
        <v>386</v>
      </c>
      <c r="C18" s="363"/>
      <c r="D18" s="363"/>
      <c r="E18" s="363"/>
      <c r="F18" s="363"/>
      <c r="G18" s="363"/>
      <c r="H18" s="363"/>
      <c r="I18" s="363"/>
    </row>
    <row r="19" spans="1:9" ht="28.5" customHeight="1">
      <c r="A19" s="366"/>
      <c r="B19" s="511" t="s">
        <v>411</v>
      </c>
      <c r="C19" s="511"/>
      <c r="D19" s="511"/>
      <c r="E19" s="511"/>
      <c r="F19" s="511"/>
      <c r="G19" s="511"/>
      <c r="H19" s="511"/>
      <c r="I19" s="511"/>
    </row>
    <row r="20" spans="1:9" ht="23.25" customHeight="1">
      <c r="A20" s="366"/>
      <c r="B20" s="516" t="s">
        <v>412</v>
      </c>
      <c r="C20" s="516"/>
      <c r="D20" s="516"/>
      <c r="E20" s="516"/>
      <c r="F20" s="516"/>
      <c r="G20" s="516"/>
      <c r="H20" s="516"/>
      <c r="I20" s="516"/>
    </row>
    <row r="21" spans="1:9" ht="29.25" customHeight="1">
      <c r="A21" s="366"/>
      <c r="B21" s="511" t="s">
        <v>413</v>
      </c>
      <c r="C21" s="511"/>
      <c r="D21" s="511"/>
      <c r="E21" s="511"/>
      <c r="F21" s="511"/>
      <c r="G21" s="511"/>
      <c r="H21" s="511"/>
      <c r="I21" s="511"/>
    </row>
    <row r="22" spans="1:9" ht="18" customHeight="1">
      <c r="A22" s="366"/>
      <c r="B22" s="375"/>
      <c r="C22" s="375"/>
      <c r="D22" s="366"/>
      <c r="E22" s="366"/>
      <c r="F22" s="366"/>
      <c r="G22" s="366"/>
      <c r="H22" s="366"/>
      <c r="I22" s="366"/>
    </row>
    <row r="23" spans="1:9" ht="25.5" customHeight="1">
      <c r="A23" s="511" t="s">
        <v>414</v>
      </c>
      <c r="B23" s="511"/>
      <c r="C23" s="511"/>
      <c r="D23" s="511"/>
      <c r="E23" s="511"/>
      <c r="F23" s="511"/>
      <c r="G23" s="511"/>
      <c r="H23" s="511"/>
      <c r="I23" s="511"/>
    </row>
    <row r="24" spans="1:9" ht="18" customHeight="1">
      <c r="A24" s="366"/>
      <c r="B24" s="375"/>
      <c r="C24" s="375"/>
      <c r="D24" s="366"/>
      <c r="E24" s="366"/>
      <c r="F24" s="366"/>
      <c r="G24" s="366"/>
      <c r="H24" s="366"/>
      <c r="I24" s="366"/>
    </row>
    <row r="25" spans="1:9" ht="18" customHeight="1">
      <c r="A25" s="366"/>
      <c r="B25" s="518" t="s">
        <v>415</v>
      </c>
      <c r="C25" s="518"/>
      <c r="D25" s="518"/>
      <c r="E25" s="518"/>
      <c r="F25" s="518"/>
      <c r="G25" s="518"/>
      <c r="H25" s="363"/>
      <c r="I25" s="363"/>
    </row>
    <row r="26" spans="1:9" ht="18" customHeight="1">
      <c r="A26" s="366"/>
      <c r="B26" s="363" t="s">
        <v>386</v>
      </c>
      <c r="C26" s="363"/>
      <c r="D26" s="363"/>
      <c r="E26" s="363"/>
      <c r="F26" s="363"/>
      <c r="G26" s="363"/>
      <c r="H26" s="363"/>
      <c r="I26" s="363"/>
    </row>
    <row r="27" spans="1:9" ht="26.25" customHeight="1">
      <c r="A27" s="366"/>
      <c r="B27" s="511" t="s">
        <v>416</v>
      </c>
      <c r="C27" s="511"/>
      <c r="D27" s="511"/>
      <c r="E27" s="511"/>
      <c r="F27" s="511"/>
      <c r="G27" s="511"/>
      <c r="H27" s="511"/>
      <c r="I27" s="511"/>
    </row>
    <row r="28" spans="1:9" ht="30.75" customHeight="1">
      <c r="A28" s="366"/>
      <c r="B28" s="511" t="s">
        <v>417</v>
      </c>
      <c r="C28" s="511"/>
      <c r="D28" s="511"/>
      <c r="E28" s="511"/>
      <c r="F28" s="511"/>
      <c r="G28" s="511"/>
      <c r="H28" s="511"/>
      <c r="I28" s="511"/>
    </row>
    <row r="29" spans="1:9" ht="30" customHeight="1">
      <c r="A29" s="366"/>
      <c r="B29" s="511" t="s">
        <v>418</v>
      </c>
      <c r="C29" s="511"/>
      <c r="D29" s="511"/>
      <c r="E29" s="511"/>
      <c r="F29" s="511"/>
      <c r="G29" s="511"/>
      <c r="H29" s="511"/>
      <c r="I29" s="511"/>
    </row>
    <row r="30" spans="1:9" ht="18" customHeight="1">
      <c r="A30" s="366"/>
      <c r="B30" s="375"/>
      <c r="C30" s="375"/>
      <c r="D30" s="366"/>
      <c r="E30" s="366"/>
      <c r="F30" s="366"/>
      <c r="G30" s="366"/>
      <c r="H30" s="366"/>
      <c r="I30" s="366"/>
    </row>
    <row r="31" spans="1:9" ht="23.25" customHeight="1">
      <c r="A31" s="511" t="s">
        <v>419</v>
      </c>
      <c r="B31" s="511"/>
      <c r="C31" s="511"/>
      <c r="D31" s="511"/>
      <c r="E31" s="511"/>
      <c r="F31" s="511"/>
      <c r="G31" s="511"/>
      <c r="H31" s="511"/>
      <c r="I31" s="511"/>
    </row>
    <row r="32" spans="1:9" ht="15.75" customHeight="1">
      <c r="A32" s="366"/>
      <c r="B32" s="375"/>
      <c r="C32" s="375"/>
      <c r="D32" s="366"/>
      <c r="E32" s="366"/>
      <c r="F32" s="366"/>
      <c r="G32" s="366"/>
      <c r="H32" s="366"/>
      <c r="I32" s="366"/>
    </row>
    <row r="33" spans="1:9" ht="18" customHeight="1">
      <c r="A33" s="366"/>
      <c r="B33" s="518" t="s">
        <v>420</v>
      </c>
      <c r="C33" s="518"/>
      <c r="D33" s="518"/>
      <c r="E33" s="518"/>
      <c r="F33" s="518"/>
      <c r="G33" s="518"/>
      <c r="H33" s="363"/>
      <c r="I33" s="363"/>
    </row>
    <row r="34" spans="1:9" ht="18" customHeight="1">
      <c r="A34" s="366"/>
      <c r="B34" s="363" t="s">
        <v>386</v>
      </c>
      <c r="C34" s="363"/>
      <c r="D34" s="363"/>
      <c r="E34" s="363"/>
      <c r="F34" s="363"/>
      <c r="G34" s="363"/>
      <c r="H34" s="363"/>
      <c r="I34" s="363"/>
    </row>
    <row r="35" spans="1:9" ht="24.75" customHeight="1">
      <c r="A35" s="366"/>
      <c r="B35" s="511" t="s">
        <v>421</v>
      </c>
      <c r="C35" s="511"/>
      <c r="D35" s="511"/>
      <c r="E35" s="511"/>
      <c r="F35" s="511"/>
      <c r="G35" s="511"/>
      <c r="H35" s="511"/>
      <c r="I35" s="511"/>
    </row>
    <row r="36" spans="1:9" ht="20.25" customHeight="1">
      <c r="A36" s="366"/>
      <c r="B36" s="516" t="s">
        <v>412</v>
      </c>
      <c r="C36" s="516"/>
      <c r="D36" s="516"/>
      <c r="E36" s="516"/>
      <c r="F36" s="516"/>
      <c r="G36" s="516"/>
      <c r="H36" s="516"/>
      <c r="I36" s="516"/>
    </row>
    <row r="37" spans="1:9" ht="28.5" customHeight="1">
      <c r="A37" s="366"/>
      <c r="B37" s="511" t="s">
        <v>422</v>
      </c>
      <c r="C37" s="511"/>
      <c r="D37" s="511"/>
      <c r="E37" s="511"/>
      <c r="F37" s="511"/>
      <c r="G37" s="511"/>
      <c r="H37" s="511"/>
      <c r="I37" s="511"/>
    </row>
    <row r="38" spans="1:9" ht="20.25" customHeight="1">
      <c r="A38" s="366"/>
      <c r="B38" s="366"/>
      <c r="C38" s="366"/>
      <c r="D38" s="366"/>
      <c r="E38" s="366"/>
      <c r="F38" s="366"/>
      <c r="G38" s="366"/>
      <c r="H38" s="366"/>
      <c r="I38" s="364" t="s">
        <v>382</v>
      </c>
    </row>
    <row r="39" spans="1:9" ht="18" customHeight="1">
      <c r="A39" s="366"/>
      <c r="B39" s="375"/>
      <c r="C39" s="375"/>
      <c r="D39" s="366"/>
      <c r="E39" s="366"/>
      <c r="F39" s="366"/>
      <c r="G39" s="366"/>
      <c r="H39" s="366"/>
      <c r="I39" s="364" t="s">
        <v>250</v>
      </c>
    </row>
    <row r="40" spans="1:9" ht="11.25" customHeight="1">
      <c r="A40" s="366"/>
      <c r="B40" s="375"/>
      <c r="C40" s="375"/>
      <c r="D40" s="366"/>
      <c r="E40" s="366"/>
      <c r="F40" s="366"/>
      <c r="G40" s="366"/>
      <c r="H40" s="366"/>
      <c r="I40" s="364"/>
    </row>
    <row r="41" spans="1:9" ht="30.75" customHeight="1">
      <c r="A41" s="511" t="s">
        <v>423</v>
      </c>
      <c r="B41" s="511"/>
      <c r="C41" s="511"/>
      <c r="D41" s="511"/>
      <c r="E41" s="511"/>
      <c r="F41" s="511"/>
      <c r="G41" s="511"/>
      <c r="H41" s="511"/>
      <c r="I41" s="511"/>
    </row>
    <row r="42" spans="1:9" ht="14.25" customHeight="1">
      <c r="A42" s="366"/>
      <c r="B42" s="375"/>
      <c r="C42" s="375"/>
      <c r="D42" s="366"/>
      <c r="E42" s="366"/>
      <c r="F42" s="366"/>
      <c r="G42" s="366"/>
      <c r="H42" s="366"/>
      <c r="I42" s="366"/>
    </row>
    <row r="43" spans="1:9" ht="18" customHeight="1">
      <c r="A43" s="366"/>
      <c r="B43" s="518" t="s">
        <v>424</v>
      </c>
      <c r="C43" s="518"/>
      <c r="D43" s="518"/>
      <c r="E43" s="518"/>
      <c r="F43" s="518"/>
      <c r="G43" s="518"/>
      <c r="H43" s="363"/>
      <c r="I43" s="363"/>
    </row>
    <row r="44" spans="1:9" ht="19.5" customHeight="1">
      <c r="A44" s="366"/>
      <c r="B44" s="363" t="s">
        <v>386</v>
      </c>
      <c r="C44" s="363"/>
      <c r="D44" s="363"/>
      <c r="E44" s="363"/>
      <c r="F44" s="363"/>
      <c r="G44" s="363"/>
      <c r="H44" s="363"/>
      <c r="I44" s="363"/>
    </row>
    <row r="45" spans="1:9" ht="27.75" customHeight="1">
      <c r="A45" s="366"/>
      <c r="B45" s="511" t="s">
        <v>425</v>
      </c>
      <c r="C45" s="511"/>
      <c r="D45" s="511"/>
      <c r="E45" s="511"/>
      <c r="F45" s="511"/>
      <c r="G45" s="511"/>
      <c r="H45" s="511"/>
      <c r="I45" s="511"/>
    </row>
    <row r="46" spans="1:9" ht="27" customHeight="1">
      <c r="A46" s="366"/>
      <c r="B46" s="511" t="s">
        <v>426</v>
      </c>
      <c r="C46" s="511"/>
      <c r="D46" s="511"/>
      <c r="E46" s="511"/>
      <c r="F46" s="511"/>
      <c r="G46" s="511"/>
      <c r="H46" s="511"/>
      <c r="I46" s="511"/>
    </row>
    <row r="47" spans="1:9" ht="15.75" customHeight="1">
      <c r="A47" s="366"/>
      <c r="B47" s="511" t="s">
        <v>427</v>
      </c>
      <c r="C47" s="511"/>
      <c r="D47" s="511"/>
      <c r="E47" s="511"/>
      <c r="F47" s="511"/>
      <c r="G47" s="511"/>
      <c r="H47" s="511"/>
      <c r="I47" s="511"/>
    </row>
    <row r="48" spans="1:9" ht="15.75" customHeight="1">
      <c r="A48" s="366"/>
      <c r="B48" s="375"/>
      <c r="C48" s="375"/>
      <c r="D48" s="366"/>
      <c r="E48" s="366"/>
      <c r="F48" s="366"/>
      <c r="G48" s="366"/>
      <c r="H48" s="366"/>
      <c r="I48" s="366"/>
    </row>
    <row r="49" spans="1:9" ht="18" customHeight="1">
      <c r="A49" s="511" t="s">
        <v>428</v>
      </c>
      <c r="B49" s="511"/>
      <c r="C49" s="511"/>
      <c r="D49" s="511"/>
      <c r="E49" s="511"/>
      <c r="F49" s="511"/>
      <c r="G49" s="511"/>
      <c r="H49" s="511"/>
      <c r="I49" s="511"/>
    </row>
    <row r="50" spans="1:9" ht="18" customHeight="1">
      <c r="A50" s="366"/>
      <c r="B50" s="375"/>
      <c r="C50" s="375"/>
      <c r="D50" s="366"/>
      <c r="E50" s="366"/>
      <c r="F50" s="366"/>
      <c r="G50" s="366"/>
      <c r="H50" s="366"/>
      <c r="I50" s="366"/>
    </row>
    <row r="51" spans="1:9" ht="18" customHeight="1">
      <c r="A51" s="366"/>
      <c r="B51" s="518" t="s">
        <v>429</v>
      </c>
      <c r="C51" s="518"/>
      <c r="D51" s="518"/>
      <c r="E51" s="518"/>
      <c r="F51" s="518"/>
      <c r="G51" s="518"/>
      <c r="H51" s="363"/>
      <c r="I51" s="363"/>
    </row>
    <row r="52" spans="1:9" ht="21" customHeight="1">
      <c r="A52" s="366"/>
      <c r="B52" s="363" t="s">
        <v>386</v>
      </c>
      <c r="C52" s="363"/>
      <c r="D52" s="363"/>
      <c r="E52" s="363"/>
      <c r="F52" s="363"/>
      <c r="G52" s="363"/>
      <c r="H52" s="363"/>
      <c r="I52" s="363"/>
    </row>
    <row r="53" spans="1:9" ht="26.25" customHeight="1">
      <c r="A53" s="366"/>
      <c r="B53" s="511" t="s">
        <v>430</v>
      </c>
      <c r="C53" s="511"/>
      <c r="D53" s="511"/>
      <c r="E53" s="511"/>
      <c r="F53" s="511"/>
      <c r="G53" s="511"/>
      <c r="H53" s="511"/>
      <c r="I53" s="511"/>
    </row>
    <row r="54" spans="1:9" ht="21.75" customHeight="1">
      <c r="A54" s="366"/>
      <c r="B54" s="516" t="s">
        <v>412</v>
      </c>
      <c r="C54" s="516"/>
      <c r="D54" s="516"/>
      <c r="E54" s="516"/>
      <c r="F54" s="516"/>
      <c r="G54" s="516"/>
      <c r="H54" s="516"/>
      <c r="I54" s="516"/>
    </row>
    <row r="55" spans="1:9" ht="26.25" customHeight="1">
      <c r="A55" s="366"/>
      <c r="B55" s="511" t="s">
        <v>431</v>
      </c>
      <c r="C55" s="511"/>
      <c r="D55" s="511"/>
      <c r="E55" s="511"/>
      <c r="F55" s="511"/>
      <c r="G55" s="511"/>
      <c r="H55" s="511"/>
      <c r="I55" s="511"/>
    </row>
    <row r="56" spans="1:9" ht="18" customHeight="1">
      <c r="A56" s="366"/>
      <c r="B56" s="375"/>
      <c r="C56" s="375"/>
      <c r="D56" s="366"/>
      <c r="E56" s="366"/>
      <c r="F56" s="366"/>
      <c r="G56" s="366"/>
      <c r="H56" s="366"/>
      <c r="I56" s="366"/>
    </row>
    <row r="57" spans="1:9" ht="25.5" customHeight="1">
      <c r="A57" s="511" t="s">
        <v>432</v>
      </c>
      <c r="B57" s="511"/>
      <c r="C57" s="511"/>
      <c r="D57" s="511"/>
      <c r="E57" s="511"/>
      <c r="F57" s="511"/>
      <c r="G57" s="511"/>
      <c r="H57" s="511"/>
      <c r="I57" s="511"/>
    </row>
    <row r="58" spans="1:9" ht="18" customHeight="1">
      <c r="A58" s="366"/>
      <c r="B58" s="375"/>
      <c r="C58" s="375"/>
      <c r="D58" s="366"/>
      <c r="E58" s="366"/>
      <c r="F58" s="366"/>
      <c r="G58" s="366"/>
      <c r="H58" s="366"/>
      <c r="I58" s="366"/>
    </row>
    <row r="59" spans="1:9" ht="18" customHeight="1">
      <c r="A59" s="366"/>
      <c r="B59" s="518" t="s">
        <v>433</v>
      </c>
      <c r="C59" s="518"/>
      <c r="D59" s="518"/>
      <c r="E59" s="518"/>
      <c r="F59" s="518"/>
      <c r="G59" s="518"/>
      <c r="H59" s="363"/>
      <c r="I59" s="363"/>
    </row>
    <row r="60" spans="1:9" ht="19.5" customHeight="1">
      <c r="A60" s="366"/>
      <c r="B60" s="363" t="s">
        <v>386</v>
      </c>
      <c r="C60" s="363"/>
      <c r="D60" s="363"/>
      <c r="E60" s="363"/>
      <c r="F60" s="363"/>
      <c r="G60" s="363"/>
      <c r="H60" s="363"/>
      <c r="I60" s="363"/>
    </row>
    <row r="61" spans="1:9" ht="27" customHeight="1">
      <c r="A61" s="366"/>
      <c r="B61" s="511" t="s">
        <v>434</v>
      </c>
      <c r="C61" s="511"/>
      <c r="D61" s="511"/>
      <c r="E61" s="511"/>
      <c r="F61" s="511"/>
      <c r="G61" s="511"/>
      <c r="H61" s="511"/>
      <c r="I61" s="511"/>
    </row>
    <row r="62" spans="1:9" ht="25.5" customHeight="1">
      <c r="A62" s="366"/>
      <c r="B62" s="511" t="s">
        <v>435</v>
      </c>
      <c r="C62" s="511"/>
      <c r="D62" s="511"/>
      <c r="E62" s="511"/>
      <c r="F62" s="511"/>
      <c r="G62" s="511"/>
      <c r="H62" s="511"/>
      <c r="I62" s="511"/>
    </row>
    <row r="63" spans="1:9" ht="24.75" customHeight="1">
      <c r="A63" s="366"/>
      <c r="B63" s="511" t="s">
        <v>436</v>
      </c>
      <c r="C63" s="511"/>
      <c r="D63" s="511"/>
      <c r="E63" s="511"/>
      <c r="F63" s="511"/>
      <c r="G63" s="511"/>
      <c r="H63" s="511"/>
      <c r="I63" s="511"/>
    </row>
    <row r="64" spans="1:9" ht="18" customHeight="1">
      <c r="A64" s="366"/>
      <c r="B64" s="375"/>
      <c r="C64" s="375"/>
      <c r="D64" s="366"/>
      <c r="E64" s="366"/>
      <c r="F64" s="366"/>
      <c r="G64" s="366"/>
      <c r="H64" s="366"/>
      <c r="I64" s="366"/>
    </row>
    <row r="65" spans="1:9" ht="25.5" customHeight="1">
      <c r="A65" s="514" t="s">
        <v>437</v>
      </c>
      <c r="B65" s="514"/>
      <c r="C65" s="514"/>
      <c r="D65" s="514"/>
      <c r="E65" s="514"/>
      <c r="F65" s="514"/>
      <c r="G65" s="514"/>
      <c r="H65" s="514"/>
      <c r="I65" s="514"/>
    </row>
    <row r="66" spans="1:9" ht="9.75" customHeight="1">
      <c r="A66" s="363"/>
      <c r="B66" s="363"/>
      <c r="C66" s="363"/>
      <c r="D66" s="363"/>
      <c r="E66" s="363"/>
      <c r="F66" s="363"/>
      <c r="G66" s="363"/>
      <c r="H66" s="363"/>
      <c r="I66" s="363"/>
    </row>
    <row r="67" spans="1:9" ht="17.5">
      <c r="A67" s="363"/>
      <c r="B67" s="518" t="s">
        <v>438</v>
      </c>
      <c r="C67" s="518"/>
      <c r="D67" s="518"/>
      <c r="E67" s="518"/>
      <c r="F67" s="518"/>
      <c r="G67" s="518"/>
      <c r="H67" s="363"/>
      <c r="I67" s="363"/>
    </row>
    <row r="68" spans="1:9" ht="22.5" customHeight="1">
      <c r="A68" s="363"/>
      <c r="B68" s="363" t="s">
        <v>386</v>
      </c>
      <c r="C68" s="363"/>
      <c r="D68" s="363"/>
      <c r="E68" s="363"/>
      <c r="F68" s="363"/>
      <c r="G68" s="363"/>
      <c r="H68" s="363"/>
      <c r="I68" s="363"/>
    </row>
    <row r="69" spans="1:9" ht="25.5" customHeight="1">
      <c r="A69" s="363"/>
      <c r="B69" s="511" t="s">
        <v>439</v>
      </c>
      <c r="C69" s="511"/>
      <c r="D69" s="511"/>
      <c r="E69" s="511"/>
      <c r="F69" s="511"/>
      <c r="G69" s="511"/>
      <c r="H69" s="511"/>
      <c r="I69" s="511"/>
    </row>
    <row r="70" spans="1:9" ht="15">
      <c r="A70" s="363"/>
      <c r="B70" s="516" t="s">
        <v>412</v>
      </c>
      <c r="C70" s="516"/>
      <c r="D70" s="516"/>
      <c r="E70" s="516"/>
      <c r="F70" s="516"/>
      <c r="G70" s="516"/>
      <c r="H70" s="516"/>
      <c r="I70" s="516"/>
    </row>
    <row r="71" spans="1:9" ht="27.75" customHeight="1">
      <c r="A71" s="363"/>
      <c r="B71" s="511" t="s">
        <v>440</v>
      </c>
      <c r="C71" s="511"/>
      <c r="D71" s="511"/>
      <c r="E71" s="511"/>
      <c r="F71" s="511"/>
      <c r="G71" s="511"/>
      <c r="H71" s="511"/>
      <c r="I71" s="511"/>
    </row>
    <row r="72" spans="1:9" ht="27.75" customHeight="1">
      <c r="A72" s="363"/>
      <c r="B72" s="366"/>
      <c r="C72" s="366"/>
      <c r="D72" s="366"/>
      <c r="E72" s="366"/>
      <c r="F72" s="366"/>
      <c r="G72" s="366"/>
      <c r="H72" s="366"/>
      <c r="I72" s="366"/>
    </row>
    <row r="73" spans="1:9" ht="15" customHeight="1">
      <c r="A73" s="363"/>
      <c r="B73" s="363"/>
      <c r="C73" s="363"/>
      <c r="D73" s="363"/>
      <c r="E73" s="363"/>
      <c r="F73" s="363"/>
      <c r="G73" s="363"/>
      <c r="H73" s="363"/>
      <c r="I73" s="363"/>
    </row>
    <row r="74" spans="1:9" ht="15" customHeight="1">
      <c r="A74" s="363"/>
      <c r="B74" s="363"/>
      <c r="C74" s="363"/>
      <c r="D74" s="363"/>
      <c r="E74" s="363"/>
      <c r="F74" s="363"/>
      <c r="G74" s="363"/>
      <c r="H74" s="363"/>
      <c r="I74" s="364" t="s">
        <v>382</v>
      </c>
    </row>
    <row r="75" spans="1:9" ht="15" customHeight="1">
      <c r="A75" s="363"/>
      <c r="B75" s="363"/>
      <c r="C75" s="363"/>
      <c r="D75" s="363"/>
      <c r="E75" s="363"/>
      <c r="F75" s="363"/>
      <c r="G75" s="363"/>
      <c r="H75" s="363"/>
      <c r="I75" s="364" t="s">
        <v>441</v>
      </c>
    </row>
    <row r="76" spans="1:9" ht="15" customHeight="1">
      <c r="A76" s="363"/>
      <c r="B76" s="363"/>
      <c r="C76" s="363"/>
      <c r="D76" s="363"/>
      <c r="E76" s="363"/>
      <c r="F76" s="363"/>
      <c r="G76" s="363"/>
      <c r="H76" s="363"/>
      <c r="I76" s="363"/>
    </row>
    <row r="77" spans="1:9" ht="27.75" customHeight="1">
      <c r="A77" s="511" t="s">
        <v>442</v>
      </c>
      <c r="B77" s="511"/>
      <c r="C77" s="511"/>
      <c r="D77" s="511"/>
      <c r="E77" s="511"/>
      <c r="F77" s="511"/>
      <c r="G77" s="511"/>
      <c r="H77" s="511"/>
      <c r="I77" s="511"/>
    </row>
    <row r="78" spans="1:9" ht="9.75" customHeight="1">
      <c r="A78" s="363"/>
      <c r="B78" s="363"/>
      <c r="C78" s="363"/>
      <c r="D78" s="363"/>
      <c r="E78" s="363"/>
      <c r="F78" s="363"/>
      <c r="G78" s="363"/>
      <c r="H78" s="363"/>
      <c r="I78" s="363"/>
    </row>
    <row r="79" spans="1:9" ht="17.25" customHeight="1">
      <c r="A79" s="363"/>
      <c r="B79" s="518" t="s">
        <v>443</v>
      </c>
      <c r="C79" s="518"/>
      <c r="D79" s="518"/>
      <c r="E79" s="518"/>
      <c r="F79" s="518"/>
      <c r="G79" s="518"/>
      <c r="H79" s="363"/>
      <c r="I79" s="363"/>
    </row>
    <row r="80" spans="1:9" ht="13.5" customHeight="1">
      <c r="A80" s="363"/>
      <c r="B80" s="363" t="s">
        <v>386</v>
      </c>
      <c r="C80" s="363"/>
      <c r="D80" s="363"/>
      <c r="E80" s="363"/>
      <c r="F80" s="363"/>
      <c r="G80" s="363"/>
      <c r="H80" s="363"/>
      <c r="I80" s="363"/>
    </row>
    <row r="81" spans="1:9" ht="25.5" customHeight="1">
      <c r="A81" s="363"/>
      <c r="B81" s="511" t="s">
        <v>444</v>
      </c>
      <c r="C81" s="511"/>
      <c r="D81" s="511"/>
      <c r="E81" s="511"/>
      <c r="F81" s="511"/>
      <c r="G81" s="511"/>
      <c r="H81" s="511"/>
      <c r="I81" s="511"/>
    </row>
    <row r="82" spans="1:9" ht="24.75" customHeight="1">
      <c r="A82" s="363"/>
      <c r="B82" s="511" t="s">
        <v>445</v>
      </c>
      <c r="C82" s="511"/>
      <c r="D82" s="511"/>
      <c r="E82" s="511"/>
      <c r="F82" s="511"/>
      <c r="G82" s="511"/>
      <c r="H82" s="511"/>
      <c r="I82" s="511"/>
    </row>
    <row r="83" spans="1:9" ht="27" customHeight="1">
      <c r="A83" s="363"/>
      <c r="B83" s="511" t="s">
        <v>446</v>
      </c>
      <c r="C83" s="511"/>
      <c r="D83" s="511"/>
      <c r="E83" s="511"/>
      <c r="F83" s="511"/>
      <c r="G83" s="511"/>
      <c r="H83" s="511"/>
      <c r="I83" s="511"/>
    </row>
    <row r="84" spans="1:9" ht="6.75" customHeight="1">
      <c r="A84" s="363"/>
      <c r="B84" s="363"/>
      <c r="C84" s="363"/>
      <c r="D84" s="363"/>
      <c r="E84" s="363"/>
      <c r="F84" s="363"/>
      <c r="G84" s="363"/>
      <c r="H84" s="363"/>
      <c r="I84" s="363"/>
    </row>
    <row r="85" spans="1:9" ht="26.25" customHeight="1">
      <c r="A85" s="511" t="s">
        <v>447</v>
      </c>
      <c r="B85" s="511"/>
      <c r="C85" s="511"/>
      <c r="D85" s="511"/>
      <c r="E85" s="511"/>
      <c r="F85" s="511"/>
      <c r="G85" s="511"/>
      <c r="H85" s="511"/>
      <c r="I85" s="511"/>
    </row>
    <row r="86" spans="1:9" ht="9" customHeight="1">
      <c r="A86" s="363"/>
      <c r="B86" s="363"/>
      <c r="C86" s="363"/>
      <c r="D86" s="363"/>
      <c r="E86" s="363"/>
      <c r="F86" s="363"/>
      <c r="G86" s="363"/>
      <c r="H86" s="363"/>
      <c r="I86" s="363"/>
    </row>
    <row r="87" spans="1:9" ht="16.5" customHeight="1">
      <c r="A87" s="363"/>
      <c r="B87" s="518" t="s">
        <v>448</v>
      </c>
      <c r="C87" s="518"/>
      <c r="D87" s="518"/>
      <c r="E87" s="518"/>
      <c r="F87" s="518"/>
      <c r="G87" s="518"/>
      <c r="H87" s="363"/>
      <c r="I87" s="363"/>
    </row>
    <row r="88" spans="1:9">
      <c r="A88" s="363"/>
      <c r="B88" s="363" t="s">
        <v>386</v>
      </c>
      <c r="C88" s="363"/>
      <c r="D88" s="363"/>
      <c r="E88" s="363"/>
      <c r="F88" s="363"/>
      <c r="G88" s="363"/>
      <c r="H88" s="363"/>
      <c r="I88" s="363"/>
    </row>
    <row r="89" spans="1:9" ht="27" customHeight="1">
      <c r="A89" s="363"/>
      <c r="B89" s="511" t="s">
        <v>449</v>
      </c>
      <c r="C89" s="511"/>
      <c r="D89" s="511"/>
      <c r="E89" s="511"/>
      <c r="F89" s="511"/>
      <c r="G89" s="511"/>
      <c r="H89" s="511"/>
      <c r="I89" s="511"/>
    </row>
    <row r="90" spans="1:9" ht="15">
      <c r="A90" s="363"/>
      <c r="B90" s="516" t="s">
        <v>412</v>
      </c>
      <c r="C90" s="516"/>
      <c r="D90" s="516"/>
      <c r="E90" s="516"/>
      <c r="F90" s="516"/>
      <c r="G90" s="516"/>
      <c r="H90" s="516"/>
      <c r="I90" s="516"/>
    </row>
    <row r="91" spans="1:9" ht="26.25" customHeight="1">
      <c r="A91" s="363"/>
      <c r="B91" s="511" t="s">
        <v>450</v>
      </c>
      <c r="C91" s="511"/>
      <c r="D91" s="511"/>
      <c r="E91" s="511"/>
      <c r="F91" s="511"/>
      <c r="G91" s="511"/>
      <c r="H91" s="511"/>
      <c r="I91" s="511"/>
    </row>
    <row r="92" spans="1:9" ht="9" customHeight="1">
      <c r="A92" s="363"/>
      <c r="B92" s="363"/>
      <c r="C92" s="363"/>
      <c r="D92" s="363"/>
      <c r="E92" s="363"/>
      <c r="F92" s="363"/>
      <c r="G92" s="363"/>
      <c r="H92" s="363"/>
      <c r="I92" s="363"/>
    </row>
    <row r="93" spans="1:9" ht="27.75" customHeight="1">
      <c r="A93" s="511" t="s">
        <v>451</v>
      </c>
      <c r="B93" s="511"/>
      <c r="C93" s="511"/>
      <c r="D93" s="511"/>
      <c r="E93" s="511"/>
      <c r="F93" s="511"/>
      <c r="G93" s="511"/>
      <c r="H93" s="511"/>
      <c r="I93" s="511"/>
    </row>
    <row r="94" spans="1:9" ht="14.25" customHeight="1">
      <c r="A94" s="363"/>
      <c r="B94" s="363"/>
      <c r="C94" s="363"/>
      <c r="D94" s="363"/>
      <c r="E94" s="363"/>
      <c r="F94" s="363"/>
      <c r="G94" s="363"/>
      <c r="H94" s="363"/>
      <c r="I94" s="364"/>
    </row>
    <row r="95" spans="1:9" ht="17.5">
      <c r="A95" s="363"/>
      <c r="B95" s="374" t="s">
        <v>452</v>
      </c>
      <c r="C95" s="374"/>
      <c r="D95" s="374"/>
      <c r="E95" s="374"/>
      <c r="F95" s="363"/>
      <c r="G95" s="363"/>
      <c r="H95" s="363"/>
      <c r="I95" s="363"/>
    </row>
    <row r="96" spans="1:9">
      <c r="A96" s="363"/>
      <c r="B96" s="363" t="s">
        <v>386</v>
      </c>
      <c r="C96" s="363"/>
      <c r="D96" s="363"/>
      <c r="E96" s="363"/>
      <c r="F96" s="363"/>
      <c r="G96" s="363"/>
      <c r="H96" s="363"/>
      <c r="I96" s="363"/>
    </row>
    <row r="97" spans="1:9" ht="30" customHeight="1">
      <c r="A97" s="363"/>
      <c r="B97" s="511" t="s">
        <v>453</v>
      </c>
      <c r="C97" s="511"/>
      <c r="D97" s="511"/>
      <c r="E97" s="511"/>
      <c r="F97" s="511"/>
      <c r="G97" s="511"/>
      <c r="H97" s="511"/>
      <c r="I97" s="511"/>
    </row>
    <row r="98" spans="1:9" ht="30" customHeight="1">
      <c r="A98" s="363"/>
      <c r="B98" s="511" t="s">
        <v>454</v>
      </c>
      <c r="C98" s="511"/>
      <c r="D98" s="511"/>
      <c r="E98" s="511"/>
      <c r="F98" s="511"/>
      <c r="G98" s="511"/>
      <c r="H98" s="511"/>
      <c r="I98" s="511"/>
    </row>
    <row r="99" spans="1:9" ht="28.5" customHeight="1">
      <c r="A99" s="363"/>
      <c r="B99" s="511" t="s">
        <v>455</v>
      </c>
      <c r="C99" s="511"/>
      <c r="D99" s="511"/>
      <c r="E99" s="511"/>
      <c r="F99" s="511"/>
      <c r="G99" s="511"/>
      <c r="H99" s="511"/>
      <c r="I99" s="511"/>
    </row>
    <row r="100" spans="1:9">
      <c r="A100" s="363"/>
      <c r="B100" s="363"/>
      <c r="C100" s="363"/>
      <c r="D100" s="363"/>
      <c r="E100" s="363"/>
      <c r="F100" s="363"/>
      <c r="G100" s="363"/>
      <c r="H100" s="363"/>
      <c r="I100" s="363"/>
    </row>
    <row r="101" spans="1:9" ht="9" customHeight="1">
      <c r="A101" s="363"/>
      <c r="B101" s="363"/>
      <c r="C101" s="363"/>
      <c r="D101" s="363"/>
      <c r="E101" s="363"/>
      <c r="F101" s="363"/>
      <c r="G101" s="363"/>
      <c r="H101" s="363"/>
      <c r="I101" s="363"/>
    </row>
    <row r="102" spans="1:9">
      <c r="A102" s="363"/>
      <c r="B102" s="363"/>
      <c r="C102" s="363"/>
      <c r="D102" s="363"/>
      <c r="E102" s="363"/>
      <c r="F102" s="363"/>
      <c r="G102" s="363"/>
      <c r="H102" s="363"/>
      <c r="I102" s="363"/>
    </row>
    <row r="103" spans="1:9" ht="15.75" customHeight="1">
      <c r="A103" s="517" t="s">
        <v>456</v>
      </c>
      <c r="B103" s="517"/>
      <c r="C103" s="517"/>
      <c r="D103" s="517"/>
      <c r="E103" s="517"/>
      <c r="F103" s="517"/>
      <c r="G103" s="517"/>
      <c r="H103" s="517"/>
      <c r="I103" s="517"/>
    </row>
    <row r="104" spans="1:9" ht="15.5">
      <c r="A104" s="363"/>
      <c r="B104" s="367"/>
      <c r="C104" s="367"/>
      <c r="D104" s="367"/>
      <c r="E104" s="367"/>
      <c r="F104" s="367"/>
      <c r="G104" s="367"/>
      <c r="H104" s="367"/>
      <c r="I104" s="367"/>
    </row>
    <row r="105" spans="1:9" ht="15.5">
      <c r="A105" s="363"/>
      <c r="B105" s="367" t="s">
        <v>457</v>
      </c>
      <c r="C105" s="367"/>
      <c r="D105" s="367"/>
      <c r="E105" s="367"/>
      <c r="F105" s="367"/>
      <c r="G105" s="367"/>
      <c r="H105" s="367"/>
      <c r="I105" s="367"/>
    </row>
    <row r="106" spans="1:9" ht="15.5">
      <c r="A106" s="363"/>
      <c r="B106" s="374"/>
      <c r="C106" s="367"/>
      <c r="D106" s="367"/>
      <c r="E106" s="367"/>
      <c r="F106" s="367"/>
      <c r="G106" s="367"/>
      <c r="H106" s="367"/>
      <c r="I106" s="367"/>
    </row>
    <row r="107" spans="1:9" ht="15.5">
      <c r="A107" s="363"/>
      <c r="B107" s="374" t="s">
        <v>458</v>
      </c>
      <c r="C107" s="367"/>
      <c r="D107" s="367"/>
      <c r="E107" s="367"/>
      <c r="F107" s="367"/>
      <c r="G107" s="367"/>
      <c r="H107" s="367"/>
      <c r="I107" s="367"/>
    </row>
    <row r="108" spans="1:9" ht="15.5">
      <c r="A108" s="363"/>
      <c r="B108" s="374" t="s">
        <v>459</v>
      </c>
      <c r="C108" s="367"/>
      <c r="D108" s="367"/>
      <c r="E108" s="367"/>
      <c r="F108" s="367"/>
      <c r="G108" s="367"/>
      <c r="H108" s="367"/>
      <c r="I108" s="367"/>
    </row>
    <row r="109" spans="1:9" ht="15.5">
      <c r="A109" s="363"/>
      <c r="B109" s="374" t="s">
        <v>460</v>
      </c>
      <c r="C109" s="367"/>
      <c r="D109" s="367"/>
      <c r="E109" s="367"/>
      <c r="F109" s="367"/>
      <c r="G109" s="367"/>
      <c r="H109" s="367"/>
      <c r="I109" s="367"/>
    </row>
    <row r="110" spans="1:9" ht="14.25" customHeight="1">
      <c r="A110" s="363"/>
      <c r="B110" s="367" t="s">
        <v>461</v>
      </c>
      <c r="C110" s="367"/>
      <c r="D110" s="367"/>
      <c r="E110" s="367"/>
      <c r="F110" s="367"/>
      <c r="G110" s="367"/>
      <c r="H110" s="367"/>
      <c r="I110" s="367"/>
    </row>
    <row r="111" spans="1:9" ht="11.25" customHeight="1">
      <c r="A111" s="363"/>
      <c r="B111" s="519"/>
      <c r="C111" s="519"/>
      <c r="D111" s="519"/>
      <c r="E111" s="519"/>
      <c r="F111" s="519"/>
      <c r="G111" s="519"/>
      <c r="H111" s="519"/>
      <c r="I111" s="519"/>
    </row>
    <row r="112" spans="1:9" ht="34.5" customHeight="1">
      <c r="A112" s="363"/>
      <c r="B112" s="519" t="s">
        <v>462</v>
      </c>
      <c r="C112" s="519"/>
      <c r="D112" s="519"/>
      <c r="E112" s="519"/>
      <c r="F112" s="519"/>
      <c r="G112" s="519"/>
      <c r="H112" s="519"/>
      <c r="I112" s="519"/>
    </row>
    <row r="113" spans="1:9" ht="15.5">
      <c r="A113" s="363"/>
      <c r="B113" s="367"/>
      <c r="C113" s="367"/>
      <c r="D113" s="367"/>
      <c r="E113" s="367"/>
      <c r="F113" s="367"/>
      <c r="G113" s="367"/>
      <c r="H113" s="367"/>
      <c r="I113" s="367"/>
    </row>
    <row r="114" spans="1:9" ht="15.5">
      <c r="A114" s="363"/>
      <c r="B114" s="374"/>
      <c r="C114" s="374" t="s">
        <v>463</v>
      </c>
      <c r="D114" s="374"/>
      <c r="E114" s="374"/>
      <c r="F114" s="374"/>
      <c r="G114" s="374"/>
      <c r="H114" s="374"/>
      <c r="I114" s="374"/>
    </row>
    <row r="115" spans="1:9" ht="14.5">
      <c r="A115" s="363"/>
      <c r="B115" s="376"/>
      <c r="C115" s="363"/>
      <c r="D115" s="363"/>
      <c r="E115" s="363"/>
      <c r="F115" s="363"/>
      <c r="G115" s="363"/>
      <c r="H115" s="363"/>
      <c r="I115" s="363"/>
    </row>
  </sheetData>
  <mergeCells count="59">
    <mergeCell ref="B111:I111"/>
    <mergeCell ref="B112:I112"/>
    <mergeCell ref="B12:I12"/>
    <mergeCell ref="A3:I3"/>
    <mergeCell ref="A4:I4"/>
    <mergeCell ref="B9:I9"/>
    <mergeCell ref="B10:I10"/>
    <mergeCell ref="B11:I11"/>
    <mergeCell ref="A31:I31"/>
    <mergeCell ref="B13:I13"/>
    <mergeCell ref="A15:I15"/>
    <mergeCell ref="B17:G17"/>
    <mergeCell ref="B19:I19"/>
    <mergeCell ref="B20:I20"/>
    <mergeCell ref="B21:I21"/>
    <mergeCell ref="A23:I23"/>
    <mergeCell ref="B25:G25"/>
    <mergeCell ref="B27:I27"/>
    <mergeCell ref="B28:I28"/>
    <mergeCell ref="B29:I29"/>
    <mergeCell ref="B53:I53"/>
    <mergeCell ref="B33:G33"/>
    <mergeCell ref="B35:I35"/>
    <mergeCell ref="B36:I36"/>
    <mergeCell ref="B37:I37"/>
    <mergeCell ref="A41:I41"/>
    <mergeCell ref="B43:G43"/>
    <mergeCell ref="B45:I45"/>
    <mergeCell ref="B46:I46"/>
    <mergeCell ref="B47:I47"/>
    <mergeCell ref="A49:I49"/>
    <mergeCell ref="B51:G51"/>
    <mergeCell ref="B71:I71"/>
    <mergeCell ref="B54:I54"/>
    <mergeCell ref="B55:I55"/>
    <mergeCell ref="A57:I57"/>
    <mergeCell ref="B59:G59"/>
    <mergeCell ref="B61:I61"/>
    <mergeCell ref="B62:I62"/>
    <mergeCell ref="B63:I63"/>
    <mergeCell ref="A65:I65"/>
    <mergeCell ref="B67:G67"/>
    <mergeCell ref="B69:I69"/>
    <mergeCell ref="B70:I70"/>
    <mergeCell ref="B98:I98"/>
    <mergeCell ref="B99:I99"/>
    <mergeCell ref="A103:I103"/>
    <mergeCell ref="B97:I97"/>
    <mergeCell ref="A77:I77"/>
    <mergeCell ref="B79:G79"/>
    <mergeCell ref="B81:I81"/>
    <mergeCell ref="B82:I82"/>
    <mergeCell ref="B83:I83"/>
    <mergeCell ref="A85:I85"/>
    <mergeCell ref="B87:G87"/>
    <mergeCell ref="B89:I89"/>
    <mergeCell ref="B90:I90"/>
    <mergeCell ref="B91:I91"/>
    <mergeCell ref="A93:I9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workbookViewId="0">
      <selection activeCell="C14" sqref="C14"/>
    </sheetView>
  </sheetViews>
  <sheetFormatPr defaultColWidth="9.08984375" defaultRowHeight="14"/>
  <cols>
    <col min="1" max="1" width="37.6328125" style="111" customWidth="1"/>
    <col min="2" max="2" width="11.54296875" style="111" customWidth="1"/>
    <col min="3" max="3" width="12.54296875" style="111" customWidth="1"/>
    <col min="4" max="4" width="11.6328125" style="111" customWidth="1"/>
    <col min="5" max="5" width="12.54296875" style="111" customWidth="1"/>
    <col min="6" max="16384" width="9.08984375" style="111"/>
  </cols>
  <sheetData>
    <row r="1" spans="1:5">
      <c r="E1" s="112" t="s">
        <v>464</v>
      </c>
    </row>
    <row r="3" spans="1:5" ht="33" customHeight="1">
      <c r="A3" s="520" t="s">
        <v>465</v>
      </c>
      <c r="B3" s="520"/>
      <c r="C3" s="520"/>
      <c r="D3" s="520"/>
      <c r="E3" s="520"/>
    </row>
    <row r="4" spans="1:5" ht="15" customHeight="1">
      <c r="A4" s="278"/>
      <c r="B4" s="278"/>
      <c r="C4" s="278"/>
      <c r="D4" s="278"/>
      <c r="E4" s="278"/>
    </row>
    <row r="5" spans="1:5" ht="14.25" customHeight="1"/>
    <row r="6" spans="1:5" ht="30.75" customHeight="1">
      <c r="A6" s="521" t="s">
        <v>466</v>
      </c>
      <c r="B6" s="521"/>
      <c r="C6" s="521"/>
      <c r="D6" s="521"/>
      <c r="E6" s="521"/>
    </row>
    <row r="7" spans="1:5" ht="30" customHeight="1">
      <c r="A7" s="521" t="s">
        <v>467</v>
      </c>
      <c r="B7" s="521"/>
      <c r="C7" s="521"/>
      <c r="D7" s="521"/>
      <c r="E7" s="521"/>
    </row>
    <row r="8" spans="1:5" ht="15" customHeight="1"/>
    <row r="9" spans="1:5" ht="34.5" customHeight="1">
      <c r="A9" s="279" t="s">
        <v>468</v>
      </c>
      <c r="B9" s="280" t="s">
        <v>78</v>
      </c>
      <c r="C9" s="281" t="s">
        <v>79</v>
      </c>
      <c r="D9" s="282" t="s">
        <v>80</v>
      </c>
      <c r="E9" s="282" t="s">
        <v>81</v>
      </c>
    </row>
    <row r="10" spans="1:5" ht="22.5" customHeight="1">
      <c r="A10" s="283" t="s">
        <v>469</v>
      </c>
      <c r="B10" s="284">
        <v>6155922</v>
      </c>
      <c r="C10" s="284">
        <v>6931347</v>
      </c>
      <c r="D10" s="285">
        <v>7609648</v>
      </c>
      <c r="E10" s="285">
        <v>8251690</v>
      </c>
    </row>
    <row r="11" spans="1:5" ht="22.5" customHeight="1">
      <c r="A11" s="286" t="s">
        <v>470</v>
      </c>
      <c r="B11" s="287">
        <v>3439314</v>
      </c>
      <c r="C11" s="285">
        <v>3821976</v>
      </c>
      <c r="D11" s="287">
        <v>4196301</v>
      </c>
      <c r="E11" s="287">
        <v>4550490</v>
      </c>
    </row>
    <row r="12" spans="1:5" ht="22.5" customHeight="1">
      <c r="A12" s="286" t="s">
        <v>471</v>
      </c>
      <c r="B12" s="287">
        <v>2716608</v>
      </c>
      <c r="C12" s="285">
        <v>3109371</v>
      </c>
      <c r="D12" s="287">
        <v>3413347</v>
      </c>
      <c r="E12" s="287">
        <v>3701200</v>
      </c>
    </row>
    <row r="13" spans="1:5" ht="18" customHeight="1"/>
    <row r="14" spans="1:5">
      <c r="A14" s="131"/>
      <c r="B14" s="132"/>
      <c r="C14" s="132"/>
      <c r="D14" s="132"/>
      <c r="E14" s="132"/>
    </row>
  </sheetData>
  <mergeCells count="3">
    <mergeCell ref="A3:E3"/>
    <mergeCell ref="A6:E6"/>
    <mergeCell ref="A7:E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2"/>
  <sheetViews>
    <sheetView tabSelected="1" topLeftCell="A70" zoomScale="120" zoomScaleNormal="120" workbookViewId="0">
      <selection activeCell="D41" sqref="D41"/>
    </sheetView>
  </sheetViews>
  <sheetFormatPr defaultColWidth="9.08984375" defaultRowHeight="14.5"/>
  <cols>
    <col min="1" max="1" width="8" style="113" customWidth="1"/>
    <col min="2" max="2" width="55" style="113" customWidth="1"/>
    <col min="3" max="3" width="8.453125" style="113" customWidth="1"/>
    <col min="4" max="4" width="7.90625" style="113" customWidth="1"/>
    <col min="5" max="6" width="8.08984375" style="113" customWidth="1"/>
    <col min="7" max="16384" width="9.08984375" style="113"/>
  </cols>
  <sheetData>
    <row r="1" spans="1:6">
      <c r="F1" s="112" t="s">
        <v>472</v>
      </c>
    </row>
    <row r="2" spans="1:6">
      <c r="F2" s="112" t="s">
        <v>1</v>
      </c>
    </row>
    <row r="3" spans="1:6" ht="21" customHeight="1">
      <c r="A3" s="523" t="s">
        <v>473</v>
      </c>
      <c r="B3" s="523"/>
      <c r="C3" s="523"/>
      <c r="D3" s="523"/>
      <c r="F3" s="112"/>
    </row>
    <row r="4" spans="1:6" ht="17.25" customHeight="1">
      <c r="A4" s="523" t="s">
        <v>474</v>
      </c>
      <c r="B4" s="523"/>
      <c r="C4" s="523"/>
      <c r="D4" s="523"/>
      <c r="F4" s="112"/>
    </row>
    <row r="5" spans="1:6" ht="17.25" customHeight="1">
      <c r="A5" s="523" t="s">
        <v>475</v>
      </c>
      <c r="B5" s="523"/>
      <c r="C5" s="523"/>
      <c r="D5" s="523"/>
      <c r="E5" s="112"/>
      <c r="F5" s="112"/>
    </row>
    <row r="6" spans="1:6" ht="9.75" customHeight="1">
      <c r="E6" s="112"/>
      <c r="F6" s="112"/>
    </row>
    <row r="7" spans="1:6" ht="65.25" customHeight="1">
      <c r="A7" s="522" t="s">
        <v>476</v>
      </c>
      <c r="B7" s="522"/>
      <c r="C7" s="522"/>
      <c r="D7" s="522"/>
      <c r="E7" s="522"/>
      <c r="F7" s="522"/>
    </row>
    <row r="8" spans="1:6" ht="51.75" customHeight="1">
      <c r="A8" s="522" t="s">
        <v>477</v>
      </c>
      <c r="B8" s="522"/>
      <c r="C8" s="522"/>
      <c r="D8" s="522"/>
      <c r="E8" s="522"/>
      <c r="F8" s="522"/>
    </row>
    <row r="9" spans="1:6" ht="33.75" customHeight="1">
      <c r="A9" s="114"/>
    </row>
    <row r="10" spans="1:6" ht="33.75" customHeight="1">
      <c r="A10" s="522" t="s">
        <v>478</v>
      </c>
      <c r="B10" s="522"/>
      <c r="C10" s="522"/>
      <c r="D10" s="522"/>
      <c r="E10" s="522"/>
      <c r="F10" s="522"/>
    </row>
    <row r="11" spans="1:6" ht="6.75" customHeight="1">
      <c r="A11" s="115"/>
      <c r="B11" s="115"/>
      <c r="C11" s="115"/>
      <c r="D11" s="115"/>
    </row>
    <row r="12" spans="1:6" ht="16.5" customHeight="1">
      <c r="B12" s="274" t="s">
        <v>479</v>
      </c>
    </row>
    <row r="13" spans="1:6" ht="16.5" customHeight="1">
      <c r="B13" s="274" t="s">
        <v>480</v>
      </c>
    </row>
    <row r="14" spans="1:6" ht="16.5" customHeight="1">
      <c r="B14" s="274" t="s">
        <v>481</v>
      </c>
    </row>
    <row r="15" spans="1:6" ht="16.5" customHeight="1">
      <c r="B15" s="274" t="s">
        <v>482</v>
      </c>
    </row>
    <row r="16" spans="1:6" ht="9" customHeight="1">
      <c r="B16" s="114"/>
    </row>
    <row r="17" spans="1:6" ht="30.75" customHeight="1">
      <c r="A17" s="522" t="s">
        <v>483</v>
      </c>
      <c r="B17" s="522"/>
      <c r="C17" s="522"/>
      <c r="D17" s="522"/>
      <c r="E17" s="522"/>
      <c r="F17" s="522"/>
    </row>
    <row r="18" spans="1:6" ht="14.25" customHeight="1">
      <c r="A18" s="133"/>
    </row>
    <row r="19" spans="1:6" ht="16.5" customHeight="1">
      <c r="B19" s="274" t="s">
        <v>484</v>
      </c>
    </row>
    <row r="20" spans="1:6" ht="16.5" customHeight="1">
      <c r="B20" s="274" t="s">
        <v>485</v>
      </c>
    </row>
    <row r="21" spans="1:6" ht="16.5" customHeight="1">
      <c r="B21" s="274" t="s">
        <v>486</v>
      </c>
    </row>
    <row r="22" spans="1:6" ht="16.5" customHeight="1">
      <c r="B22" s="274" t="s">
        <v>487</v>
      </c>
    </row>
    <row r="23" spans="1:6" ht="8.25" customHeight="1">
      <c r="A23" s="133"/>
    </row>
    <row r="24" spans="1:6" ht="15.5">
      <c r="A24" s="522" t="s">
        <v>488</v>
      </c>
      <c r="B24" s="522"/>
      <c r="C24" s="522"/>
      <c r="D24" s="522"/>
    </row>
    <row r="25" spans="1:6" ht="9.75" customHeight="1">
      <c r="A25" s="133"/>
    </row>
    <row r="26" spans="1:6" ht="17.25" customHeight="1">
      <c r="B26" s="274" t="s">
        <v>489</v>
      </c>
    </row>
    <row r="27" spans="1:6" ht="17.25" customHeight="1">
      <c r="B27" s="274" t="s">
        <v>490</v>
      </c>
    </row>
    <row r="28" spans="1:6" ht="17.25" customHeight="1">
      <c r="B28" s="274" t="s">
        <v>491</v>
      </c>
    </row>
    <row r="29" spans="1:6" ht="17.25" customHeight="1">
      <c r="B29" s="274" t="s">
        <v>492</v>
      </c>
    </row>
    <row r="30" spans="1:6" ht="17.25" customHeight="1">
      <c r="B30" s="274" t="s">
        <v>493</v>
      </c>
    </row>
    <row r="31" spans="1:6" ht="17.25" customHeight="1">
      <c r="B31" s="274" t="s">
        <v>494</v>
      </c>
    </row>
    <row r="32" spans="1:6" ht="17.25" customHeight="1">
      <c r="B32" s="274" t="s">
        <v>495</v>
      </c>
    </row>
    <row r="33" spans="1:6" ht="8.25" customHeight="1">
      <c r="A33" s="133"/>
    </row>
    <row r="34" spans="1:6" ht="15.5">
      <c r="A34" s="522" t="s">
        <v>496</v>
      </c>
      <c r="B34" s="522"/>
      <c r="C34" s="522"/>
      <c r="D34" s="522"/>
    </row>
    <row r="35" spans="1:6" ht="10.5" customHeight="1">
      <c r="A35" s="133"/>
    </row>
    <row r="36" spans="1:6" ht="36.75" customHeight="1">
      <c r="A36" s="524" t="s">
        <v>497</v>
      </c>
      <c r="B36" s="275" t="s">
        <v>498</v>
      </c>
      <c r="C36" s="525" t="s">
        <v>499</v>
      </c>
      <c r="D36" s="525"/>
    </row>
    <row r="37" spans="1:6" ht="28.5" customHeight="1">
      <c r="A37" s="524"/>
      <c r="B37" s="276">
        <v>7</v>
      </c>
      <c r="C37" s="525"/>
      <c r="D37" s="525"/>
    </row>
    <row r="38" spans="1:6" ht="27.75" customHeight="1">
      <c r="A38" s="522" t="s">
        <v>500</v>
      </c>
      <c r="B38" s="522"/>
      <c r="C38" s="522"/>
      <c r="D38" s="522"/>
    </row>
    <row r="39" spans="1:6" ht="66.75" customHeight="1">
      <c r="A39" s="522" t="s">
        <v>501</v>
      </c>
      <c r="B39" s="522"/>
      <c r="C39" s="522"/>
      <c r="D39" s="522"/>
      <c r="E39" s="522"/>
      <c r="F39" s="522"/>
    </row>
    <row r="40" spans="1:6" ht="5.4" customHeight="1">
      <c r="A40" s="115"/>
      <c r="B40" s="115"/>
      <c r="C40" s="115"/>
      <c r="D40" s="115"/>
      <c r="E40" s="115"/>
    </row>
    <row r="41" spans="1:6" ht="15.5">
      <c r="A41" s="115"/>
      <c r="B41" s="115"/>
      <c r="C41" s="115"/>
      <c r="D41" s="115"/>
      <c r="F41" s="112" t="s">
        <v>472</v>
      </c>
    </row>
    <row r="42" spans="1:6" ht="15.5">
      <c r="A42" s="115"/>
      <c r="B42" s="115"/>
      <c r="C42" s="115"/>
      <c r="D42" s="115"/>
      <c r="F42" s="134" t="s">
        <v>61</v>
      </c>
    </row>
    <row r="43" spans="1:6" ht="17.25" customHeight="1">
      <c r="A43" s="526" t="s">
        <v>502</v>
      </c>
      <c r="B43" s="526"/>
      <c r="C43" s="526"/>
      <c r="D43" s="526"/>
      <c r="E43" s="526"/>
      <c r="F43" s="526"/>
    </row>
    <row r="44" spans="1:6" ht="34.5" customHeight="1">
      <c r="A44" s="526" t="s">
        <v>503</v>
      </c>
      <c r="B44" s="526"/>
      <c r="C44" s="526"/>
      <c r="D44" s="526"/>
      <c r="E44" s="526"/>
      <c r="F44" s="526"/>
    </row>
    <row r="45" spans="1:6" ht="8.25" customHeight="1">
      <c r="A45" s="277"/>
      <c r="B45" s="277"/>
      <c r="C45" s="277"/>
      <c r="D45" s="277"/>
      <c r="E45" s="277"/>
    </row>
    <row r="46" spans="1:6" ht="15.5">
      <c r="A46" s="115"/>
      <c r="B46" s="527" t="s">
        <v>504</v>
      </c>
      <c r="C46" s="527"/>
      <c r="D46" s="527"/>
      <c r="E46" s="527"/>
    </row>
    <row r="47" spans="1:6" ht="15.5">
      <c r="A47" s="115"/>
      <c r="B47" s="528" t="s">
        <v>505</v>
      </c>
      <c r="C47" s="527"/>
      <c r="D47" s="527"/>
      <c r="E47" s="527"/>
    </row>
    <row r="48" spans="1:6" ht="15.5">
      <c r="A48" s="115"/>
      <c r="B48" s="527" t="s">
        <v>506</v>
      </c>
      <c r="C48" s="527"/>
      <c r="D48" s="527"/>
      <c r="E48" s="527"/>
    </row>
    <row r="49" spans="1:6" ht="12.75" customHeight="1">
      <c r="A49" s="115"/>
      <c r="B49" s="115"/>
      <c r="C49" s="115"/>
      <c r="D49" s="115"/>
    </row>
    <row r="50" spans="1:6" ht="36" customHeight="1">
      <c r="A50" s="526" t="s">
        <v>507</v>
      </c>
      <c r="B50" s="526"/>
      <c r="C50" s="526"/>
      <c r="D50" s="526"/>
      <c r="E50" s="526"/>
      <c r="F50" s="526"/>
    </row>
    <row r="51" spans="1:6" ht="9" customHeight="1">
      <c r="A51" s="277"/>
      <c r="B51" s="277"/>
      <c r="C51" s="277"/>
      <c r="D51" s="277"/>
      <c r="E51" s="277"/>
    </row>
    <row r="52" spans="1:6" ht="15.5">
      <c r="A52" s="115"/>
      <c r="B52" s="527" t="s">
        <v>508</v>
      </c>
      <c r="C52" s="527"/>
      <c r="D52" s="527"/>
      <c r="E52" s="527"/>
    </row>
    <row r="53" spans="1:6" ht="15.5">
      <c r="A53" s="115"/>
      <c r="B53" s="528" t="s">
        <v>509</v>
      </c>
      <c r="C53" s="527"/>
      <c r="D53" s="527"/>
      <c r="E53" s="527"/>
    </row>
    <row r="54" spans="1:6" ht="15.5">
      <c r="A54" s="115"/>
      <c r="B54" s="527" t="s">
        <v>510</v>
      </c>
      <c r="C54" s="527"/>
      <c r="D54" s="527"/>
      <c r="E54" s="527"/>
    </row>
    <row r="55" spans="1:6" ht="12.75" customHeight="1">
      <c r="A55" s="115"/>
      <c r="B55" s="115"/>
      <c r="C55" s="115"/>
      <c r="D55" s="115"/>
    </row>
    <row r="56" spans="1:6" ht="50.25" customHeight="1">
      <c r="A56" s="526" t="s">
        <v>511</v>
      </c>
      <c r="B56" s="526"/>
      <c r="C56" s="526"/>
      <c r="D56" s="526"/>
      <c r="E56" s="526"/>
      <c r="F56" s="526"/>
    </row>
    <row r="57" spans="1:6" ht="6" customHeight="1">
      <c r="A57" s="115"/>
      <c r="B57" s="116"/>
      <c r="C57" s="116"/>
      <c r="D57" s="116"/>
      <c r="E57" s="116"/>
    </row>
    <row r="58" spans="1:6" ht="33" customHeight="1">
      <c r="A58" s="522" t="s">
        <v>512</v>
      </c>
      <c r="B58" s="522"/>
      <c r="C58" s="522"/>
      <c r="D58" s="522"/>
      <c r="E58" s="522"/>
      <c r="F58" s="522"/>
    </row>
    <row r="59" spans="1:6" ht="13.5" customHeight="1">
      <c r="A59" s="115"/>
      <c r="B59" s="115"/>
      <c r="C59" s="115"/>
      <c r="D59" s="115"/>
    </row>
    <row r="60" spans="1:6" ht="15.75" customHeight="1">
      <c r="B60" s="530" t="s">
        <v>513</v>
      </c>
      <c r="C60" s="530"/>
    </row>
    <row r="61" spans="1:6" ht="18">
      <c r="B61" s="114" t="s">
        <v>514</v>
      </c>
    </row>
    <row r="62" spans="1:6" ht="15.5">
      <c r="B62" s="114" t="s">
        <v>515</v>
      </c>
    </row>
    <row r="63" spans="1:6" ht="9.75" customHeight="1">
      <c r="A63" s="114"/>
    </row>
    <row r="64" spans="1:6" ht="15">
      <c r="B64" s="529" t="s">
        <v>516</v>
      </c>
      <c r="C64" s="529"/>
      <c r="D64" s="529"/>
      <c r="E64" s="529"/>
    </row>
    <row r="65" spans="1:6" ht="6" customHeight="1">
      <c r="A65" s="114"/>
    </row>
    <row r="66" spans="1:6" ht="36.75" customHeight="1">
      <c r="A66" s="526" t="s">
        <v>517</v>
      </c>
      <c r="B66" s="526"/>
      <c r="C66" s="526"/>
      <c r="D66" s="526"/>
      <c r="E66" s="526"/>
      <c r="F66" s="526"/>
    </row>
    <row r="67" spans="1:6" ht="5.4" customHeight="1">
      <c r="A67" s="277"/>
      <c r="B67" s="277"/>
      <c r="C67" s="277"/>
      <c r="D67" s="277"/>
      <c r="E67" s="277"/>
      <c r="F67" s="277"/>
    </row>
    <row r="68" spans="1:6" ht="15.5">
      <c r="A68" s="277"/>
      <c r="B68" s="526" t="s">
        <v>518</v>
      </c>
      <c r="C68" s="526"/>
      <c r="D68" s="526"/>
      <c r="E68" s="277"/>
      <c r="F68" s="277"/>
    </row>
    <row r="69" spans="1:6" ht="15.5">
      <c r="A69" s="277"/>
      <c r="B69" s="277" t="s">
        <v>519</v>
      </c>
      <c r="C69" s="277"/>
      <c r="D69" s="277"/>
      <c r="E69" s="277"/>
      <c r="F69" s="277"/>
    </row>
    <row r="70" spans="1:6" ht="15.5">
      <c r="A70" s="277"/>
      <c r="B70" s="277" t="s">
        <v>520</v>
      </c>
      <c r="C70" s="277"/>
      <c r="D70" s="277"/>
      <c r="E70" s="277"/>
      <c r="F70" s="277"/>
    </row>
    <row r="71" spans="1:6" ht="5.4" customHeight="1">
      <c r="A71" s="277"/>
      <c r="B71" s="277"/>
      <c r="C71" s="277"/>
      <c r="D71" s="277"/>
      <c r="E71" s="277"/>
      <c r="F71" s="277"/>
    </row>
    <row r="72" spans="1:6" ht="15">
      <c r="B72" s="529" t="s">
        <v>521</v>
      </c>
      <c r="C72" s="529"/>
      <c r="D72" s="529"/>
      <c r="E72" s="529"/>
    </row>
    <row r="73" spans="1:6" ht="9" customHeight="1">
      <c r="A73" s="114"/>
    </row>
    <row r="74" spans="1:6" ht="49.5" customHeight="1">
      <c r="A74" s="526" t="s">
        <v>522</v>
      </c>
      <c r="B74" s="526"/>
      <c r="C74" s="526"/>
      <c r="D74" s="526"/>
      <c r="E74" s="526"/>
      <c r="F74" s="526"/>
    </row>
    <row r="75" spans="1:6" ht="4.25" customHeight="1"/>
    <row r="76" spans="1:6" ht="15.5">
      <c r="B76" s="114" t="s">
        <v>523</v>
      </c>
    </row>
    <row r="77" spans="1:6" ht="15.5">
      <c r="B77" s="114" t="s">
        <v>524</v>
      </c>
    </row>
    <row r="78" spans="1:6" ht="15.5">
      <c r="B78" s="114" t="s">
        <v>525</v>
      </c>
    </row>
    <row r="79" spans="1:6" ht="33.75" customHeight="1">
      <c r="B79" s="522" t="s">
        <v>526</v>
      </c>
      <c r="C79" s="522"/>
      <c r="D79" s="522"/>
      <c r="E79" s="522"/>
      <c r="F79" s="522"/>
    </row>
    <row r="80" spans="1:6" ht="15.5">
      <c r="B80" s="114" t="s">
        <v>527</v>
      </c>
    </row>
    <row r="81" spans="1:5" ht="6.65" customHeight="1">
      <c r="B81" s="114"/>
    </row>
    <row r="82" spans="1:5" ht="15.5">
      <c r="A82" s="114"/>
      <c r="B82" s="529" t="s">
        <v>528</v>
      </c>
      <c r="C82" s="529"/>
      <c r="D82" s="529"/>
      <c r="E82" s="529"/>
    </row>
  </sheetData>
  <mergeCells count="32">
    <mergeCell ref="B79:F79"/>
    <mergeCell ref="B82:E82"/>
    <mergeCell ref="B60:C60"/>
    <mergeCell ref="B64:E64"/>
    <mergeCell ref="A66:F66"/>
    <mergeCell ref="B68:D68"/>
    <mergeCell ref="B72:E72"/>
    <mergeCell ref="A74:F74"/>
    <mergeCell ref="A58:F58"/>
    <mergeCell ref="A39:F39"/>
    <mergeCell ref="A43:F43"/>
    <mergeCell ref="A44:F44"/>
    <mergeCell ref="B46:E46"/>
    <mergeCell ref="B47:E47"/>
    <mergeCell ref="B48:E48"/>
    <mergeCell ref="A50:F50"/>
    <mergeCell ref="B52:E52"/>
    <mergeCell ref="B53:E53"/>
    <mergeCell ref="B54:E54"/>
    <mergeCell ref="A56:F56"/>
    <mergeCell ref="A38:D38"/>
    <mergeCell ref="A3:D3"/>
    <mergeCell ref="A4:D4"/>
    <mergeCell ref="A5:D5"/>
    <mergeCell ref="A7:F7"/>
    <mergeCell ref="A8:F8"/>
    <mergeCell ref="A10:F10"/>
    <mergeCell ref="A17:F17"/>
    <mergeCell ref="A24:D24"/>
    <mergeCell ref="A34:D34"/>
    <mergeCell ref="A36:A37"/>
    <mergeCell ref="C36:D37"/>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6"/>
  <sheetViews>
    <sheetView zoomScale="85" zoomScaleNormal="85" workbookViewId="0">
      <selection sqref="A1:G39"/>
    </sheetView>
  </sheetViews>
  <sheetFormatPr defaultColWidth="9.08984375" defaultRowHeight="15.5"/>
  <cols>
    <col min="1" max="1" width="45.453125" style="234" customWidth="1"/>
    <col min="2" max="2" width="9.54296875" style="234" customWidth="1"/>
    <col min="3" max="3" width="11" style="234" customWidth="1"/>
    <col min="4" max="6" width="12.90625" style="235" customWidth="1"/>
    <col min="7" max="7" width="12" style="234" customWidth="1"/>
    <col min="8" max="16384" width="9.08984375" style="234"/>
  </cols>
  <sheetData>
    <row r="1" spans="1:10">
      <c r="A1" s="377"/>
      <c r="B1" s="377"/>
      <c r="C1" s="377"/>
      <c r="D1" s="378"/>
      <c r="E1" s="378"/>
      <c r="F1" s="379"/>
      <c r="G1" s="379" t="s">
        <v>529</v>
      </c>
    </row>
    <row r="2" spans="1:10">
      <c r="A2" s="377"/>
      <c r="B2" s="377"/>
      <c r="C2" s="377"/>
      <c r="D2" s="378"/>
      <c r="E2" s="378"/>
      <c r="F2" s="378"/>
      <c r="G2" s="377"/>
    </row>
    <row r="3" spans="1:10" ht="15.75" customHeight="1">
      <c r="A3" s="531" t="s">
        <v>530</v>
      </c>
      <c r="B3" s="531"/>
      <c r="C3" s="531"/>
      <c r="D3" s="531"/>
      <c r="E3" s="531"/>
      <c r="F3" s="531"/>
      <c r="G3" s="377"/>
    </row>
    <row r="4" spans="1:10">
      <c r="A4" s="380"/>
      <c r="B4" s="380"/>
      <c r="C4" s="380"/>
      <c r="D4" s="380"/>
      <c r="E4" s="380"/>
      <c r="F4" s="380"/>
      <c r="G4" s="377"/>
    </row>
    <row r="5" spans="1:10">
      <c r="A5" s="377"/>
      <c r="B5" s="377"/>
      <c r="C5" s="377"/>
      <c r="D5" s="378"/>
      <c r="E5" s="378"/>
      <c r="F5" s="378"/>
      <c r="G5" s="378" t="s">
        <v>40</v>
      </c>
    </row>
    <row r="6" spans="1:10" s="238" customFormat="1" ht="33" customHeight="1">
      <c r="A6" s="381"/>
      <c r="B6" s="382" t="s">
        <v>75</v>
      </c>
      <c r="C6" s="382" t="s">
        <v>77</v>
      </c>
      <c r="D6" s="382" t="s">
        <v>78</v>
      </c>
      <c r="E6" s="383" t="s">
        <v>79</v>
      </c>
      <c r="F6" s="382" t="s">
        <v>80</v>
      </c>
      <c r="G6" s="382" t="s">
        <v>81</v>
      </c>
      <c r="H6" s="237"/>
    </row>
    <row r="7" spans="1:10" s="238" customFormat="1" ht="21.75" customHeight="1">
      <c r="A7" s="384" t="s">
        <v>17</v>
      </c>
      <c r="B7" s="385"/>
      <c r="C7" s="385"/>
      <c r="D7" s="385"/>
      <c r="E7" s="386"/>
      <c r="F7" s="385"/>
      <c r="G7" s="387"/>
      <c r="H7" s="237"/>
    </row>
    <row r="8" spans="1:10" s="238" customFormat="1">
      <c r="A8" s="388" t="s">
        <v>531</v>
      </c>
      <c r="B8" s="389" t="s">
        <v>532</v>
      </c>
      <c r="C8" s="390">
        <v>11.8</v>
      </c>
      <c r="D8" s="390">
        <v>8.5</v>
      </c>
      <c r="E8" s="391">
        <v>7.5</v>
      </c>
      <c r="F8" s="390">
        <v>5.7</v>
      </c>
      <c r="G8" s="392">
        <v>5.8</v>
      </c>
      <c r="H8" s="237"/>
    </row>
    <row r="9" spans="1:10" s="238" customFormat="1" ht="7.5" customHeight="1">
      <c r="A9" s="388"/>
      <c r="B9" s="389"/>
      <c r="C9" s="390"/>
      <c r="D9" s="390"/>
      <c r="E9" s="391"/>
      <c r="F9" s="390"/>
      <c r="G9" s="392"/>
      <c r="H9" s="237"/>
    </row>
    <row r="10" spans="1:10" s="238" customFormat="1" ht="21.75" customHeight="1">
      <c r="A10" s="384" t="s">
        <v>22</v>
      </c>
      <c r="B10" s="389"/>
      <c r="C10" s="390"/>
      <c r="D10" s="390"/>
      <c r="E10" s="391"/>
      <c r="F10" s="390"/>
      <c r="G10" s="392"/>
      <c r="H10" s="237"/>
    </row>
    <row r="11" spans="1:10" s="238" customFormat="1">
      <c r="A11" s="388" t="s">
        <v>533</v>
      </c>
      <c r="B11" s="389" t="s">
        <v>40</v>
      </c>
      <c r="C11" s="393">
        <v>32888589.199999999</v>
      </c>
      <c r="D11" s="393">
        <v>36252447</v>
      </c>
      <c r="E11" s="394">
        <v>38983062.700000003</v>
      </c>
      <c r="F11" s="393">
        <v>41220470.899999999</v>
      </c>
      <c r="G11" s="395">
        <v>43595219.100000001</v>
      </c>
    </row>
    <row r="12" spans="1:10" s="238" customFormat="1">
      <c r="A12" s="388" t="s">
        <v>534</v>
      </c>
      <c r="B12" s="389" t="s">
        <v>532</v>
      </c>
      <c r="C12" s="396">
        <v>16.600000000000001</v>
      </c>
      <c r="D12" s="396">
        <v>16.600000000000001</v>
      </c>
      <c r="E12" s="397">
        <v>16.600000000000001</v>
      </c>
      <c r="F12" s="396">
        <v>16.600000000000001</v>
      </c>
      <c r="G12" s="398">
        <v>16.600000000000001</v>
      </c>
      <c r="H12" s="237"/>
    </row>
    <row r="13" spans="1:10" s="238" customFormat="1">
      <c r="A13" s="388" t="s">
        <v>535</v>
      </c>
      <c r="B13" s="389" t="s">
        <v>40</v>
      </c>
      <c r="C13" s="399">
        <v>27429083.3928</v>
      </c>
      <c r="D13" s="399">
        <v>30234540.798</v>
      </c>
      <c r="E13" s="400">
        <v>32511874.2918</v>
      </c>
      <c r="F13" s="399">
        <v>34377872.730599999</v>
      </c>
      <c r="G13" s="401">
        <v>36358412.729400001</v>
      </c>
      <c r="H13" s="237"/>
    </row>
    <row r="14" spans="1:10" s="238" customFormat="1" ht="6.75" customHeight="1">
      <c r="A14" s="388"/>
      <c r="B14" s="389"/>
      <c r="C14" s="399"/>
      <c r="D14" s="399"/>
      <c r="E14" s="400"/>
      <c r="F14" s="399"/>
      <c r="G14" s="401"/>
      <c r="H14" s="237"/>
    </row>
    <row r="15" spans="1:10">
      <c r="A15" s="402" t="s">
        <v>536</v>
      </c>
      <c r="B15" s="403" t="s">
        <v>40</v>
      </c>
      <c r="C15" s="404">
        <v>50257.1</v>
      </c>
      <c r="D15" s="404">
        <v>52886</v>
      </c>
      <c r="E15" s="404">
        <v>55532</v>
      </c>
      <c r="F15" s="404">
        <v>58520</v>
      </c>
      <c r="G15" s="405">
        <v>61690</v>
      </c>
      <c r="H15" s="239"/>
      <c r="I15" s="239"/>
      <c r="J15" s="239"/>
    </row>
    <row r="16" spans="1:10">
      <c r="A16" s="406" t="s">
        <v>537</v>
      </c>
      <c r="B16" s="389" t="s">
        <v>40</v>
      </c>
      <c r="C16" s="407">
        <v>43945.1</v>
      </c>
      <c r="D16" s="407">
        <v>48375</v>
      </c>
      <c r="E16" s="404">
        <v>52019</v>
      </c>
      <c r="F16" s="407">
        <v>55005</v>
      </c>
      <c r="G16" s="408">
        <v>58173</v>
      </c>
    </row>
    <row r="17" spans="1:10">
      <c r="A17" s="406" t="s">
        <v>538</v>
      </c>
      <c r="B17" s="389" t="s">
        <v>40</v>
      </c>
      <c r="C17" s="409">
        <v>0</v>
      </c>
      <c r="D17" s="409">
        <v>0</v>
      </c>
      <c r="E17" s="410">
        <v>0</v>
      </c>
      <c r="F17" s="409">
        <v>0</v>
      </c>
      <c r="G17" s="411">
        <v>0</v>
      </c>
    </row>
    <row r="18" spans="1:10" ht="46.5">
      <c r="A18" s="406" t="s">
        <v>539</v>
      </c>
      <c r="B18" s="389" t="s">
        <v>40</v>
      </c>
      <c r="C18" s="409">
        <v>0</v>
      </c>
      <c r="D18" s="409">
        <v>0</v>
      </c>
      <c r="E18" s="410">
        <v>0</v>
      </c>
      <c r="F18" s="409">
        <v>0</v>
      </c>
      <c r="G18" s="411">
        <v>0</v>
      </c>
    </row>
    <row r="19" spans="1:10">
      <c r="A19" s="406" t="s">
        <v>540</v>
      </c>
      <c r="B19" s="389" t="s">
        <v>40</v>
      </c>
      <c r="C19" s="407">
        <v>12</v>
      </c>
      <c r="D19" s="407">
        <v>11</v>
      </c>
      <c r="E19" s="404">
        <v>13</v>
      </c>
      <c r="F19" s="407">
        <v>15</v>
      </c>
      <c r="G19" s="408">
        <v>17</v>
      </c>
    </row>
    <row r="20" spans="1:10">
      <c r="A20" s="406" t="s">
        <v>541</v>
      </c>
      <c r="B20" s="389" t="s">
        <v>40</v>
      </c>
      <c r="C20" s="409">
        <v>0.9</v>
      </c>
      <c r="D20" s="409">
        <v>1</v>
      </c>
      <c r="E20" s="410">
        <v>1</v>
      </c>
      <c r="F20" s="409">
        <v>1</v>
      </c>
      <c r="G20" s="411">
        <v>1</v>
      </c>
    </row>
    <row r="21" spans="1:10">
      <c r="A21" s="406" t="s">
        <v>542</v>
      </c>
      <c r="B21" s="389" t="s">
        <v>40</v>
      </c>
      <c r="C21" s="409">
        <v>11.1</v>
      </c>
      <c r="D21" s="409">
        <v>10</v>
      </c>
      <c r="E21" s="410">
        <v>12</v>
      </c>
      <c r="F21" s="409">
        <v>14</v>
      </c>
      <c r="G21" s="411">
        <v>16</v>
      </c>
    </row>
    <row r="22" spans="1:10" ht="16.5" customHeight="1">
      <c r="A22" s="406" t="s">
        <v>543</v>
      </c>
      <c r="B22" s="389" t="s">
        <v>40</v>
      </c>
      <c r="C22" s="407">
        <v>6300</v>
      </c>
      <c r="D22" s="407">
        <v>4500</v>
      </c>
      <c r="E22" s="404">
        <v>3500</v>
      </c>
      <c r="F22" s="407">
        <v>3500</v>
      </c>
      <c r="G22" s="408">
        <v>3500</v>
      </c>
    </row>
    <row r="23" spans="1:10">
      <c r="A23" s="406" t="s">
        <v>544</v>
      </c>
      <c r="B23" s="389" t="s">
        <v>40</v>
      </c>
      <c r="C23" s="409">
        <v>0</v>
      </c>
      <c r="D23" s="409">
        <v>0</v>
      </c>
      <c r="E23" s="410">
        <v>0</v>
      </c>
      <c r="F23" s="409">
        <v>0</v>
      </c>
      <c r="G23" s="411">
        <v>0</v>
      </c>
    </row>
    <row r="24" spans="1:10" ht="7.5" customHeight="1">
      <c r="A24" s="406"/>
      <c r="B24" s="389"/>
      <c r="C24" s="409"/>
      <c r="D24" s="409"/>
      <c r="E24" s="410"/>
      <c r="F24" s="409"/>
      <c r="G24" s="411"/>
    </row>
    <row r="25" spans="1:10">
      <c r="A25" s="402" t="s">
        <v>545</v>
      </c>
      <c r="B25" s="403" t="s">
        <v>40</v>
      </c>
      <c r="C25" s="404">
        <v>23167.8</v>
      </c>
      <c r="D25" s="404">
        <v>40463</v>
      </c>
      <c r="E25" s="404">
        <v>55450</v>
      </c>
      <c r="F25" s="404">
        <v>68638</v>
      </c>
      <c r="G25" s="405">
        <v>86971</v>
      </c>
      <c r="H25" s="239"/>
      <c r="I25" s="239"/>
      <c r="J25" s="239"/>
    </row>
    <row r="26" spans="1:10">
      <c r="A26" s="412" t="s">
        <v>546</v>
      </c>
      <c r="B26" s="389" t="s">
        <v>40</v>
      </c>
      <c r="C26" s="413">
        <v>17903.099999999999</v>
      </c>
      <c r="D26" s="413">
        <v>30508</v>
      </c>
      <c r="E26" s="414">
        <v>40918</v>
      </c>
      <c r="F26" s="413">
        <v>51901</v>
      </c>
      <c r="G26" s="415">
        <v>65831</v>
      </c>
    </row>
    <row r="27" spans="1:10">
      <c r="A27" s="388" t="s">
        <v>547</v>
      </c>
      <c r="B27" s="389" t="s">
        <v>93</v>
      </c>
      <c r="C27" s="416">
        <v>6528</v>
      </c>
      <c r="D27" s="416">
        <v>10800</v>
      </c>
      <c r="E27" s="417">
        <v>13500</v>
      </c>
      <c r="F27" s="416">
        <v>16200</v>
      </c>
      <c r="G27" s="418">
        <v>19440</v>
      </c>
    </row>
    <row r="28" spans="1:10">
      <c r="A28" s="388" t="s">
        <v>205</v>
      </c>
      <c r="B28" s="389" t="s">
        <v>19</v>
      </c>
      <c r="C28" s="419">
        <v>2742.51</v>
      </c>
      <c r="D28" s="419">
        <v>2824.7853000000005</v>
      </c>
      <c r="E28" s="420">
        <v>3030.9946269000002</v>
      </c>
      <c r="F28" s="419">
        <v>3203.7613206332999</v>
      </c>
      <c r="G28" s="421">
        <v>3386.375715909398</v>
      </c>
    </row>
    <row r="29" spans="1:10" ht="31">
      <c r="A29" s="406" t="s">
        <v>548</v>
      </c>
      <c r="B29" s="389" t="s">
        <v>40</v>
      </c>
      <c r="C29" s="413">
        <v>4944.5</v>
      </c>
      <c r="D29" s="413">
        <v>9596</v>
      </c>
      <c r="E29" s="414">
        <v>12871</v>
      </c>
      <c r="F29" s="413">
        <v>16325</v>
      </c>
      <c r="G29" s="415">
        <v>20707</v>
      </c>
    </row>
    <row r="30" spans="1:10">
      <c r="A30" s="406" t="s">
        <v>549</v>
      </c>
      <c r="B30" s="389" t="s">
        <v>40</v>
      </c>
      <c r="C30" s="409">
        <v>264.39999999999998</v>
      </c>
      <c r="D30" s="409">
        <v>331</v>
      </c>
      <c r="E30" s="410">
        <v>365</v>
      </c>
      <c r="F30" s="409">
        <v>388</v>
      </c>
      <c r="G30" s="411">
        <v>409</v>
      </c>
    </row>
    <row r="31" spans="1:10">
      <c r="A31" s="422" t="s">
        <v>550</v>
      </c>
      <c r="B31" s="389" t="s">
        <v>40</v>
      </c>
      <c r="C31" s="423">
        <v>126</v>
      </c>
      <c r="D31" s="423">
        <v>185</v>
      </c>
      <c r="E31" s="424">
        <v>205</v>
      </c>
      <c r="F31" s="423">
        <v>217</v>
      </c>
      <c r="G31" s="425">
        <v>229</v>
      </c>
    </row>
    <row r="32" spans="1:10">
      <c r="A32" s="422" t="s">
        <v>551</v>
      </c>
      <c r="B32" s="389" t="s">
        <v>40</v>
      </c>
      <c r="C32" s="423">
        <v>138.4</v>
      </c>
      <c r="D32" s="423">
        <v>146</v>
      </c>
      <c r="E32" s="424">
        <v>160</v>
      </c>
      <c r="F32" s="423">
        <v>171</v>
      </c>
      <c r="G32" s="425">
        <v>180</v>
      </c>
    </row>
    <row r="33" spans="1:10" s="240" customFormat="1">
      <c r="A33" s="406" t="s">
        <v>552</v>
      </c>
      <c r="B33" s="389" t="s">
        <v>40</v>
      </c>
      <c r="C33" s="407">
        <v>0</v>
      </c>
      <c r="D33" s="407">
        <v>0</v>
      </c>
      <c r="E33" s="404">
        <v>0</v>
      </c>
      <c r="F33" s="407">
        <v>0</v>
      </c>
      <c r="G33" s="408">
        <v>0</v>
      </c>
    </row>
    <row r="34" spans="1:10" s="240" customFormat="1">
      <c r="A34" s="406" t="s">
        <v>553</v>
      </c>
      <c r="B34" s="389" t="s">
        <v>40</v>
      </c>
      <c r="C34" s="407">
        <v>55.800000000000004</v>
      </c>
      <c r="D34" s="407">
        <v>28</v>
      </c>
      <c r="E34" s="404">
        <v>1296</v>
      </c>
      <c r="F34" s="407">
        <v>24</v>
      </c>
      <c r="G34" s="408">
        <v>24</v>
      </c>
    </row>
    <row r="35" spans="1:10" s="240" customFormat="1" ht="31">
      <c r="A35" s="406" t="s">
        <v>554</v>
      </c>
      <c r="B35" s="389" t="s">
        <v>40</v>
      </c>
      <c r="C35" s="407">
        <v>0</v>
      </c>
      <c r="D35" s="407">
        <v>0</v>
      </c>
      <c r="E35" s="404">
        <v>1270</v>
      </c>
      <c r="F35" s="407">
        <v>0</v>
      </c>
      <c r="G35" s="408">
        <v>0</v>
      </c>
    </row>
    <row r="36" spans="1:10" s="240" customFormat="1">
      <c r="A36" s="406" t="s">
        <v>555</v>
      </c>
      <c r="B36" s="389" t="s">
        <v>40</v>
      </c>
      <c r="C36" s="413">
        <v>48.6</v>
      </c>
      <c r="D36" s="413">
        <v>20</v>
      </c>
      <c r="E36" s="414">
        <v>20</v>
      </c>
      <c r="F36" s="413">
        <v>20</v>
      </c>
      <c r="G36" s="415">
        <v>20</v>
      </c>
    </row>
    <row r="37" spans="1:10">
      <c r="A37" s="406" t="s">
        <v>556</v>
      </c>
      <c r="B37" s="389" t="s">
        <v>40</v>
      </c>
      <c r="C37" s="413">
        <v>7.2</v>
      </c>
      <c r="D37" s="413">
        <v>8</v>
      </c>
      <c r="E37" s="414">
        <v>6</v>
      </c>
      <c r="F37" s="413">
        <v>4</v>
      </c>
      <c r="G37" s="415">
        <v>4</v>
      </c>
    </row>
    <row r="38" spans="1:10">
      <c r="A38" s="426" t="s">
        <v>557</v>
      </c>
      <c r="B38" s="427" t="s">
        <v>40</v>
      </c>
      <c r="C38" s="428">
        <v>27089.3</v>
      </c>
      <c r="D38" s="428">
        <v>12423</v>
      </c>
      <c r="E38" s="428">
        <v>82</v>
      </c>
      <c r="F38" s="428">
        <v>-10118</v>
      </c>
      <c r="G38" s="429">
        <v>-25281</v>
      </c>
      <c r="H38" s="239"/>
      <c r="I38" s="239"/>
      <c r="J38" s="239"/>
    </row>
    <row r="39" spans="1:10">
      <c r="A39" s="377"/>
      <c r="B39" s="377"/>
      <c r="C39" s="377"/>
      <c r="D39" s="430"/>
      <c r="E39" s="430"/>
      <c r="F39" s="430"/>
      <c r="G39" s="377"/>
    </row>
    <row r="40" spans="1:10">
      <c r="D40" s="241"/>
      <c r="E40" s="241"/>
      <c r="F40" s="241"/>
    </row>
    <row r="41" spans="1:10">
      <c r="D41" s="242"/>
      <c r="E41" s="242"/>
      <c r="F41" s="242"/>
      <c r="G41" s="239"/>
    </row>
    <row r="42" spans="1:10">
      <c r="D42" s="242"/>
      <c r="E42" s="242"/>
      <c r="F42" s="242"/>
      <c r="G42" s="239"/>
    </row>
    <row r="43" spans="1:10">
      <c r="D43" s="241"/>
      <c r="E43" s="241"/>
      <c r="F43" s="241"/>
    </row>
    <row r="45" spans="1:10">
      <c r="A45" s="236"/>
      <c r="B45" s="236"/>
      <c r="C45" s="236"/>
    </row>
    <row r="46" spans="1:10">
      <c r="A46" s="236"/>
      <c r="B46" s="236"/>
      <c r="C46" s="236"/>
    </row>
  </sheetData>
  <mergeCells count="1">
    <mergeCell ref="A3:F3"/>
  </mergeCells>
  <pageMargins left="0.25" right="0.25" top="0.75" bottom="0.75" header="0.3" footer="0.3"/>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a653e30-c037-4331-b875-d3e9d7930b0f" xsi:nil="true"/>
    <lcf76f155ced4ddcb4097134ff3c332f xmlns="2972123d-4087-4727-b989-0bd98993d5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BF949DBC9D324E83E7E3101DC1FD8B" ma:contentTypeVersion="14" ma:contentTypeDescription="Create a new document." ma:contentTypeScope="" ma:versionID="3d012ef03e5ae162fff7752f85454146">
  <xsd:schema xmlns:xsd="http://www.w3.org/2001/XMLSchema" xmlns:xs="http://www.w3.org/2001/XMLSchema" xmlns:p="http://schemas.microsoft.com/office/2006/metadata/properties" xmlns:ns2="2972123d-4087-4727-b989-0bd98993d5c8" xmlns:ns3="da653e30-c037-4331-b875-d3e9d7930b0f" targetNamespace="http://schemas.microsoft.com/office/2006/metadata/properties" ma:root="true" ma:fieldsID="942eae83e3027717c5d50deb4513a4ee" ns2:_="" ns3:_="">
    <xsd:import namespace="2972123d-4087-4727-b989-0bd98993d5c8"/>
    <xsd:import namespace="da653e30-c037-4331-b875-d3e9d7930b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2123d-4087-4727-b989-0bd98993d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95c5fd6-58ac-49e6-a81e-c08b3bf5c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653e30-c037-4331-b875-d3e9d7930b0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41bcd6d-5143-467e-8ce3-9fb2888fe53b}" ma:internalName="TaxCatchAll" ma:showField="CatchAllData" ma:web="da653e30-c037-4331-b875-d3e9d7930b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49AC-6784-42FA-85D5-4C038DCC126D}">
  <ds:schemaRefs>
    <ds:schemaRef ds:uri="http://schemas.microsoft.com/sharepoint/v3/contenttype/forms"/>
  </ds:schemaRefs>
</ds:datastoreItem>
</file>

<file path=customXml/itemProps2.xml><?xml version="1.0" encoding="utf-8"?>
<ds:datastoreItem xmlns:ds="http://schemas.openxmlformats.org/officeDocument/2006/customXml" ds:itemID="{815A513B-E650-4C6C-9E44-A796EC7AACB0}">
  <ds:schemaRefs>
    <ds:schemaRef ds:uri="http://purl.org/dc/dcmitype/"/>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2972123d-4087-4727-b989-0bd98993d5c8"/>
    <ds:schemaRef ds:uri="http://www.w3.org/XML/1998/namespace"/>
    <ds:schemaRef ds:uri="http://schemas.openxmlformats.org/package/2006/metadata/core-properties"/>
    <ds:schemaRef ds:uri="da653e30-c037-4331-b875-d3e9d7930b0f"/>
  </ds:schemaRefs>
</ds:datastoreItem>
</file>

<file path=customXml/itemProps3.xml><?xml version="1.0" encoding="utf-8"?>
<ds:datastoreItem xmlns:ds="http://schemas.openxmlformats.org/officeDocument/2006/customXml" ds:itemID="{35333E31-FC70-4EB9-9E95-1F6A7C3A5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2123d-4087-4727-b989-0bd98993d5c8"/>
    <ds:schemaRef ds:uri="da653e30-c037-4331-b875-d3e9d7930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2</vt:i4>
      </vt:variant>
    </vt:vector>
  </HeadingPairs>
  <TitlesOfParts>
    <vt:vector size="14" baseType="lpstr">
      <vt:lpstr>1 lentelė_1-2 lapai</vt:lpstr>
      <vt:lpstr> 2 lentelė_1-4 lapai</vt:lpstr>
      <vt:lpstr>3 lentelė_1,2lapai</vt:lpstr>
      <vt:lpstr>4 lentelė 1 lapas</vt:lpstr>
      <vt:lpstr>4 lentelė 2 lapas</vt:lpstr>
      <vt:lpstr>4 lentelė 3,4,5 lapas</vt:lpstr>
      <vt:lpstr>5 lentelė</vt:lpstr>
      <vt:lpstr> 6 lentelė 1-2 lapai</vt:lpstr>
      <vt:lpstr>7 lentelė</vt:lpstr>
      <vt:lpstr>8 lentelė</vt:lpstr>
      <vt:lpstr>9 lentelė</vt:lpstr>
      <vt:lpstr>10 lentelė</vt:lpstr>
      <vt:lpstr>'10 lentelė'!Print_Area</vt:lpstr>
      <vt:lpstr>'3 lentelė_1,2lapai'!Print_Area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Raselė Bernotienė</dc:creator>
  <cp:keywords/>
  <dc:description/>
  <cp:lastModifiedBy>Regina Kiselienė</cp:lastModifiedBy>
  <cp:revision/>
  <cp:lastPrinted>2025-10-06T10:31:34Z</cp:lastPrinted>
  <dcterms:created xsi:type="dcterms:W3CDTF">2014-10-02T05:52:07Z</dcterms:created>
  <dcterms:modified xsi:type="dcterms:W3CDTF">2025-10-15T06:15:46Z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0x0101003DBF949DBC9D324E83E7E3101DC1FD8B</vt:lpwstr>
  </property>
  <property fmtid="{D5CDD505-2E9C-101B-9397-08002B2CF9AE}" pid="4" name="MediaServiceImageTags">
    <vt:lpwstr/>
  </property>
</Properties>
</file>