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lrvk-my.sharepoint.com/personal/silvija_cibiriene_lrv_lt/Documents/Darbalaukis/"/>
    </mc:Choice>
  </mc:AlternateContent>
  <xr:revisionPtr revIDLastSave="0" documentId="8_{FFBF8A2E-5A40-4618-AA1A-955E15151BE6}" xr6:coauthVersionLast="47" xr6:coauthVersionMax="47" xr10:uidLastSave="{00000000-0000-0000-0000-000000000000}"/>
  <bookViews>
    <workbookView xWindow="-108" yWindow="-108" windowWidth="30936" windowHeight="16776" firstSheet="1" activeTab="1" xr2:uid="{00000000-000D-0000-FFFF-FFFF00000000}"/>
  </bookViews>
  <sheets>
    <sheet name="BO" sheetId="1" state="hidden" r:id="rId1"/>
    <sheet name="bendra" sheetId="2" r:id="rId2"/>
    <sheet name="Nenaudoti" sheetId="8" state="hidden" r:id="rId3"/>
  </sheets>
  <definedNames>
    <definedName name="_xlnm._FilterDatabase" localSheetId="1" hidden="1">bendra!$A$11:$I$791</definedName>
    <definedName name="_xlnm._FilterDatabase" localSheetId="2" hidden="1">Nenaudoti!$A$1:$M$1854</definedName>
    <definedName name="Z_006E657D_E2CD_441A_93F0_769CE8991E66_.wvu.FilterData" localSheetId="1" hidden="1">bendra!$A$11:$I$790</definedName>
    <definedName name="Z_01602723_17D0_40F1_BD54_3B2C7FB1D7C8_.wvu.FilterData" localSheetId="1" hidden="1">bendra!$A$12:$L$790</definedName>
    <definedName name="Z_018E2E79_F53A_4CC8_8EF1_3C0DE417EFF4_.wvu.FilterData" localSheetId="1" hidden="1">bendra!$A$12:$L$790</definedName>
    <definedName name="Z_0288F02A_8AD2_49D3_AB2E_2B8BE76A60C6_.wvu.FilterData" localSheetId="1" hidden="1">bendra!$A$11:$I$791</definedName>
    <definedName name="Z_02DC2357_9157_490D_B81C_574E392336EA_.wvu.FilterData" localSheetId="1" hidden="1">bendra!$A$11:$I$790</definedName>
    <definedName name="Z_03F136D0_9964_414C_96F9_F3AF8381F75E_.wvu.FilterData" localSheetId="1" hidden="1">bendra!$A$11:$I$790</definedName>
    <definedName name="Z_045A5506_E479_4800_9E94_3C1DFE169146_.wvu.FilterData" localSheetId="1" hidden="1">bendra!$A$11:$I$790</definedName>
    <definedName name="Z_045C678E_2AAC_4132_A810_05B87ABC33A6_.wvu.FilterData" localSheetId="1" hidden="1">bendra!$A$11:$I$790</definedName>
    <definedName name="Z_04980FEF_D3F7_4718_98B0_21B990F6EBAF_.wvu.FilterData" localSheetId="1" hidden="1">bendra!$A$12:$L$790</definedName>
    <definedName name="Z_04A4CF0E_BA30_4E38_9373_122A8346813A_.wvu.FilterData" localSheetId="1" hidden="1">bendra!$A$12:$L$790</definedName>
    <definedName name="Z_057B549B_9A0C_440C_8BFF_DCB3CB5AF3CB_.wvu.FilterData" localSheetId="1" hidden="1">bendra!$A$12:$L$790</definedName>
    <definedName name="Z_057FA5B2_6D73_4B81_8A63_AAB2246199D0_.wvu.FilterData" localSheetId="1" hidden="1">bendra!$A$12:$L$790</definedName>
    <definedName name="Z_05F2F038_4DA2_423D_86A4_FC64766A8A44_.wvu.FilterData" localSheetId="1" hidden="1">bendra!$A$12:$L$790</definedName>
    <definedName name="Z_06281D54_F2D3_461C_A61E_674320D61B61_.wvu.FilterData" localSheetId="1" hidden="1">bendra!$A$12:$L$790</definedName>
    <definedName name="Z_09036884_EFAA_412E_A4ED_FF8E42353551_.wvu.FilterData" localSheetId="1" hidden="1">bendra!$A$12:$L$790</definedName>
    <definedName name="Z_09A43FE9_FEEE_4071_BC3D_B8B24D354CB0_.wvu.FilterData" localSheetId="1" hidden="1">bendra!$A$11:$I$791</definedName>
    <definedName name="Z_09B53679_90B7_4CC1_BCFD_F69C5DCAFAD0_.wvu.FilterData" localSheetId="1" hidden="1">bendra!$A$12:$L$790</definedName>
    <definedName name="Z_09D97758_EBAE_420E_B961_093A9FE55D34_.wvu.FilterData" localSheetId="1" hidden="1">bendra!$A$12:$L$790</definedName>
    <definedName name="Z_0A3D8151_5365_46AF_B144_82F557DA00BB_.wvu.FilterData" localSheetId="1" hidden="1">bendra!$A$11:$I$790</definedName>
    <definedName name="Z_0A9957B7_E239_4262_9EFC_D5B6880232B7_.wvu.FilterData" localSheetId="1" hidden="1">bendra!$A$12:$L$791</definedName>
    <definedName name="Z_0B2C84E2_F70E_42F6_935B_32F496EE50B7_.wvu.FilterData" localSheetId="1" hidden="1">bendra!$A$11:$I$790</definedName>
    <definedName name="Z_0BCF34AC_934C_473B_B2B3_0374311A56A3_.wvu.FilterData" localSheetId="1" hidden="1">bendra!$A$12:$L$790</definedName>
    <definedName name="Z_0CBE6149_9102_4B53_8763_5200F1142115_.wvu.FilterData" localSheetId="1" hidden="1">bendra!$A$12:$L$791</definedName>
    <definedName name="Z_0CE5A675_7B96_4AA1_8307_FCEFF1B6697B_.wvu.FilterData" localSheetId="1" hidden="1">bendra!$A$12:$L$790</definedName>
    <definedName name="Z_0D08BDE9_F6C1_4EC9_80D1_7C246D202F73_.wvu.FilterData" localSheetId="1" hidden="1">bendra!$A$11:$I$790</definedName>
    <definedName name="Z_0E810B52_DBAD_4E84_9E08_7D227BFF45EB_.wvu.FilterData" localSheetId="1" hidden="1">bendra!$A$12:$L$790</definedName>
    <definedName name="Z_0EDDC347_C01E_4382_A7D8_BFF29401E289_.wvu.FilterData" localSheetId="1" hidden="1">bendra!$A$11:$I$791</definedName>
    <definedName name="Z_0EE26541_2F3C_4B4D_AAB9_2E715B915529_.wvu.FilterData" localSheetId="1" hidden="1">bendra!$A$11:$I$790</definedName>
    <definedName name="Z_0F31F898_7DAA_49DB_8E61_06052632517D_.wvu.FilterData" localSheetId="1" hidden="1">bendra!$A$11:$I$790</definedName>
    <definedName name="Z_10E342E6_A2C8_4172_A929_C029992BCD88_.wvu.FilterData" localSheetId="1" hidden="1">bendra!$A$11:$I$790</definedName>
    <definedName name="Z_124183A1_A92C_4507_8306_2D33E33F63CB_.wvu.FilterData" localSheetId="1" hidden="1">bendra!$A$12:$L$790</definedName>
    <definedName name="Z_129223E4_7A38_44B3_9DD0_E21A68398CCA_.wvu.FilterData" localSheetId="2" hidden="1">Nenaudoti!$A$1:$M$1854</definedName>
    <definedName name="Z_12AFCA45_648F_4204_AB75_FD9DDC713ED3_.wvu.FilterData" localSheetId="1" hidden="1">bendra!$A$12:$L$790</definedName>
    <definedName name="Z_156E7D72_98B8_466D_93BB_3ECDD5A19674_.wvu.FilterData" localSheetId="1" hidden="1">bendra!$A$12:$L$790</definedName>
    <definedName name="Z_1683284E_4E1D_4A0F_913B_A67AF5B08008_.wvu.FilterData" localSheetId="1" hidden="1">bendra!$A$12:$L$790</definedName>
    <definedName name="Z_170884FD_B900_4330_ACBA_F9CB336E1CA9_.wvu.FilterData" localSheetId="1" hidden="1">bendra!$A$11:$I$790</definedName>
    <definedName name="Z_173B053B_B35D_4763_82EC_61E4647E244F_.wvu.FilterData" localSheetId="1" hidden="1">bendra!$A$12:$S$790</definedName>
    <definedName name="Z_178F620A_089A_4903_A086_798F519318DC_.wvu.FilterData" localSheetId="1" hidden="1">bendra!$A$12:$S$790</definedName>
    <definedName name="Z_18F7C464_3BF6_434E_AED4_3E29457E45A0_.wvu.FilterData" localSheetId="1" hidden="1">bendra!$A$12:$L$791</definedName>
    <definedName name="Z_19871CB1_EE72_412C_8B0B_2AFE54FD48EA_.wvu.FilterData" localSheetId="1" hidden="1">bendra!$A$12:$L$791</definedName>
    <definedName name="Z_19B2E758_C2B1_42F9_9932_E7F243E02702_.wvu.FilterData" localSheetId="1" hidden="1">bendra!$A$11:$I$790</definedName>
    <definedName name="Z_1A9D7FDE_9E49_479E_BBED_FA52243D7750_.wvu.FilterData" localSheetId="1" hidden="1">bendra!$A$11:$I$790</definedName>
    <definedName name="Z_1B870611_A503_4973_88F2_2E852518ADB6_.wvu.FilterData" localSheetId="1" hidden="1">bendra!$A$12:$L$790</definedName>
    <definedName name="Z_1C5AF27D_57EB_4019_B4AB_5404DED2EF4B_.wvu.FilterData" localSheetId="1" hidden="1">bendra!$A$12:$L$790</definedName>
    <definedName name="Z_1D2395CD_C30D_42AB_B3C7_10736874C6F3_.wvu.FilterData" localSheetId="1" hidden="1">bendra!$A$12:$L$790</definedName>
    <definedName name="Z_1E4BE16F_E0D5_4BE1_9276_A6F1543F3EBD_.wvu.FilterData" localSheetId="1" hidden="1">bendra!$A$12:$L$790</definedName>
    <definedName name="Z_1EEA2697_4017_498D_8951_ACD1858ACE3A_.wvu.FilterData" localSheetId="1" hidden="1">bendra!$A$12:$L$790</definedName>
    <definedName name="Z_1F38941F_052C_47F3_81AF_A82BF6173903_.wvu.FilterData" localSheetId="1" hidden="1">bendra!$A$11:$I$790</definedName>
    <definedName name="Z_1F79192A_2FAC_49CA_A4FA_CB4E9FF581A8_.wvu.FilterData" localSheetId="1" hidden="1">bendra!$A$12:$L$790</definedName>
    <definedName name="Z_1FDCCD33_E3AA_4386_9823_E65636FCB2E9_.wvu.FilterData" localSheetId="1" hidden="1">bendra!$A$12:$L$790</definedName>
    <definedName name="Z_2047ACB8_0C21_490C_9ACD_3E53B839F480_.wvu.FilterData" localSheetId="1" hidden="1">bendra!$A$12:$L$790</definedName>
    <definedName name="Z_20C7F35A_391A_4E12_94A4_EBAEBB9DF89F_.wvu.FilterData" localSheetId="1" hidden="1">bendra!$A$12:$L$790</definedName>
    <definedName name="Z_20CD713B_A424_46EB_A9BC_C416A5979707_.wvu.FilterData" localSheetId="1" hidden="1">bendra!$A$12:$S$790</definedName>
    <definedName name="Z_2176C132_3896_4593_9750_12278ED84C73_.wvu.FilterData" localSheetId="1" hidden="1">bendra!$A$11:$I$790</definedName>
    <definedName name="Z_22ABB335_1B9C_453F_9EE3_8DCA00178FF2_.wvu.FilterData" localSheetId="1" hidden="1">bendra!$A$12:$L$790</definedName>
    <definedName name="Z_22ED7318_A0BB_4DFA_808D_F5087C932373_.wvu.FilterData" localSheetId="1" hidden="1">bendra!$A$12:$L$790</definedName>
    <definedName name="Z_23FA9718_445F_431A_833B_CC226CCEFBEE_.wvu.FilterData" localSheetId="1" hidden="1">bendra!$A$12:$L$790</definedName>
    <definedName name="Z_2418B868_424F_4D1D_909E_8AD06910B095_.wvu.Cols" localSheetId="1" hidden="1">bendra!#REF!</definedName>
    <definedName name="Z_2418B868_424F_4D1D_909E_8AD06910B095_.wvu.FilterData" localSheetId="1" hidden="1">bendra!$A$11:$I$790</definedName>
    <definedName name="Z_2418B868_424F_4D1D_909E_8AD06910B095_.wvu.FilterData" localSheetId="2" hidden="1">Nenaudoti!$A$1:$M$1854</definedName>
    <definedName name="Z_245E6413_AFF8_4408_A113_D216DB909E52_.wvu.FilterData" localSheetId="1" hidden="1">bendra!$A$11:$I$790</definedName>
    <definedName name="Z_247CC5B8_E2A7_4044_B291_886883560D0F_.wvu.Cols" localSheetId="1" hidden="1">bendra!#REF!</definedName>
    <definedName name="Z_247CC5B8_E2A7_4044_B291_886883560D0F_.wvu.FilterData" localSheetId="1" hidden="1">bendra!$A$11:$I$790</definedName>
    <definedName name="Z_247CC5B8_E2A7_4044_B291_886883560D0F_.wvu.FilterData" localSheetId="2" hidden="1">Nenaudoti!$A$1:$M$1854</definedName>
    <definedName name="Z_24F2E6DD_CCC0_441F_9AC5_3BDCA5A056E9_.wvu.FilterData" localSheetId="1" hidden="1">bendra!$A$11:$I$790</definedName>
    <definedName name="Z_250F0377_7CC3_49E7_B702_4521E4EEB93D_.wvu.FilterData" localSheetId="1" hidden="1">bendra!$A$11:$I$790</definedName>
    <definedName name="Z_25506D09_6081_459B_AB81_6030579C3F52_.wvu.FilterData" localSheetId="1" hidden="1">bendra!$A$11:$I$790</definedName>
    <definedName name="Z_26C2338A_AD27_4C06_AB1F_B21C978B174B_.wvu.FilterData" localSheetId="1" hidden="1">bendra!$A$12:$L$791</definedName>
    <definedName name="Z_26C4DAD6_84B5_4B44_91A8_B22C35ACD761_.wvu.FilterData" localSheetId="1" hidden="1">bendra!$A$11:$I$790</definedName>
    <definedName name="Z_27B8D850_3F12_4E4A_BCE9_BF2D4DC1DE3D_.wvu.FilterData" localSheetId="1" hidden="1">bendra!$A$11:$I$790</definedName>
    <definedName name="Z_283A4823_688F_44D3_BB35_2B3FA99759DF_.wvu.FilterData" localSheetId="1" hidden="1">bendra!$A$12:$L$790</definedName>
    <definedName name="Z_28ACCF09_610B_4E5B_B101_DD063723FF88_.wvu.FilterData" localSheetId="1" hidden="1">bendra!$A$11:$I$790</definedName>
    <definedName name="Z_28BF985E_3071_4D3E_98C6_B3CF90C526A6_.wvu.FilterData" localSheetId="1" hidden="1">bendra!$A$11:$I$790</definedName>
    <definedName name="Z_29374230_5B44_43CE_B034_09953FC920DA_.wvu.FilterData" localSheetId="1" hidden="1">bendra!$A$12:$L$790</definedName>
    <definedName name="Z_2A340DC8_893C_469C_AC47_B771598C5DC5_.wvu.FilterData" localSheetId="1" hidden="1">bendra!$A$12:$L$790</definedName>
    <definedName name="Z_2A54B5EB_FFDF_41FB_885A_4CD4B8DBE576_.wvu.FilterData" localSheetId="1" hidden="1">bendra!$A$11:$I$791</definedName>
    <definedName name="Z_2AC6B64A_74B8_4A71_992D_406A9EECFD75_.wvu.FilterData" localSheetId="1" hidden="1">bendra!$A$12:$L$790</definedName>
    <definedName name="Z_2C6A7CFE_83C9_4A80_8F9A_D909578396DD_.wvu.FilterData" localSheetId="1" hidden="1">bendra!$A$12:$L$790</definedName>
    <definedName name="Z_2C70DC0B_0754_4C84_B950_13B1EAA0A911_.wvu.FilterData" localSheetId="1" hidden="1">bendra!$A$11:$I$790</definedName>
    <definedName name="Z_2C845E2E_911F_47C8_8AD6_00BEB684866A_.wvu.FilterData" localSheetId="1" hidden="1">bendra!$A$11:$I$790</definedName>
    <definedName name="Z_2D304D7D_3181_435E_A272_521DB098CEE4_.wvu.FilterData" localSheetId="1" hidden="1">bendra!$A$12:$L$790</definedName>
    <definedName name="Z_2D67FCE8_1227_41D3_B248_B634375BCFE9_.wvu.FilterData" localSheetId="1" hidden="1">bendra!$A$12:$L$790</definedName>
    <definedName name="Z_2E3EB348_DD94_47A6_A8A9_12C86C087536_.wvu.FilterData" localSheetId="1" hidden="1">bendra!$A$11:$I$791</definedName>
    <definedName name="Z_30083AB1_4E0C_4666_891F_5611148E18C1_.wvu.FilterData" localSheetId="1" hidden="1">bendra!$A$11:$I$790</definedName>
    <definedName name="Z_30D5E396_D413_450E_885B_1DC278F5691C_.wvu.FilterData" localSheetId="1" hidden="1">bendra!$A$11:$I$790</definedName>
    <definedName name="Z_317911A7_F35B_4498_ABAE_E711847C8DFA_.wvu.FilterData" localSheetId="1" hidden="1">bendra!$A$12:$L$790</definedName>
    <definedName name="Z_3192D20E_B522_41C1_94CD_2C426C2BBC00_.wvu.FilterData" localSheetId="1" hidden="1">bendra!$A$11:$I$790</definedName>
    <definedName name="Z_343D1740_B812_4DB1_8BA9_C6EC22E73EB1_.wvu.FilterData" localSheetId="1" hidden="1">bendra!$A$11:$I$790</definedName>
    <definedName name="Z_3448D187_D6D0_4AF4_AB09_000D84FCD9BF_.wvu.FilterData" localSheetId="1" hidden="1">bendra!$A$12:$L$790</definedName>
    <definedName name="Z_344AD2B5_57D2_4CDE_B98F_62D0FD512F51_.wvu.FilterData" localSheetId="1" hidden="1">bendra!$A$11:$I$790</definedName>
    <definedName name="Z_360DD19C_AFB5_455A_BBF3_EDF795452C82_.wvu.FilterData" localSheetId="1" hidden="1">bendra!$A$12:$L$790</definedName>
    <definedName name="Z_362EB86E_23BF_4214_81BC_BDDA35C8C157_.wvu.FilterData" localSheetId="1" hidden="1">bendra!$A$11:$I$790</definedName>
    <definedName name="Z_3654A1C1_B4EC_4340_8CAB_0C4037A11E26_.wvu.FilterData" localSheetId="1" hidden="1">bendra!$A$12:$L$790</definedName>
    <definedName name="Z_370271D9_0D9A_47BA_AA4E_A09B582FA9B4_.wvu.FilterData" localSheetId="1" hidden="1">bendra!$A$12:$L$790</definedName>
    <definedName name="Z_375ACB7D_750D_4EB7_B651_A5BE7B47CEB2_.wvu.FilterData" localSheetId="1" hidden="1">bendra!$A$12:$L$790</definedName>
    <definedName name="Z_3862F065_EC27_4EE4_BDA9_CCCFBB7F63F7_.wvu.FilterData" localSheetId="1" hidden="1">bendra!$A$11:$I$791</definedName>
    <definedName name="Z_387DD218_E90A_4AA5_91A6_16148670EB62_.wvu.FilterData" localSheetId="1" hidden="1">bendra!$A$12:$L$790</definedName>
    <definedName name="Z_391B3379_3393_4AB0_9BE2_5FED0B93C305_.wvu.FilterData" localSheetId="1" hidden="1">bendra!$A$11:$I$790</definedName>
    <definedName name="Z_3937D233_BAA8_4BA1_80EB_51B0E1D67440_.wvu.FilterData" localSheetId="1" hidden="1">bendra!$A$12:$L$790</definedName>
    <definedName name="Z_3947691E_C92A_4832_8549_67659AC6049E_.wvu.FilterData" localSheetId="1" hidden="1">bendra!$A$11:$I$790</definedName>
    <definedName name="Z_3A1299A1_7133_41E3_9165_1E0801063AB1_.wvu.Cols" localSheetId="1" hidden="1">bendra!#REF!</definedName>
    <definedName name="Z_3A1299A1_7133_41E3_9165_1E0801063AB1_.wvu.FilterData" localSheetId="1" hidden="1">bendra!$A$12:$S$790</definedName>
    <definedName name="Z_3A1299A1_7133_41E3_9165_1E0801063AB1_.wvu.FilterData" localSheetId="2" hidden="1">Nenaudoti!$A$1:$M$1854</definedName>
    <definedName name="Z_3AA795BE_D0A3_433C_82B5_AF970D169006_.wvu.FilterData" localSheetId="1" hidden="1">bendra!$A$11:$I$790</definedName>
    <definedName name="Z_3B32B55D_D175_4F69_AC55_0BF8CA12F2EE_.wvu.FilterData" localSheetId="1" hidden="1">bendra!$A$12:$L$790</definedName>
    <definedName name="Z_3B9AB826_8544_4A65_AE37_CADDD4B2D8BD_.wvu.FilterData" localSheetId="1" hidden="1">bendra!$A$12:$L$790</definedName>
    <definedName name="Z_3C8859F1_2F8C_42DF_8419_282ACA5B3FB5_.wvu.FilterData" localSheetId="1" hidden="1">bendra!$A$11:$I$790</definedName>
    <definedName name="Z_3CCF632E_F433_47D1_A20C_031BE0614528_.wvu.FilterData" localSheetId="1" hidden="1">bendra!$A$11:$I$790</definedName>
    <definedName name="Z_3CE76330_2BB1_4082_8315_4F79C0D0C23F_.wvu.FilterData" localSheetId="1" hidden="1">bendra!$A$12:$L$790</definedName>
    <definedName name="Z_3D912E29_850B_40AC_BEC3_74B0EA5EAF1D_.wvu.FilterData" localSheetId="1" hidden="1">bendra!$A$12:$L$790</definedName>
    <definedName name="Z_3FFD46BC_8C47_4A0F_AC29_8DF757DC58B2_.wvu.FilterData" localSheetId="1" hidden="1">bendra!$A$11:$I$790</definedName>
    <definedName name="Z_40E421ED_4367_4AAF_A40C_33104B087B0B_.wvu.FilterData" localSheetId="1" hidden="1">bendra!$A$11:$I$790</definedName>
    <definedName name="Z_413A78C6_B190_4AAD_B7D5_8F854D17FBD8_.wvu.FilterData" localSheetId="1" hidden="1">bendra!$A$12:$L$791</definedName>
    <definedName name="Z_418BB5C6_D0BD_4F2E_BA1A_A9145E01FD0C_.wvu.FilterData" localSheetId="1" hidden="1">bendra!$A$12:$L$790</definedName>
    <definedName name="Z_4193A08F_FBEA_4D28_B89B_9AB65A347CD8_.wvu.FilterData" localSheetId="1" hidden="1">bendra!$A$12:$L$790</definedName>
    <definedName name="Z_41ABF478_D204_4A75_9EB2_16D374F17DF1_.wvu.FilterData" localSheetId="1" hidden="1">bendra!$A$12:$L$790</definedName>
    <definedName name="Z_41C27BD2_EBE8_4362_84C3_34E8916D464B_.wvu.FilterData" localSheetId="1" hidden="1">bendra!$A$11:$I$790</definedName>
    <definedName name="Z_41E94D2D_E9F2_42F4_94B6_479A9A20D9E6_.wvu.FilterData" localSheetId="1" hidden="1">bendra!$A$11:$I$791</definedName>
    <definedName name="Z_42155AFD_E18C_4B7C_A704_F30383A69772_.wvu.FilterData" localSheetId="1" hidden="1">bendra!$A$11:$I$790</definedName>
    <definedName name="Z_4216808A_35E1_489C_AA08_F255754E70C0_.wvu.FilterData" localSheetId="1" hidden="1">bendra!$A$12:$L$790</definedName>
    <definedName name="Z_42488899_C2BA_4FA9_8A12_59CBF1D97C54_.wvu.FilterData" localSheetId="1" hidden="1">bendra!$A$11:$I$790</definedName>
    <definedName name="Z_4308787E_683E_42E7_B9E8_1C06F9B9F11A_.wvu.FilterData" localSheetId="1" hidden="1">bendra!$A$11:$I$791</definedName>
    <definedName name="Z_43B30F19_8DCC_47E9_93F6_9DB4DC2E190A_.wvu.FilterData" localSheetId="1" hidden="1">bendra!$A$12:$S$790</definedName>
    <definedName name="Z_448CA140_EA79_4BD4_A9B5_983C0D7A5913_.wvu.FilterData" localSheetId="1" hidden="1">bendra!$A$12:$L$791</definedName>
    <definedName name="Z_45531230_891D_4060_A98C_EA6DD28E6197_.wvu.FilterData" localSheetId="1" hidden="1">bendra!$A$11:$I$790</definedName>
    <definedName name="Z_46EC257F_A2A8_48B7_BE26_B59CCC1DA20E_.wvu.FilterData" localSheetId="1" hidden="1">bendra!$A$12:$L$791</definedName>
    <definedName name="Z_47061B0B_D4A3_4806_9A46_63187703497F_.wvu.FilterData" localSheetId="1" hidden="1">bendra!$A$11:$I$790</definedName>
    <definedName name="Z_475774F1_9A1D_45DB_A19B_054852A9FC89_.wvu.FilterData" localSheetId="1" hidden="1">bendra!$A$11:$I$790</definedName>
    <definedName name="Z_4858F88A_1EDE_41A2_895C_C4B368997252_.wvu.FilterData" localSheetId="1" hidden="1">bendra!$A$12:$L$790</definedName>
    <definedName name="Z_49948538_A6BE_4530_94EC_FF24761201BC_.wvu.FilterData" localSheetId="1" hidden="1">bendra!$A$11:$I$790</definedName>
    <definedName name="Z_49AD2DD7_81E4_4E58_8115_F06EEF63D482_.wvu.FilterData" localSheetId="1" hidden="1">bendra!$A$12:$L$791</definedName>
    <definedName name="Z_4B03D022_F6BF_4373_B1DD_E0D701C8F9E3_.wvu.FilterData" localSheetId="1" hidden="1">bendra!$A$11:$I$790</definedName>
    <definedName name="Z_4B10E9AA_C6FF_4041_8B6B_777EA735B780_.wvu.FilterData" localSheetId="1" hidden="1">bendra!$A$12:$L$790</definedName>
    <definedName name="Z_4C3663CC_BCD8_47EE_BE23_22F6A53F8C9E_.wvu.FilterData" localSheetId="1" hidden="1">bendra!$A$11:$I$790</definedName>
    <definedName name="Z_4D508517_FDC0_4B51_B275_C72948DB11E8_.wvu.FilterData" localSheetId="1" hidden="1">bendra!$A$11:$I$790</definedName>
    <definedName name="Z_4D5D0C98_998A_45B3_AFD6_1385BD8A916B_.wvu.FilterData" localSheetId="1" hidden="1">bendra!$A$12:$L$790</definedName>
    <definedName name="Z_4D66398D_43EB_46F4_A580_3F66D3852E73_.wvu.FilterData" localSheetId="1" hidden="1">bendra!$A$11:$I$790</definedName>
    <definedName name="Z_4D8D4D5E_9F99_4EF8_8617_2430661977DC_.wvu.FilterData" localSheetId="1" hidden="1">bendra!$A$12:$L$790</definedName>
    <definedName name="Z_4E0F380E_3F6A_4247_8E1A_E43CCC08F67D_.wvu.FilterData" localSheetId="1" hidden="1">bendra!$A$12:$L$790</definedName>
    <definedName name="Z_4E4DB885_1400_4CF4_8A5C_B14EC704E27A_.wvu.FilterData" localSheetId="1" hidden="1">bendra!$A$12:$L$790</definedName>
    <definedName name="Z_4F15BA19_583A_4A3C_B7B9_1038FD6F9A0F_.wvu.FilterData" localSheetId="1" hidden="1">bendra!$A$11:$I$790</definedName>
    <definedName name="Z_50BA167F_9606_40A4_B6C4_1524FCD74FA8_.wvu.FilterData" localSheetId="1" hidden="1">bendra!$A$12:$L$790</definedName>
    <definedName name="Z_50CDFC64_4CA1_4161_8637_E5271354613D_.wvu.FilterData" localSheetId="1" hidden="1">bendra!$A$11:$I$790</definedName>
    <definedName name="Z_50DDC3B9_4ABE_4B97_BFD8_1E941A7F2528_.wvu.FilterData" localSheetId="1" hidden="1">bendra!$A$12:$L$791</definedName>
    <definedName name="Z_5202DEC8_F21C_4E23_97CE_D3B81C00DF7A_.wvu.FilterData" localSheetId="1" hidden="1">bendra!$A$12:$L$790</definedName>
    <definedName name="Z_525DC4D9_FC90_4126_85AF_C13D906C1C15_.wvu.FilterData" localSheetId="1" hidden="1">bendra!$A$11:$I$791</definedName>
    <definedName name="Z_53318492_9355_472D_B65C_7C11C25437F6_.wvu.FilterData" localSheetId="1" hidden="1">bendra!$A$12:$L$790</definedName>
    <definedName name="Z_535DD4ED_A1BE_44D8_933D_A3858334AB42_.wvu.FilterData" localSheetId="1" hidden="1">bendra!$A$12:$L$791</definedName>
    <definedName name="Z_53C1965F_84A0_4F59_BD20_203243892F27_.wvu.FilterData" localSheetId="1" hidden="1">bendra!$A$12:$L$790</definedName>
    <definedName name="Z_54FF785F_5743_4BA9_8589_B533C5D2CCEC_.wvu.FilterData" localSheetId="1" hidden="1">bendra!$A$12:$L$790</definedName>
    <definedName name="Z_55A8B5B6_4FDB_4912_A314_49B619F5FC0F_.wvu.FilterData" localSheetId="1" hidden="1">bendra!$A$12:$L$790</definedName>
    <definedName name="Z_55D0E0F8_3F6F_46CB_8FFB_73B6B0C81289_.wvu.FilterData" localSheetId="1" hidden="1">bendra!$A$12:$L$790</definedName>
    <definedName name="Z_5665D447_BF89_4C26_B785_8E0152115B88_.wvu.FilterData" localSheetId="1" hidden="1">bendra!$A$12:$L$790</definedName>
    <definedName name="Z_56BF0E0B_61E2_43BC_AB63_A38547B99F60_.wvu.FilterData" localSheetId="1" hidden="1">bendra!$A$12:$L$790</definedName>
    <definedName name="Z_57E45456_0075_4948_98C7_186BA0E77E18_.wvu.FilterData" localSheetId="1" hidden="1">bendra!$A$11:$I$790</definedName>
    <definedName name="Z_590D763B_C79A_43FC_862F_72F6748538BE_.wvu.FilterData" localSheetId="1" hidden="1">bendra!$A$11:$I$790</definedName>
    <definedName name="Z_59F1D821_1B12_4ADD_A257_E90152209FA5_.wvu.FilterData" localSheetId="1" hidden="1">bendra!$A$11:$I$790</definedName>
    <definedName name="Z_5A8B834D_3C36_4EA2_BE35_A072262B736E_.wvu.FilterData" localSheetId="1" hidden="1">bendra!$A$11:$I$790</definedName>
    <definedName name="Z_5B305434_E753_4FED_BCC9_E8A744D2AD67_.wvu.FilterData" localSheetId="1" hidden="1">bendra!$A$12:$L$790</definedName>
    <definedName name="Z_5C07D16B_C216_4672_961C_96D111B0D68C_.wvu.FilterData" localSheetId="1" hidden="1">bendra!$A$12:$L$791</definedName>
    <definedName name="Z_5D30B261_47D7_4204_9D6D_7481C1EEC620_.wvu.FilterData" localSheetId="1" hidden="1">bendra!$A$11:$I$790</definedName>
    <definedName name="Z_5E422BA6_5518_42B2_83E8_7D246E848453_.wvu.FilterData" localSheetId="1" hidden="1">bendra!$A$12:$L$791</definedName>
    <definedName name="Z_5E512596_1055_4300_A47B_86117A08B8D8_.wvu.FilterData" localSheetId="1" hidden="1">bendra!$A$11:$I$790</definedName>
    <definedName name="Z_5F5402CE_F023_45CA_9CBE_7A8FFD33713D_.wvu.FilterData" localSheetId="1" hidden="1">bendra!$A$12:$L$790</definedName>
    <definedName name="Z_600BD9C7_A822_4D7B_93D1_E9D45572701A_.wvu.FilterData" localSheetId="1" hidden="1">bendra!$A$11:$I$790</definedName>
    <definedName name="Z_60FFDEA7_2C76_4DDD_82D4_200EB99AE23F_.wvu.FilterData" localSheetId="1" hidden="1">bendra!$A$11:$I$791</definedName>
    <definedName name="Z_61C41A56_4B27_4E6D_8941_CBDB80BB48BA_.wvu.FilterData" localSheetId="1" hidden="1">bendra!$A$12:$L$791</definedName>
    <definedName name="Z_6308F02C_D4C7_4DFF_8BC8_9802316F59BB_.wvu.FilterData" localSheetId="1" hidden="1">bendra!$A$11:$I$790</definedName>
    <definedName name="Z_63180BBD_4AC9_464B_BA99_708325205D9C_.wvu.FilterData" localSheetId="1" hidden="1">bendra!$A$11:$I$790</definedName>
    <definedName name="Z_6432BD99_58E9_4C38_B918_856A5DC66A0B_.wvu.FilterData" localSheetId="1" hidden="1">bendra!$A$12:$L$790</definedName>
    <definedName name="Z_65C3E297_8CC6_49D4_982D_928B0C1EDB22_.wvu.FilterData" localSheetId="1" hidden="1">bendra!$A$11:$I$790</definedName>
    <definedName name="Z_65F117C8_55FB_4B00_89FB_4AF467C0F0D5_.wvu.FilterData" localSheetId="1" hidden="1">bendra!$A$12:$L$790</definedName>
    <definedName name="Z_66ECEFD5_4626_402E_9080_BFB7A9C0E32A_.wvu.FilterData" localSheetId="1" hidden="1">bendra!$A$11:$I$790</definedName>
    <definedName name="Z_66F8CC23_6FAD_424C_B566_B2EDB44AF121_.wvu.FilterData" localSheetId="1" hidden="1">bendra!$A$11:$I$790</definedName>
    <definedName name="Z_681F40D3_9E07_4DB0_9D68_789CF575FFA3_.wvu.FilterData" localSheetId="1" hidden="1">bendra!$A$11:$I$791</definedName>
    <definedName name="Z_68DB2BFB_3A47_4753_951F_C0DF24E73448_.wvu.Cols" localSheetId="1" hidden="1">bendra!#REF!</definedName>
    <definedName name="Z_68DB2BFB_3A47_4753_951F_C0DF24E73448_.wvu.FilterData" localSheetId="1" hidden="1">bendra!$A$11:$I$790</definedName>
    <definedName name="Z_68DB2BFB_3A47_4753_951F_C0DF24E73448_.wvu.FilterData" localSheetId="2" hidden="1">Nenaudoti!$A$1:$M$1854</definedName>
    <definedName name="Z_69596A4F_335E_448D_B87C_9AC85890FEE1_.wvu.FilterData" localSheetId="1" hidden="1">bendra!$A$11:$I$790</definedName>
    <definedName name="Z_69DA88CE_21B7_4F25_914C_E4EE566A25C4_.wvu.FilterData" localSheetId="1" hidden="1">bendra!$A$12:$L$790</definedName>
    <definedName name="Z_6A50EB5C_41D1_40D6_9CC6_19BBADF906AF_.wvu.FilterData" localSheetId="1" hidden="1">bendra!$A$12:$L$791</definedName>
    <definedName name="Z_6E6D89BB_31D1_499B_9A02_D131E77F17B4_.wvu.FilterData" localSheetId="1" hidden="1">bendra!$A$11:$I$790</definedName>
    <definedName name="Z_6E76B6B6_A51C_4ECD_96C5_88733E34BD38_.wvu.FilterData" localSheetId="1" hidden="1">bendra!$A$12:$L$790</definedName>
    <definedName name="Z_6FB18A0E_DD63_4ACC_9EA1_9BE861F41D99_.wvu.FilterData" localSheetId="1" hidden="1">bendra!$A$11:$I$791</definedName>
    <definedName name="Z_701305CF_E306_48CB_AD70_FFC0D6BBDC86_.wvu.FilterData" localSheetId="1" hidden="1">bendra!$A$11:$I$790</definedName>
    <definedName name="Z_70A4B378_6D68_4B62_8F11_86597C762CF4_.wvu.FilterData" localSheetId="1" hidden="1">bendra!$A$12:$L$791</definedName>
    <definedName name="Z_71C08C43_E134_4D78_A38A_EF64D6784EDC_.wvu.FilterData" localSheetId="1" hidden="1">bendra!$A$12:$L$791</definedName>
    <definedName name="Z_71C38FF9_0129_485D_AEC5_70A057141165_.wvu.FilterData" localSheetId="1" hidden="1">bendra!$A$12:$L$791</definedName>
    <definedName name="Z_7236B9D3_904A_4860_98FD_B5DEDAC8C301_.wvu.FilterData" localSheetId="1" hidden="1">bendra!$A$11:$I$790</definedName>
    <definedName name="Z_723796BE_5EFD_497D_920F_C77C272E1438_.wvu.FilterData" localSheetId="1" hidden="1">bendra!$A$11:$I$790</definedName>
    <definedName name="Z_72CA7ECA_2631_4123_B4BF_A56A028C61B5_.wvu.FilterData" localSheetId="1" hidden="1">bendra!$A$12:$L$791</definedName>
    <definedName name="Z_734A0332_4645_4D85_9D59_7B5EF1E8B329_.wvu.FilterData" localSheetId="1" hidden="1">bendra!$A$12:$L$790</definedName>
    <definedName name="Z_7374A98C_BA80_4D6E_9C25_F1B8554357F6_.wvu.FilterData" localSheetId="1" hidden="1">bendra!$A$12:$L$790</definedName>
    <definedName name="Z_73B5D5E1_183E_4C96_9F21_8C6864AA40D7_.wvu.FilterData" localSheetId="1" hidden="1">bendra!$A$11:$I$791</definedName>
    <definedName name="Z_74214DE4_ACB5_47BF_A97E_F1D581335C95_.wvu.FilterData" localSheetId="1" hidden="1">bendra!$A$11:$I$790</definedName>
    <definedName name="Z_75DB8071_FAA2_4E83_90F6_56E8991A4D70_.wvu.FilterData" localSheetId="1" hidden="1">bendra!$A$12:$L$790</definedName>
    <definedName name="Z_76050CAC_3E7A_4B89_AB83_70C0675E1B71_.wvu.FilterData" localSheetId="1" hidden="1">bendra!$A$11:$I$790</definedName>
    <definedName name="Z_76147B71_875E_4318_A36F_BD01D965B7FA_.wvu.FilterData" localSheetId="1" hidden="1">bendra!$A$11:$I$790</definedName>
    <definedName name="Z_768DEF05_086A_467C_B850_2CF22D66F8BC_.wvu.FilterData" localSheetId="1" hidden="1">bendra!$A$12:$L$790</definedName>
    <definedName name="Z_77954F15_0127_47CE_8698_0EE30769201C_.wvu.FilterData" localSheetId="1" hidden="1">bendra!$A$11:$I$790</definedName>
    <definedName name="Z_77A9B3C4_AA75_4CDE_BA7A_86CF3F1AA5F2_.wvu.FilterData" localSheetId="1" hidden="1">bendra!$A$12:$L$791</definedName>
    <definedName name="Z_77FE58A8_B892_4F8B_92C7_33D046A8BC76_.wvu.FilterData" localSheetId="1" hidden="1">bendra!$A$11:$S$790</definedName>
    <definedName name="Z_798B3FCD_EC1A_4DE0_8E95_8561EEC5C35B_.wvu.FilterData" localSheetId="1" hidden="1">bendra!$A$11:$I$790</definedName>
    <definedName name="Z_79FAB97B_4CC6_4221_9276_B06A72D03858_.wvu.FilterData" localSheetId="1" hidden="1">bendra!$A$12:$L$791</definedName>
    <definedName name="Z_7A7542AA_2BB5_4C57_9482_D145BFEE8610_.wvu.FilterData" localSheetId="1" hidden="1">bendra!$A$11:$I$790</definedName>
    <definedName name="Z_7AEE47D6_FB5B_4FD7_9CD3_6FEE0575D992_.wvu.FilterData" localSheetId="1" hidden="1">bendra!$A$12:$L$790</definedName>
    <definedName name="Z_7BC6B291_8CA5_4CD9_8AE9_25BC365F79A5_.wvu.FilterData" localSheetId="1" hidden="1">bendra!$A$11:$I$790</definedName>
    <definedName name="Z_7C7DB4CB_57D3_484A_95A2_6976CE170FDD_.wvu.FilterData" localSheetId="1" hidden="1">bendra!$A$11:$I$790</definedName>
    <definedName name="Z_7DAB0A8F_BF9A_4B6B_8D8B_237E6BB7F532_.wvu.FilterData" localSheetId="1" hidden="1">bendra!$A$12:$L$790</definedName>
    <definedName name="Z_7EFB32AA_C473_40A7_815B_6CA6BA1A4964_.wvu.FilterData" localSheetId="1" hidden="1">bendra!$A$11:$I$790</definedName>
    <definedName name="Z_7F1A6B57_114D_4886_A063_88AA85C19C12_.wvu.FilterData" localSheetId="1" hidden="1">bendra!$A$12:$L$790</definedName>
    <definedName name="Z_7F8BBF58_2A4E_4878_BD9D_C757338595A1_.wvu.FilterData" localSheetId="1" hidden="1">bendra!$A$11:$S$790</definedName>
    <definedName name="Z_7FC7EAB3_264E_466B_8B00_2053C6F9E696_.wvu.FilterData" localSheetId="1" hidden="1">bendra!$A$12:$L$790</definedName>
    <definedName name="Z_80C795A9_746D_497A_8C97_DDC435A7B01B_.wvu.FilterData" localSheetId="1" hidden="1">bendra!$A$12:$L$790</definedName>
    <definedName name="Z_81390171_52A3_466D_883F_02EA21192E4B_.wvu.FilterData" localSheetId="1" hidden="1">bendra!$A$12:$L$791</definedName>
    <definedName name="Z_81A918B9_DB66_4EFF_9834_0F1A34678DC8_.wvu.FilterData" localSheetId="1" hidden="1">bendra!$A$11:$I$790</definedName>
    <definedName name="Z_829B9356_53CB_44CB_AAAF_E7C21DDBED64_.wvu.FilterData" localSheetId="1" hidden="1">bendra!$A$11:$I$791</definedName>
    <definedName name="Z_836C8DE9_E794_481D_B98C_4445D720C36F_.wvu.FilterData" localSheetId="1" hidden="1">bendra!$A$12:$L$790</definedName>
    <definedName name="Z_837BBE7F_CB1A_47C9_B14D_7264DEF97879_.wvu.FilterData" localSheetId="1" hidden="1">bendra!$A$12:$L$791</definedName>
    <definedName name="Z_84559781_B65A_4D4B_B7CB_93B3D889F7E6_.wvu.FilterData" localSheetId="1" hidden="1">bendra!$A$12:$L$791</definedName>
    <definedName name="Z_84ADDEA0_82F7_4567_905D_0D869F22EEE9_.wvu.FilterData" localSheetId="1" hidden="1">bendra!$A$11:$I$791</definedName>
    <definedName name="Z_85621337_303C_4F5D_ACAB_875C08E4FD8B_.wvu.FilterData" localSheetId="1" hidden="1">bendra!$A$11:$I$790</definedName>
    <definedName name="Z_8599A005_B263_4EE4_B367_B0D418C2F166_.wvu.FilterData" localSheetId="1" hidden="1">bendra!$A$12:$L$790</definedName>
    <definedName name="Z_863CFF65_E664_426D_BB56_D43F8F9742FD_.wvu.FilterData" localSheetId="1" hidden="1">bendra!$A$12:$L$791</definedName>
    <definedName name="Z_86CE83C0_133B_4718_8763_70BC77374200_.wvu.FilterData" localSheetId="1" hidden="1">bendra!$A$12:$L$790</definedName>
    <definedName name="Z_86CF4FDD_F278_483E_9933_4383D959680E_.wvu.FilterData" localSheetId="1" hidden="1">bendra!$A$12:$L$790</definedName>
    <definedName name="Z_88F91DCC_3BDC_4E0E_92BC_7B4613DE734E_.wvu.FilterData" localSheetId="1" hidden="1">bendra!$A$12:$L$790</definedName>
    <definedName name="Z_892F7868_3EA9_40F3_B260_41C4D1FE3DCB_.wvu.FilterData" localSheetId="1" hidden="1">bendra!$A$12:$L$790</definedName>
    <definedName name="Z_89F5972D_E4A6_443E_9B0B_BB77ECB0BF3A_.wvu.FilterData" localSheetId="1" hidden="1">bendra!$A$12:$L$791</definedName>
    <definedName name="Z_8A306A00_F210_4F3F_B5D7_A7166B346BA7_.wvu.FilterData" localSheetId="1" hidden="1">bendra!$A$12:$L$790</definedName>
    <definedName name="Z_8A4400C9_3C85_4269_A8FE_F5A425A442A7_.wvu.FilterData" localSheetId="1" hidden="1">bendra!$A$12:$L$790</definedName>
    <definedName name="Z_8A4400C9_3C85_4269_A8FE_F5A425A442A7_.wvu.FilterData" localSheetId="2" hidden="1">Nenaudoti!$A$1:$M$1854</definedName>
    <definedName name="Z_8AC79BCD_3ADD_46C9_8F22_FD94F6487C15_.wvu.FilterData" localSheetId="1" hidden="1">bendra!$A$11:$I$791</definedName>
    <definedName name="Z_8AF642E4_C00D_4BB9_9F8F_67443483B040_.wvu.FilterData" localSheetId="1" hidden="1">bendra!$A$12:$L$790</definedName>
    <definedName name="Z_8B1DC730_D87E_4BA6_B4C1_536B12107E64_.wvu.FilterData" localSheetId="1" hidden="1">bendra!$A$12:$L$790</definedName>
    <definedName name="Z_8C8658A3_EE9A_4CC7_A4A4_3A85C52C1431_.wvu.FilterData" localSheetId="1" hidden="1">bendra!$A$11:$I$790</definedName>
    <definedName name="Z_8D653BE7_4B2D_4CF5_BAD4_47EF61773982_.wvu.FilterData" localSheetId="1" hidden="1">bendra!$A$12:$L$790</definedName>
    <definedName name="Z_8D9E123B_43D0_4B54_A9DE_864829E3BC09_.wvu.FilterData" localSheetId="1" hidden="1">bendra!$A$12:$L$790</definedName>
    <definedName name="Z_8E5F077E_182D_4823_99B9_7EDB42F772A5_.wvu.FilterData" localSheetId="1" hidden="1">bendra!$A$12:$L$790</definedName>
    <definedName name="Z_8EB95752_78E7_48BD_AE0D_D7609BEE40D0_.wvu.FilterData" localSheetId="1" hidden="1">bendra!$A$12:$L$791</definedName>
    <definedName name="Z_8EDAE373_EC23_464C_9CEB_947BA690B6EE_.wvu.FilterData" localSheetId="1" hidden="1">bendra!$A$11:$I$790</definedName>
    <definedName name="Z_8FCA8BB0_8A1C_44DB_BC66_CC056D0F6DC0_.wvu.FilterData" localSheetId="1" hidden="1">bendra!$A$11:$I$790</definedName>
    <definedName name="Z_8FE7EA2D_16DD_47FB_BC6F_9256F9B1E88A_.wvu.FilterData" localSheetId="1" hidden="1">bendra!$A$12:$L$790</definedName>
    <definedName name="Z_904B5B66_EDEB_4F19_AC75_A139F7D2FBA3_.wvu.FilterData" localSheetId="1" hidden="1">bendra!$A$12:$L$790</definedName>
    <definedName name="Z_90B8DC30_0574_4E9E_B323_19F6F9482689_.wvu.FilterData" localSheetId="1" hidden="1">bendra!$A$12:$L$790</definedName>
    <definedName name="Z_91013E8A_5C13_43E3_83F5_77EBBC0201DF_.wvu.FilterData" localSheetId="1" hidden="1">bendra!$A$12:$L$790</definedName>
    <definedName name="Z_916E8AAC_57EC_4C73_95C3_49EDCB17BCC2_.wvu.FilterData" localSheetId="1" hidden="1">bendra!$A$12:$S$790</definedName>
    <definedName name="Z_9207A6E0_04D3_4940_86A9_8E201DD53A43_.wvu.FilterData" localSheetId="1" hidden="1">bendra!$A$11:$I$790</definedName>
    <definedName name="Z_92687E6B_C11A_435A_A7C4_41B5E9D2E554_.wvu.FilterData" localSheetId="1" hidden="1">bendra!$A$12:$L$790</definedName>
    <definedName name="Z_92AF4089_C574_4C22_B66C_A38EAC528AB7_.wvu.FilterData" localSheetId="1" hidden="1">bendra!$A$11:$I$790</definedName>
    <definedName name="Z_93CC289C_0246_4EE7_A4B8_7996D6A6CC41_.wvu.FilterData" localSheetId="1" hidden="1">bendra!$A$12:$L$790</definedName>
    <definedName name="Z_9531D76B_1C77_412F_A094_95D38998B22C_.wvu.FilterData" localSheetId="1" hidden="1">bendra!$A$11:$I$790</definedName>
    <definedName name="Z_95B50830_F775_49BF_98F5_B2F41CE232FB_.wvu.FilterData" localSheetId="1" hidden="1">bendra!$A$12:$L$790</definedName>
    <definedName name="Z_95FF4E63_4A9B_4711_92E8_4934F8AA5C89_.wvu.FilterData" localSheetId="1" hidden="1">bendra!$A$12:$S$790</definedName>
    <definedName name="Z_9606B135_7E13_4CDA_8A11_13213886A7E3_.wvu.FilterData" localSheetId="1" hidden="1">bendra!$A$12:$L$791</definedName>
    <definedName name="Z_96AC2358_5256_4BD7_8DA4_74E965C2252A_.wvu.FilterData" localSheetId="1" hidden="1">bendra!$A$11:$I$790</definedName>
    <definedName name="Z_97A37BE3_ED2A_4EE5_816A_FF89B2F62D8D_.wvu.FilterData" localSheetId="1" hidden="1">bendra!$A$11:$I$790</definedName>
    <definedName name="Z_9953DC19_F728_43FC_AF41_139671F44D77_.wvu.FilterData" localSheetId="1" hidden="1">bendra!$A$11:$I$790</definedName>
    <definedName name="Z_99625575_E7C0_47F2_A547_14699240ECC5_.wvu.FilterData" localSheetId="1" hidden="1">bendra!$A$11:$I$790</definedName>
    <definedName name="Z_9971418F_F50E_4B9D_B9C5_EF30134EB0C4_.wvu.FilterData" localSheetId="1" hidden="1">bendra!$A$11:$S$790</definedName>
    <definedName name="Z_9974C9B8_2E38_46EA_9434_02F2E93262F3_.wvu.FilterData" localSheetId="1" hidden="1">bendra!$A$11:$I$790</definedName>
    <definedName name="Z_99CC3A58_BF43_4CE2_AA9A_76B8E35E732A_.wvu.FilterData" localSheetId="1" hidden="1">bendra!$A$12:$L$790</definedName>
    <definedName name="Z_9A33718F_6BF8_45DD_BA7F_851B908779B9_.wvu.FilterData" localSheetId="1" hidden="1">bendra!$A$11:$I$790</definedName>
    <definedName name="Z_9B1EEC55_7941_4983_A4A2_17135FA0B854_.wvu.FilterData" localSheetId="1" hidden="1">bendra!$A$12:$L$790</definedName>
    <definedName name="Z_9B35406B_A976_440F_A593_E52A8F913292_.wvu.FilterData" localSheetId="1" hidden="1">bendra!$A$11:$I$790</definedName>
    <definedName name="Z_9BD1AC48_707C_4571_9EDB_0DF427FD2282_.wvu.FilterData" localSheetId="1" hidden="1">bendra!$A$12:$L$791</definedName>
    <definedName name="Z_9C05A6D5_068B_4131_BEFA_4E8261FF9C4F_.wvu.FilterData" localSheetId="1" hidden="1">bendra!$A$12:$L$790</definedName>
    <definedName name="Z_9CAA3380_4F65_4730_84B7_31D18DFBB85A_.wvu.FilterData" localSheetId="1" hidden="1">bendra!$A$11:$S$790</definedName>
    <definedName name="Z_9D3CCD94_1238_4E18_8E44_A704C78AD521_.wvu.FilterData" localSheetId="1" hidden="1">bendra!$A$12:$L$790</definedName>
    <definedName name="Z_9E369EA9_1195_413F_A63F_012F5A6BF332_.wvu.FilterData" localSheetId="1" hidden="1">bendra!$A$12:$L$790</definedName>
    <definedName name="Z_9E7EB04E_1A95_400E_BE10_418094EA70B3_.wvu.FilterData" localSheetId="1" hidden="1">bendra!$A$12:$L$790</definedName>
    <definedName name="Z_9EF6B09C_BD69_47E3_A45B_4D6FD486BBB2_.wvu.FilterData" localSheetId="1" hidden="1">bendra!$A$12:$L$790</definedName>
    <definedName name="Z_A07C623F_3E34_4CDA_B6E3_048591532BA6_.wvu.FilterData" localSheetId="1" hidden="1">bendra!$A$11:$I$790</definedName>
    <definedName name="Z_A1E96A86_1D4F_45B5_BB94_25A26FCCE3FC_.wvu.FilterData" localSheetId="1" hidden="1">bendra!$A$11:$I$790</definedName>
    <definedName name="Z_A2556899_CDF5_4167_982E_B32CACB49493_.wvu.FilterData" localSheetId="1" hidden="1">bendra!$A$12:$L$790</definedName>
    <definedName name="Z_A375AE48_241F_4F54_8E9D_0F2C5D91AC01_.wvu.FilterData" localSheetId="1" hidden="1">bendra!$A$11:$I$790</definedName>
    <definedName name="Z_A3A2BDE6_17F7_448B_862F_EC6C12FC031C_.wvu.FilterData" localSheetId="1" hidden="1">bendra!$A$11:$I$790</definedName>
    <definedName name="Z_A3E2EE4E_F2A4_452B_A2D6_65F7C598AF87_.wvu.FilterData" localSheetId="1" hidden="1">bendra!$A$11:$I$790</definedName>
    <definedName name="Z_A3E76763_A969_438B_831C_6748CE4AFCF3_.wvu.Cols" localSheetId="1" hidden="1">bendra!#REF!</definedName>
    <definedName name="Z_A3E76763_A969_438B_831C_6748CE4AFCF3_.wvu.FilterData" localSheetId="1" hidden="1">bendra!$A$12:$L$790</definedName>
    <definedName name="Z_A4934DA2_2840_449E_883E_36FC4A79C680_.wvu.FilterData" localSheetId="1" hidden="1">bendra!$A$11:$I$791</definedName>
    <definedName name="Z_A54AC81A_F8E5_4BCE_BA49_5DD24F763664_.wvu.FilterData" localSheetId="1" hidden="1">bendra!$A$11:$S$790</definedName>
    <definedName name="Z_A6856110_D95F_42A1_9D98_D8BF908B59C5_.wvu.FilterData" localSheetId="1" hidden="1">bendra!$A$11:$S$790</definedName>
    <definedName name="Z_A6AA0E08_6B04_46CB_99AD_2400CE8EC544_.wvu.FilterData" localSheetId="1" hidden="1">bendra!$A$11:$I$790</definedName>
    <definedName name="Z_A6C354EC_4807_4D98_B7A0_0BDC573D35AB_.wvu.FilterData" localSheetId="1" hidden="1">bendra!$A$12:$L$790</definedName>
    <definedName name="Z_A6EECD41_CC81_4120_B965_B0221DD42803_.wvu.FilterData" localSheetId="1" hidden="1">bendra!$A$11:$I$790</definedName>
    <definedName name="Z_A8E2D911_3FF8_4B1D_9244_BCDAB92DBD6A_.wvu.FilterData" localSheetId="1" hidden="1">bendra!$A$11:$I$790</definedName>
    <definedName name="Z_A9E73DFA_6B79_4750_9784_18CDBA82CEB8_.wvu.FilterData" localSheetId="1" hidden="1">bendra!$A$11:$I$791</definedName>
    <definedName name="Z_AB0E223A_5138_4496_81E1_662676B204D7_.wvu.FilterData" localSheetId="1" hidden="1">bendra!$A$11:$I$791</definedName>
    <definedName name="Z_AB8EB170_19D3_4264_ADAA_8F8118AD7844_.wvu.FilterData" localSheetId="1" hidden="1">bendra!$A$12:$L$790</definedName>
    <definedName name="Z_AC08500D_92C1_4226_AF0A_0FA666A4E5DB_.wvu.FilterData" localSheetId="1" hidden="1">bendra!$A$12:$L$790</definedName>
    <definedName name="Z_AC5C03A1_27CC_4570_9586_26EE98776736_.wvu.FilterData" localSheetId="1" hidden="1">bendra!$A$11:$I$790</definedName>
    <definedName name="Z_AC7A0516_A12D_4B58_8D68_59FAE463AEB2_.wvu.FilterData" localSheetId="1" hidden="1">bendra!$A$12:$L$791</definedName>
    <definedName name="Z_AC7F017E_D942_4564_B6A0_5C8BE65207D8_.wvu.FilterData" localSheetId="1" hidden="1">bendra!$A$11:$I$790</definedName>
    <definedName name="Z_AC99C2CC_7182_479F_86DF_70C1CB3546A9_.wvu.Cols" localSheetId="1" hidden="1">bendra!#REF!</definedName>
    <definedName name="Z_AC99C2CC_7182_479F_86DF_70C1CB3546A9_.wvu.FilterData" localSheetId="1" hidden="1">bendra!$A$11:$I$790</definedName>
    <definedName name="Z_AC99C2CC_7182_479F_86DF_70C1CB3546A9_.wvu.FilterData" localSheetId="2" hidden="1">Nenaudoti!$A$1:$M$1854</definedName>
    <definedName name="Z_ACF599A7_8C4E_4F55_A64E_5FAB19F084C4_.wvu.FilterData" localSheetId="1" hidden="1">bendra!$A$11:$I$790</definedName>
    <definedName name="Z_AE738A69_E070_44DC_98CC_5F858A986B19_.wvu.FilterData" localSheetId="1" hidden="1">bendra!$A$11:$I$791</definedName>
    <definedName name="Z_B00A477C_35B7_48BA_867D_72E39EB9E320_.wvu.FilterData" localSheetId="1" hidden="1">bendra!$A$11:$I$791</definedName>
    <definedName name="Z_B01DEFEE_B03C_4118_B8D8_A45799B3B0FB_.wvu.FilterData" localSheetId="1" hidden="1">bendra!$A$11:$I$790</definedName>
    <definedName name="Z_B111D47B_FDF1_4A62_A898_5E78B8DD9F4B_.wvu.FilterData" localSheetId="1" hidden="1">bendra!$A$11:$I$791</definedName>
    <definedName name="Z_B132CF5D_64DC_421A_ABE9_71EBF3688001_.wvu.FilterData" localSheetId="1" hidden="1">bendra!$A$12:$L$790</definedName>
    <definedName name="Z_B16327A3_8749_4259_8494_A76E8B47457A_.wvu.FilterData" localSheetId="1" hidden="1">bendra!$A$11:$I$790</definedName>
    <definedName name="Z_B22F54FA_7B74_4A2F_8154_15668D56435C_.wvu.FilterData" localSheetId="1" hidden="1">bendra!$A$12:$L$790</definedName>
    <definedName name="Z_B321BC0E_266E_4435_89A9_D8B73ACADAD7_.wvu.FilterData" localSheetId="1" hidden="1">bendra!$A$12:$L$790</definedName>
    <definedName name="Z_B3A4FC62_194F_4223_A9FA_E1B1254C19DC_.wvu.FilterData" localSheetId="1" hidden="1">bendra!$A$11:$I$791</definedName>
    <definedName name="Z_B53C58FA_F8CA_4873_ABDC_52C2CA3722E0_.wvu.FilterData" localSheetId="1" hidden="1">bendra!$A$12:$S$790</definedName>
    <definedName name="Z_B545A50C_3089_431C_BC31_3BC1C57EEFDA_.wvu.FilterData" localSheetId="1" hidden="1">bendra!$A$11:$I$790</definedName>
    <definedName name="Z_B627BB3C_850E_40D0_8F7F_085359EEAEA9_.wvu.FilterData" localSheetId="1" hidden="1">bendra!$A$11:$I$790</definedName>
    <definedName name="Z_B6336779_8F86_4AA4_810B_B322BE51C7BB_.wvu.FilterData" localSheetId="1" hidden="1">bendra!$A$12:$L$790</definedName>
    <definedName name="Z_B63680F2_15BC_41BC_8A7C_C5D615F19BE3_.wvu.FilterData" localSheetId="1" hidden="1">bendra!$A$12:$L$790</definedName>
    <definedName name="Z_B68512EC_EE8C_4227_8A70_5B741864D678_.wvu.FilterData" localSheetId="1" hidden="1">bendra!$A$12:$L$790</definedName>
    <definedName name="Z_B7A8C8FB_34E3_4F32_95BE_3FF1C7189447_.wvu.FilterData" localSheetId="1" hidden="1">bendra!$A$11:$I$790</definedName>
    <definedName name="Z_B82C2E41_9E5B_4B10_9CB7_5062A2A1BF16_.wvu.FilterData" localSheetId="1" hidden="1">bendra!$A$11:$I$790</definedName>
    <definedName name="Z_B8331F3D_9E24_48FA_9B37_B2AB5AC2A1D4_.wvu.FilterData" localSheetId="1" hidden="1">bendra!$A$11:$I$791</definedName>
    <definedName name="Z_B841A09D_F953_43BA_93E6_2B032819B982_.wvu.FilterData" localSheetId="1" hidden="1">bendra!$A$11:$I$790</definedName>
    <definedName name="Z_B8B50B95_6018_4E8D_BF38_53B5101DA806_.wvu.FilterData" localSheetId="1" hidden="1">bendra!$A$11:$I$790</definedName>
    <definedName name="Z_B9045D11_56B0_4FA7_92E6_37E038494B2E_.wvu.FilterData" localSheetId="1" hidden="1">bendra!$A$11:$I$791</definedName>
    <definedName name="Z_B945B12A_A96A_43B6_826E_D656F9CB116A_.wvu.FilterData" localSheetId="1" hidden="1">bendra!$A$11:$I$790</definedName>
    <definedName name="Z_B9532621_B98E_40E8_9882_D12A960D008A_.wvu.FilterData" localSheetId="1" hidden="1">bendra!$A$11:$S$790</definedName>
    <definedName name="Z_BAB096D0_BE4B_4FEA_9ACF_E3C6458AC678_.wvu.FilterData" localSheetId="1" hidden="1">bendra!$A$12:$L$790</definedName>
    <definedName name="Z_BC182FAA_14F3_4781_A8D0_4815AFD14930_.wvu.FilterData" localSheetId="1" hidden="1">bendra!$A$12:$L$790</definedName>
    <definedName name="Z_BD4D1174_3799_4AAC_A92A_85078A77B209_.wvu.FilterData" localSheetId="1" hidden="1">bendra!$A$11:$I$790</definedName>
    <definedName name="Z_BD6B7678_462C_4AD6_A087_F8450EF21213_.wvu.FilterData" localSheetId="1" hidden="1">bendra!$A$12:$L$790</definedName>
    <definedName name="Z_BF5A0975_C5C0_4EC6_97A8_08CB87944374_.wvu.FilterData" localSheetId="1" hidden="1">bendra!$A$12:$L$790</definedName>
    <definedName name="Z_BF7DEF81_E52A_4ADF_B536_153025DC5C1A_.wvu.FilterData" localSheetId="1" hidden="1">bendra!$A$12:$L$790</definedName>
    <definedName name="Z_C0091877_B431_4B6F_AA5D_BB4A03E26C32_.wvu.FilterData" localSheetId="1" hidden="1">bendra!$A$12:$L$790</definedName>
    <definedName name="Z_C0BF211B_C0C7_43F6_A2B1_D44ECD30A8BD_.wvu.FilterData" localSheetId="1" hidden="1">bendra!$A$11:$I$790</definedName>
    <definedName name="Z_C3CC694D_7BEE_4695_85CB_8B3C2FD758D5_.wvu.FilterData" localSheetId="1" hidden="1">bendra!$A$12:$L$790</definedName>
    <definedName name="Z_C408A1F4_CEF2_4090_A97C_071D93A14ABD_.wvu.FilterData" localSheetId="1" hidden="1">bendra!$A$12:$L$790</definedName>
    <definedName name="Z_C4F0CE4A_CE7B_493A_B475_26EB2749B689_.wvu.FilterData" localSheetId="1" hidden="1">bendra!$A$12:$L$790</definedName>
    <definedName name="Z_C631675F_2963_4A15_BDCE_823B7CBB771D_.wvu.FilterData" localSheetId="1" hidden="1">bendra!$A$12:$L$790</definedName>
    <definedName name="Z_C6C004CF_75F6_4D74_8DB3_39C98DE6DF81_.wvu.FilterData" localSheetId="1" hidden="1">bendra!$A$11:$I$791</definedName>
    <definedName name="Z_C6DE3FB9_266A_4D62_9061_52882031B526_.wvu.FilterData" localSheetId="1" hidden="1">bendra!$A$11:$I$791</definedName>
    <definedName name="Z_C6F4ACD8_BC4D_4EC9_AC6F_FD775A89718A_.wvu.FilterData" localSheetId="1" hidden="1">bendra!$A$12:$L$790</definedName>
    <definedName name="Z_C73D6817_E11C_4037_8F12_AA99F0F798CE_.wvu.FilterData" localSheetId="1" hidden="1">bendra!$A$11:$I$790</definedName>
    <definedName name="Z_C7BECF78_98C1_4EA4_AD45_A1D8C7AAD6DC_.wvu.FilterData" localSheetId="1" hidden="1">bendra!$A$12:$L$790</definedName>
    <definedName name="Z_C7F2D593_EDCD_4B9B_B934_771B17469FCD_.wvu.FilterData" localSheetId="1" hidden="1">bendra!$A$12:$L$790</definedName>
    <definedName name="Z_C802226E_AA41_4E06_BF8A_A15F0457E164_.wvu.FilterData" localSheetId="1" hidden="1">bendra!$A$11:$S$790</definedName>
    <definedName name="Z_C89BA697_BBAC_4A4B_BD60_486425F7AA8C_.wvu.FilterData" localSheetId="1" hidden="1">bendra!$A$11:$I$790</definedName>
    <definedName name="Z_C89BCB19_39F9_4A99_830B_16D0E0F31D7F_.wvu.FilterData" localSheetId="1" hidden="1">bendra!$A$12:$L$790</definedName>
    <definedName name="Z_C8E5C68F_7ACE_4404_9E8A_DB6804116024_.wvu.FilterData" localSheetId="1" hidden="1">bendra!$A$12:$L$791</definedName>
    <definedName name="Z_C963BB2C_28C6_4E2A_8810_118B875C3C92_.wvu.FilterData" localSheetId="1" hidden="1">bendra!$A$11:$I$790</definedName>
    <definedName name="Z_C9DD3575_F907_4268_BDBE_03C51AF1D14E_.wvu.FilterData" localSheetId="1" hidden="1">bendra!$A$12:$L$790</definedName>
    <definedName name="Z_CA6CA380_1C2A_4D97_8E9A_E1891BE4B7A2_.wvu.FilterData" localSheetId="1" hidden="1">bendra!$A$12:$L$790</definedName>
    <definedName name="Z_CB13D73E_1392_4B4C_91FA_D84D25C02C5F_.wvu.FilterData" localSheetId="1" hidden="1">bendra!$A$12:$L$790</definedName>
    <definedName name="Z_CE219FBE_B8BA_4FC0_AC3D_25EB31AD8AD2_.wvu.FilterData" localSheetId="1" hidden="1">bendra!$A$12:$L$790</definedName>
    <definedName name="Z_CE4B25B2_E214_4F6B_85ED_666F0FADF750_.wvu.FilterData" localSheetId="1" hidden="1">bendra!$A$11:$I$790</definedName>
    <definedName name="Z_CE69DD23_5D3F_4940_9A7A_4EDD8BFB033F_.wvu.FilterData" localSheetId="1" hidden="1">bendra!$A$11:$I$790</definedName>
    <definedName name="Z_D06247AC_36DA_4FD7_AE03_C3339091E060_.wvu.FilterData" localSheetId="1" hidden="1">bendra!$A$12:$L$790</definedName>
    <definedName name="Z_D0D77A7A_DEB7_4B35_B589_7F57153B0EE7_.wvu.FilterData" localSheetId="1" hidden="1">bendra!$A$12:$L$791</definedName>
    <definedName name="Z_D128D951_9F3D_43EC_9AA8_5A280D2EAC42_.wvu.FilterData" localSheetId="1" hidden="1">bendra!$A$11:$I$790</definedName>
    <definedName name="Z_D13B627D_1412_4429_818E_17BCD3394FA4_.wvu.FilterData" localSheetId="1" hidden="1">bendra!$A$12:$L$790</definedName>
    <definedName name="Z_D1FE69BA_5634_4F56_A14C_4BC557C9EF8F_.wvu.FilterData" localSheetId="1" hidden="1">bendra!$A$12:$L$790</definedName>
    <definedName name="Z_D2F95E08_FDD7_443A_95B3_76FE79A0CD24_.wvu.FilterData" localSheetId="1" hidden="1">bendra!$A$12:$L$790</definedName>
    <definedName name="Z_D34E8FF1_B853_494A_B303_8B9E1DB2E39D_.wvu.FilterData" localSheetId="1" hidden="1">bendra!$A$12:$L$790</definedName>
    <definedName name="Z_D3AB3DD4_BCB9_4E4D_8193_3E65A312CA37_.wvu.FilterData" localSheetId="1" hidden="1">bendra!$A$11:$I$790</definedName>
    <definedName name="Z_D443CB72_569A_4CCE_8689_2842542FBF5B_.wvu.FilterData" localSheetId="1" hidden="1">bendra!$A$11:$I$790</definedName>
    <definedName name="Z_D526AD08_78E6_434A_AD56_9F73E0B9B241_.wvu.FilterData" localSheetId="1" hidden="1">bendra!$A$12:$L$790</definedName>
    <definedName name="Z_D59A0AE9_E23A_478A_811D_3CD42CCB1F69_.wvu.FilterData" localSheetId="1" hidden="1">bendra!$A$12:$L$791</definedName>
    <definedName name="Z_D5BF6AE3_A5C3_42B8_9726_650D9DA133E5_.wvu.FilterData" localSheetId="1" hidden="1">bendra!$A$11:$S$790</definedName>
    <definedName name="Z_D646E42C_A863_4505_800B_70B372EB7984_.wvu.FilterData" localSheetId="1" hidden="1">bendra!$A$11:$I$790</definedName>
    <definedName name="Z_D6C4D56B_A744_44E8_8BF1_31A4E571B082_.wvu.FilterData" localSheetId="1" hidden="1">bendra!$A$11:$I$790</definedName>
    <definedName name="Z_D75C886E_94D4_4203_B686_F306165997E1_.wvu.FilterData" localSheetId="1" hidden="1">bendra!$A$12:$L$791</definedName>
    <definedName name="Z_D75CA167_2357_40A0_9CA5_F48A22605899_.wvu.FilterData" localSheetId="1" hidden="1">bendra!$A$11:$I$790</definedName>
    <definedName name="Z_D7BA26DC_D83B_4B54_BE4C_4268F9BFB242_.wvu.FilterData" localSheetId="1" hidden="1">bendra!$A$12:$L$790</definedName>
    <definedName name="Z_D7C31C57_C81F_4E55_B2C7_2096C31FE5CC_.wvu.FilterData" localSheetId="1" hidden="1">bendra!$A$12:$L$790</definedName>
    <definedName name="Z_D7CED5A9_762B_44B5_B17E_81CA0BE350B2_.wvu.FilterData" localSheetId="1" hidden="1">bendra!$A$11:$I$790</definedName>
    <definedName name="Z_D81FC6F9_312E_4197_B0EB_66DFB2AE2C89_.wvu.FilterData" localSheetId="1" hidden="1">bendra!$A$11:$I$790</definedName>
    <definedName name="Z_D8405565_0CC5_4349_B6DE_9D17D408FA01_.wvu.FilterData" localSheetId="1" hidden="1">bendra!$A$12:$L$790</definedName>
    <definedName name="Z_D8A4F80F_9AE1_4F2A_AC19_CCDB733BB02A_.wvu.FilterData" localSheetId="1" hidden="1">bendra!$A$12:$L$790</definedName>
    <definedName name="Z_D9883B6E_9D12_4BF0_882E_A9D6DAAF1230_.wvu.FilterData" localSheetId="1" hidden="1">bendra!$A$12:$S$790</definedName>
    <definedName name="Z_D9F29C9F_221E_431C_A702_73EA0FC6341B_.wvu.FilterData" localSheetId="1" hidden="1">bendra!$A$11:$I$790</definedName>
    <definedName name="Z_DAA12D45_17A4_4D47_B03D_4F438ACFEE48_.wvu.FilterData" localSheetId="1" hidden="1">bendra!$A$12:$L$790</definedName>
    <definedName name="Z_DAC9274E_B91C_40BD_AD24_44E472570EF7_.wvu.FilterData" localSheetId="1" hidden="1">bendra!$A$12:$L$790</definedName>
    <definedName name="Z_DB1A95DA_5EFF_4F96_B206_A54136ED776F_.wvu.FilterData" localSheetId="1" hidden="1">bendra!$A$11:$I$790</definedName>
    <definedName name="Z_DB235F2F_8593_4B8B_BC60_56B737F51EBB_.wvu.FilterData" localSheetId="1" hidden="1">bendra!$A$12:$L$790</definedName>
    <definedName name="Z_DB332714_E798_44F5_852A_9E5C3D9C18B8_.wvu.FilterData" localSheetId="1" hidden="1">bendra!$A$11:$I$790</definedName>
    <definedName name="Z_DBA5A3A0_6AA9_4F5C_A7C4_1D2335162549_.wvu.FilterData" localSheetId="1" hidden="1">bendra!$A$12:$L$790</definedName>
    <definedName name="Z_DBDDE1B1_7CCB_4A27_AD50_FD902DBE822C_.wvu.FilterData" localSheetId="1" hidden="1">bendra!$A$11:$I$790</definedName>
    <definedName name="Z_DCF933A1_D197_4912_B647_50EB5AE792A4_.wvu.FilterData" localSheetId="1" hidden="1">bendra!$A$11:$I$790</definedName>
    <definedName name="Z_DD027180_8C86_4E31_B7DC_4FDA3F913093_.wvu.FilterData" localSheetId="1" hidden="1">bendra!$A$11:$I$790</definedName>
    <definedName name="Z_DED197E8_C5F2_4691_8411_747E82EA540A_.wvu.FilterData" localSheetId="1" hidden="1">bendra!$A$12:$L$790</definedName>
    <definedName name="Z_E039D831_3E09_4A14_A3FE_23DC0726C3D5_.wvu.Cols" localSheetId="1" hidden="1">bendra!#REF!</definedName>
    <definedName name="Z_E039D831_3E09_4A14_A3FE_23DC0726C3D5_.wvu.FilterData" localSheetId="1" hidden="1">bendra!$A$11:$I$790</definedName>
    <definedName name="Z_E039D831_3E09_4A14_A3FE_23DC0726C3D5_.wvu.FilterData" localSheetId="2" hidden="1">Nenaudoti!$A$1:$M$1854</definedName>
    <definedName name="Z_E1725185_016D_4EE2_BC53_F3D0C5058DA9_.wvu.FilterData" localSheetId="1" hidden="1">bendra!$A$11:$I$790</definedName>
    <definedName name="Z_E2039DF0_0526_4A57_A438_8533F64114AB_.wvu.FilterData" localSheetId="1" hidden="1">bendra!$A$12:$L$790</definedName>
    <definedName name="Z_E25BC161_3FC6_4E6D_AECE_5A9ECA16C67C_.wvu.FilterData" localSheetId="1" hidden="1">bendra!$A$12:$L$790</definedName>
    <definedName name="Z_E29FF3E9_E2FA_4C5F_8AD0_6DA30B228B45_.wvu.FilterData" localSheetId="1" hidden="1">bendra!$A$11:$S$790</definedName>
    <definedName name="Z_E36F7C6E_8A21_4FEC_8E19_7FF1C849D3E8_.wvu.FilterData" localSheetId="1" hidden="1">bendra!$A$11:$I$790</definedName>
    <definedName name="Z_E4EFA842_4376_4E70_B4BD_DE7CBBBCC7ED_.wvu.FilterData" localSheetId="1" hidden="1">bendra!$A$12:$L$790</definedName>
    <definedName name="Z_E4F91E7D_80F4_4FC1_85D3_7C2DF35350CF_.wvu.FilterData" localSheetId="1" hidden="1">bendra!$A$12:$L$790</definedName>
    <definedName name="Z_E657FF84_9F91_49D4_949E_E9E9242381AB_.wvu.FilterData" localSheetId="1" hidden="1">bendra!$A$11:$I$790</definedName>
    <definedName name="Z_E6760F67_17BC_41BA_BA10_7852E068FA78_.wvu.FilterData" localSheetId="1" hidden="1">bendra!$A$11:$I$790</definedName>
    <definedName name="Z_E6DF1659_C8F9_48C9_952D_7AE7799BEC2B_.wvu.FilterData" localSheetId="1" hidden="1">bendra!$A$11:$I$790</definedName>
    <definedName name="Z_E7175DE5_3472_4F9A_9CEF_0A5B2832ACB3_.wvu.FilterData" localSheetId="1" hidden="1">bendra!$A$12:$L$790</definedName>
    <definedName name="Z_E7FCDF48_008F_4636_980B_788BD4F1789D_.wvu.FilterData" localSheetId="1" hidden="1">bendra!$A$12:$L$790</definedName>
    <definedName name="Z_E8FCEA28_2E1B_40F3_AB04_9C5E5DB3545C_.wvu.FilterData" localSheetId="1" hidden="1">bendra!$A$12:$L$790</definedName>
    <definedName name="Z_E93A2376_B440_4665_9A72_714A0EA87DDD_.wvu.FilterData" localSheetId="1" hidden="1">bendra!$A$12:$L$790</definedName>
    <definedName name="Z_EA75CC40_8DA6_45AF_8DCE_EE9A23E86CA1_.wvu.FilterData" localSheetId="1" hidden="1">bendra!$A$12:$L$791</definedName>
    <definedName name="Z_EC3A1353_2631_4FBA_9CA9_4AF5D4EBE61A_.wvu.FilterData" localSheetId="1" hidden="1">bendra!$A$12:$L$791</definedName>
    <definedName name="Z_EE314C89_B45A_4025_9E5F_209B707330BF_.wvu.FilterData" localSheetId="1" hidden="1">bendra!$A$12:$L$790</definedName>
    <definedName name="Z_EE4E6AE6_85BB_43A5_9E16_EFF53C4BE4DE_.wvu.FilterData" localSheetId="1" hidden="1">bendra!$A$11:$I$790</definedName>
    <definedName name="Z_EF874365_B4FF_49BE_AF91_E756CB110BD2_.wvu.FilterData" localSheetId="1" hidden="1">bendra!$A$11:$I$790</definedName>
    <definedName name="Z_EFAB4653_5B05_4F11_B8EF_9E8E37F6487A_.wvu.FilterData" localSheetId="1" hidden="1">bendra!$A$11:$I$790</definedName>
    <definedName name="Z_F01F52BE_BF30_4DF7_874C_B4EC09521AB4_.wvu.FilterData" localSheetId="1" hidden="1">bendra!$A$12:$S$790</definedName>
    <definedName name="Z_F07DDE11_D298_4251_85DC_61AFB00AB166_.wvu.FilterData" localSheetId="1" hidden="1">bendra!$A$12:$S$790</definedName>
    <definedName name="Z_F0AE406B_6B99_4FE2_9414_0F46F197F43C_.wvu.FilterData" localSheetId="1" hidden="1">bendra!$A$12:$L$790</definedName>
    <definedName name="Z_F0D8AAD7_8C9F_4676_A650_0776C96A3D2A_.wvu.FilterData" localSheetId="1" hidden="1">bendra!$A$12:$L$790</definedName>
    <definedName name="Z_F37FA918_806E_41CA_BD09_B7EABA1672FC_.wvu.FilterData" localSheetId="1" hidden="1">bendra!$A$11:$S$790</definedName>
    <definedName name="Z_F3AF7ACC_7F8E_485B_B67D_58C3A1EF8FB1_.wvu.FilterData" localSheetId="1" hidden="1">bendra!$A$12:$L$790</definedName>
    <definedName name="Z_F5269AA6_7FB9_4A56_BE69_56DF990CA0D9_.wvu.FilterData" localSheetId="1" hidden="1">bendra!$A$11:$I$790</definedName>
    <definedName name="Z_F53226B2_F63E_4719_A428_6BFAF59AC052_.wvu.FilterData" localSheetId="1" hidden="1">bendra!$A$12:$L$790</definedName>
    <definedName name="Z_F5439C89_867B_4217_8387_F55173EB2A32_.wvu.FilterData" localSheetId="1" hidden="1">bendra!$A$11:$I$790</definedName>
    <definedName name="Z_F664D89E_D5B9_44D6_BE21_D71936FB3DDE_.wvu.FilterData" localSheetId="1" hidden="1">bendra!$A$12:$L$790</definedName>
    <definedName name="Z_F79CFEE3_9C0D_4BD9_BFDC_845D0093A854_.wvu.FilterData" localSheetId="1" hidden="1">bendra!$A$12:$L$791</definedName>
    <definedName name="Z_F83A7ACE_CA57_44E7_9D58_D0B86135D7B9_.wvu.FilterData" localSheetId="1" hidden="1">bendra!$A$11:$S$790</definedName>
    <definedName name="Z_F8B55B11_B876_4926_A589_F1958A45BB43_.wvu.FilterData" localSheetId="1" hidden="1">bendra!$A$12:$L$790</definedName>
    <definedName name="Z_F94213C2_6CA4_48F3_BCE3_D3E1B7897301_.wvu.FilterData" localSheetId="1" hidden="1">bendra!$A$12:$L$790</definedName>
    <definedName name="Z_FAC81B61_DAA7_4630_9FFC_206BF50E588E_.wvu.FilterData" localSheetId="1" hidden="1">bendra!$A$11:$I$790</definedName>
    <definedName name="Z_FC54AB74_6334_4B40_A714_A240E8925CA3_.wvu.FilterData" localSheetId="1" hidden="1">bendra!$A$11:$I$790</definedName>
    <definedName name="Z_FC8FD9E9_1573_4AFB_8D15_9F0595DDE1FB_.wvu.FilterData" localSheetId="1" hidden="1">bendra!$A$12:$L$790</definedName>
    <definedName name="Z_FD13C613_3F23_4EA5_92CB_F4257143344B_.wvu.FilterData" localSheetId="1" hidden="1">bendra!$A$12:$L$790</definedName>
    <definedName name="Z_FD347965_5465_4994_B3CD_4B5E587E27D4_.wvu.FilterData" localSheetId="1" hidden="1">bendra!$A$12:$L$791</definedName>
    <definedName name="Z_FE3B8114_5C17_4F7A_8120_A3A8873F77CF_.wvu.FilterData" localSheetId="1" hidden="1">bendra!$A$12:$L$790</definedName>
    <definedName name="Z_FE4E63F2_7364_461E_AEA3_69729FEE166E_.wvu.FilterData" localSheetId="1" hidden="1">bendra!$A$11:$I$790</definedName>
    <definedName name="Z_FE571DB0_EB99_4E00_9F04_C794684ADDFA_.wvu.FilterData" localSheetId="1" hidden="1">bendra!$A$12:$L$790</definedName>
    <definedName name="Z_FF52CFC1_DCEA_497B_A882_320708670DCB_.wvu.Cols" localSheetId="1" hidden="1">bendra!#REF!</definedName>
    <definedName name="Z_FF52CFC1_DCEA_497B_A882_320708670DCB_.wvu.FilterData" localSheetId="1" hidden="1">bendra!$A$12:$L$790</definedName>
  </definedNames>
  <calcPr calcId="191029"/>
  <customWorkbookViews>
    <customWorkbookView name="Vilma Jankaitienė - Individuali peržiūra" guid="{247CC5B8-E2A7-4044-B291-886883560D0F}" mergeInterval="0" personalView="1" maximized="1" xWindow="-8" yWindow="-8" windowWidth="1936" windowHeight="1048" activeSheetId="2"/>
    <customWorkbookView name="Rūta Damušytė - Individuali peržiūra" guid="{3A1299A1-7133-41E3-9165-1E0801063AB1}" mergeInterval="0" personalView="1" maximized="1" windowWidth="1916" windowHeight="854" activeSheetId="2"/>
    <customWorkbookView name="Brigita Šidlauskaitė-Riazanova - Individuali peržiūra" guid="{FF52CFC1-DCEA-497B-A882-320708670DCB}" mergeInterval="0" personalView="1" maximized="1" windowWidth="1524" windowHeight="570" activeSheetId="2"/>
    <customWorkbookView name="Živilė Grigienė - Individuali peržiūra" guid="{D8405565-0CC5-4349-B6DE-9D17D408FA01}" mergeInterval="0" personalView="1" maximized="1" windowWidth="1532" windowHeight="618" activeSheetId="2" showComments="commIndAndComment"/>
    <customWorkbookView name="Roma Šotlandienė - Individuali peržiūra" guid="{A3E76763-A969-438B-831C-6748CE4AFCF3}" mergeInterval="0" personalView="1" maximized="1" windowWidth="1362" windowHeight="516" activeSheetId="2"/>
    <customWorkbookView name="Birūta Šiaulienė - Individuali peržiūra" guid="{F6E68949-E17A-474E-830F-E191E749FDC5}" mergeInterval="0" personalView="1" maximized="1" windowWidth="1314" windowHeight="514" activeSheetId="1"/>
    <customWorkbookView name="Brigita - Personal View" guid="{EAF6065A-6091-4060-8263-F095EFE57747}" mergeInterval="0" personalView="1" maximized="1" xWindow="-8" yWindow="-8" windowWidth="1936" windowHeight="1056" activeSheetId="1"/>
    <customWorkbookView name="Jūratė Šilingienė - Individuali peržiūra" guid="{D7C31C57-C81F-4E55-B2C7-2096C31FE5CC}" mergeInterval="0" personalView="1" maximized="1" windowWidth="1362" windowHeight="482" activeSheetId="2"/>
    <customWorkbookView name="Jurgita Subačienė - Individuali peržiūra" guid="{AC99C2CC-7182-479F-86DF-70C1CB3546A9}" mergeInterval="0" personalView="1" maximized="1" xWindow="-9" yWindow="-9" windowWidth="1938" windowHeight="1038" activeSheetId="2"/>
    <customWorkbookView name="Laima Mikulėnienė - Individuali peržiūra" guid="{68DB2BFB-3A47-4753-951F-C0DF24E73448}" mergeInterval="0" personalView="1" maximized="1" xWindow="-8" yWindow="-8" windowWidth="1382" windowHeight="736" activeSheetId="2"/>
    <customWorkbookView name="Rasa Kuliavienė - Individuali peržiūra" guid="{E039D831-3E09-4A14-A3FE-23DC0726C3D5}" mergeInterval="0" personalView="1" maximized="1" xWindow="-9" yWindow="-9" windowWidth="1938" windowHeight="1038" activeSheetId="2"/>
    <customWorkbookView name="Vaida Matiliūnienė - Individuali peržiūra" guid="{8A4400C9-3C85-4269-A8FE-F5A425A442A7}" mergeInterval="0" personalView="1" maximized="1" xWindow="-9" yWindow="-9" windowWidth="1938" windowHeight="1038" activeSheetId="2"/>
    <customWorkbookView name="Deivydas Černiauskas - Individuali peržiūra" guid="{2418B868-424F-4D1D-909E-8AD06910B095}" mergeInterval="0" personalView="1" maximized="1" xWindow="1912" yWindow="-8" windowWidth="1936" windowHeight="104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2" l="1"/>
  <c r="E93" i="2"/>
  <c r="D93" i="2"/>
  <c r="H408" i="2" l="1"/>
  <c r="E408" i="2"/>
  <c r="D408" i="2"/>
  <c r="G407" i="2"/>
  <c r="F407" i="2"/>
  <c r="H406" i="2"/>
  <c r="E406" i="2"/>
  <c r="D406" i="2"/>
  <c r="F405" i="2"/>
  <c r="G404" i="2"/>
  <c r="F404" i="2"/>
  <c r="H245" i="2"/>
  <c r="E245" i="2"/>
  <c r="D245" i="2"/>
  <c r="G244" i="2"/>
  <c r="F244" i="2"/>
  <c r="G243" i="2"/>
  <c r="F243" i="2"/>
  <c r="H69" i="2"/>
  <c r="E69" i="2"/>
  <c r="D69" i="2"/>
  <c r="G68" i="2"/>
  <c r="G67" i="2"/>
  <c r="G66" i="2"/>
  <c r="G65" i="2"/>
  <c r="G64" i="2"/>
  <c r="G63" i="2"/>
  <c r="G62" i="2"/>
  <c r="F62" i="2"/>
  <c r="G61" i="2"/>
  <c r="F61" i="2"/>
  <c r="G60" i="2"/>
  <c r="F60" i="2"/>
  <c r="G59" i="2"/>
  <c r="F59" i="2"/>
  <c r="G58" i="2"/>
  <c r="G57" i="2"/>
  <c r="G56" i="2"/>
  <c r="G55" i="2"/>
  <c r="G54" i="2"/>
  <c r="G53" i="2"/>
  <c r="F53" i="2"/>
  <c r="G52" i="2"/>
  <c r="F52" i="2"/>
  <c r="G51" i="2"/>
  <c r="F51" i="2"/>
  <c r="G50" i="2"/>
  <c r="F50" i="2"/>
  <c r="G49" i="2"/>
  <c r="F49" i="2"/>
  <c r="G48" i="2"/>
  <c r="F48" i="2"/>
  <c r="G47" i="2"/>
  <c r="G46" i="2"/>
  <c r="F46" i="2"/>
  <c r="G45" i="2"/>
  <c r="F45" i="2"/>
  <c r="G44" i="2"/>
  <c r="F44" i="2"/>
  <c r="G43" i="2"/>
  <c r="G42" i="2"/>
  <c r="F42" i="2"/>
  <c r="G41" i="2"/>
  <c r="F41" i="2"/>
  <c r="G40" i="2"/>
  <c r="F40" i="2"/>
  <c r="G39" i="2"/>
  <c r="F39" i="2"/>
  <c r="G38" i="2"/>
  <c r="G37" i="2"/>
  <c r="G36" i="2"/>
  <c r="G35" i="2"/>
  <c r="G34" i="2"/>
  <c r="G33" i="2"/>
  <c r="G32" i="2"/>
  <c r="G31" i="2"/>
  <c r="G30" i="2"/>
  <c r="G29" i="2"/>
  <c r="G28" i="2"/>
  <c r="G27" i="2"/>
  <c r="G26" i="2"/>
  <c r="F26" i="2"/>
  <c r="H24" i="2"/>
  <c r="E24" i="2"/>
  <c r="D24" i="2"/>
  <c r="G21" i="2"/>
  <c r="G24" i="2" s="1"/>
  <c r="F21" i="2"/>
  <c r="F24" i="2" s="1"/>
  <c r="G408" i="2" l="1"/>
  <c r="G406" i="2"/>
  <c r="F245" i="2"/>
  <c r="F408" i="2"/>
  <c r="F406" i="2"/>
  <c r="G245" i="2"/>
  <c r="F69" i="2"/>
  <c r="G69" i="2"/>
  <c r="G132" i="2"/>
  <c r="F132" i="2"/>
  <c r="G131" i="2"/>
  <c r="F131" i="2"/>
  <c r="G130" i="2"/>
  <c r="F130" i="2"/>
  <c r="G129" i="2"/>
  <c r="F129" i="2"/>
  <c r="H128" i="2"/>
  <c r="H127" i="2"/>
  <c r="G125" i="2"/>
  <c r="F125" i="2"/>
  <c r="H122" i="2"/>
  <c r="G120" i="2"/>
  <c r="F120" i="2"/>
  <c r="H114" i="2"/>
  <c r="G114" i="2"/>
  <c r="F114" i="2"/>
  <c r="G113" i="2"/>
  <c r="F113" i="2"/>
  <c r="G111" i="2"/>
  <c r="F111" i="2"/>
  <c r="G109" i="2"/>
  <c r="F109" i="2"/>
  <c r="G108" i="2"/>
  <c r="F108" i="2"/>
  <c r="G107" i="2"/>
  <c r="F107" i="2"/>
  <c r="G105" i="2"/>
  <c r="F105" i="2"/>
  <c r="G104" i="2"/>
  <c r="F104" i="2"/>
  <c r="G103" i="2"/>
  <c r="F103" i="2"/>
  <c r="G102" i="2"/>
  <c r="F102" i="2"/>
  <c r="G101" i="2"/>
  <c r="F101" i="2"/>
  <c r="G100" i="2"/>
  <c r="F100" i="2"/>
  <c r="G95" i="2"/>
  <c r="F95" i="2"/>
  <c r="G681" i="2"/>
  <c r="F681" i="2"/>
  <c r="G680" i="2"/>
  <c r="F680" i="2"/>
  <c r="G679" i="2"/>
  <c r="F679" i="2"/>
  <c r="G678" i="2"/>
  <c r="F678" i="2"/>
  <c r="G674" i="2"/>
  <c r="D522" i="2"/>
  <c r="D707" i="2"/>
  <c r="E707" i="2"/>
  <c r="F702" i="2"/>
  <c r="H225" i="2" l="1"/>
  <c r="F213" i="2"/>
  <c r="F214" i="2"/>
  <c r="F211" i="2"/>
  <c r="F212" i="2"/>
  <c r="F185" i="2"/>
  <c r="F186" i="2"/>
  <c r="F183" i="2"/>
  <c r="F184" i="2"/>
  <c r="F179" i="2"/>
  <c r="G178" i="2"/>
  <c r="F178" i="2"/>
  <c r="G177" i="2"/>
  <c r="F175" i="2"/>
  <c r="F176" i="2"/>
  <c r="F177" i="2"/>
  <c r="G382" i="2"/>
  <c r="G358" i="2"/>
  <c r="G348" i="2"/>
  <c r="G323" i="2"/>
  <c r="G311" i="2"/>
  <c r="G301" i="2"/>
  <c r="F496" i="2" l="1"/>
  <c r="F497" i="2"/>
  <c r="F439" i="2"/>
  <c r="F440" i="2"/>
  <c r="F441" i="2"/>
  <c r="F254" i="2" l="1"/>
  <c r="H251" i="2"/>
  <c r="H247" i="2"/>
  <c r="H346" i="2" l="1"/>
  <c r="H341" i="2"/>
  <c r="H336" i="2"/>
  <c r="F592" i="2"/>
  <c r="F593" i="2"/>
  <c r="G592" i="2"/>
  <c r="G589" i="2"/>
  <c r="G588" i="2"/>
  <c r="F588" i="2"/>
  <c r="G774" i="2"/>
  <c r="F774" i="2"/>
  <c r="G764" i="2"/>
  <c r="F764" i="2"/>
  <c r="F747" i="2"/>
  <c r="G784" i="2"/>
  <c r="G783" i="2"/>
  <c r="H387" i="2"/>
  <c r="G401" i="2"/>
  <c r="H401" i="2" s="1"/>
  <c r="F401" i="2"/>
  <c r="E399" i="2"/>
  <c r="D399" i="2"/>
  <c r="G394" i="2"/>
  <c r="F394" i="2"/>
  <c r="G393" i="2"/>
  <c r="H393" i="2" s="1"/>
  <c r="F393" i="2"/>
  <c r="G390" i="2"/>
  <c r="F390" i="2"/>
  <c r="G389" i="2"/>
  <c r="H389" i="2" s="1"/>
  <c r="F389" i="2"/>
  <c r="G388" i="2"/>
  <c r="F388" i="2"/>
  <c r="G386" i="2"/>
  <c r="F386" i="2"/>
  <c r="F382" i="2"/>
  <c r="F381" i="2"/>
  <c r="G377" i="2"/>
  <c r="F377" i="2"/>
  <c r="G375" i="2"/>
  <c r="H375" i="2" s="1"/>
  <c r="F375" i="2"/>
  <c r="G374" i="2"/>
  <c r="H374" i="2" s="1"/>
  <c r="F374" i="2"/>
  <c r="G373" i="2"/>
  <c r="H373" i="2" s="1"/>
  <c r="F373" i="2"/>
  <c r="G372" i="2"/>
  <c r="H372" i="2" s="1"/>
  <c r="F372" i="2"/>
  <c r="G371" i="2"/>
  <c r="H371" i="2" s="1"/>
  <c r="F371" i="2"/>
  <c r="G369" i="2"/>
  <c r="H369" i="2" s="1"/>
  <c r="F369" i="2"/>
  <c r="G368" i="2"/>
  <c r="H368" i="2" s="1"/>
  <c r="F368" i="2"/>
  <c r="G367" i="2"/>
  <c r="H367" i="2" s="1"/>
  <c r="F367" i="2"/>
  <c r="G366" i="2"/>
  <c r="H366" i="2" s="1"/>
  <c r="F366" i="2"/>
  <c r="G399" i="2" l="1"/>
  <c r="F399" i="2"/>
  <c r="G565" i="2"/>
  <c r="G566" i="2"/>
  <c r="F529" i="2"/>
  <c r="G525" i="2"/>
  <c r="G628" i="2" l="1"/>
  <c r="G619" i="2"/>
  <c r="F616" i="2"/>
  <c r="G616" i="2"/>
  <c r="F534" i="2" l="1"/>
  <c r="F514" i="2"/>
  <c r="G514" i="2"/>
  <c r="F259" i="2"/>
  <c r="G259" i="2"/>
  <c r="H723" i="2" l="1"/>
  <c r="H722" i="2"/>
  <c r="H717" i="2"/>
  <c r="H712" i="2"/>
  <c r="H711" i="2"/>
  <c r="H710" i="2"/>
  <c r="H709" i="2"/>
  <c r="G364" i="2" l="1"/>
  <c r="G14" i="2"/>
  <c r="G19" i="2" s="1"/>
  <c r="G92" i="2"/>
  <c r="F92" i="2"/>
  <c r="G71" i="2"/>
  <c r="G93" i="2" s="1"/>
  <c r="F71" i="2"/>
  <c r="F14" i="2"/>
  <c r="G269" i="2"/>
  <c r="G267" i="2"/>
  <c r="G266" i="2"/>
  <c r="G265" i="2"/>
  <c r="G264" i="2"/>
  <c r="G263" i="2"/>
  <c r="G262" i="2"/>
  <c r="G261" i="2"/>
  <c r="G260" i="2"/>
  <c r="G258" i="2"/>
  <c r="G257" i="2"/>
  <c r="G256" i="2"/>
  <c r="G255" i="2"/>
  <c r="G253" i="2"/>
  <c r="G247" i="2"/>
  <c r="G281" i="2"/>
  <c r="G278" i="2"/>
  <c r="G277" i="2"/>
  <c r="G276" i="2"/>
  <c r="G275" i="2"/>
  <c r="G274" i="2"/>
  <c r="G273" i="2"/>
  <c r="G272" i="2"/>
  <c r="G271" i="2"/>
  <c r="G224" i="2"/>
  <c r="G220" i="2"/>
  <c r="G214" i="2"/>
  <c r="G212" i="2"/>
  <c r="G210" i="2"/>
  <c r="G207" i="2"/>
  <c r="G206" i="2"/>
  <c r="G205" i="2"/>
  <c r="G202" i="2"/>
  <c r="G199" i="2"/>
  <c r="G198" i="2"/>
  <c r="G197" i="2"/>
  <c r="G190" i="2"/>
  <c r="G188" i="2"/>
  <c r="G186" i="2"/>
  <c r="G184" i="2"/>
  <c r="G182" i="2"/>
  <c r="G181" i="2"/>
  <c r="G174" i="2"/>
  <c r="G135" i="2"/>
  <c r="G240" i="2"/>
  <c r="G238" i="2"/>
  <c r="G236" i="2"/>
  <c r="G233" i="2"/>
  <c r="G232" i="2"/>
  <c r="G226" i="2"/>
  <c r="G496" i="2"/>
  <c r="G446" i="2"/>
  <c r="G445" i="2"/>
  <c r="G441" i="2"/>
  <c r="G438" i="2"/>
  <c r="G436" i="2"/>
  <c r="G410" i="2"/>
  <c r="G511" i="2"/>
  <c r="G509" i="2"/>
  <c r="G508" i="2"/>
  <c r="G507" i="2"/>
  <c r="G505" i="2"/>
  <c r="G504" i="2"/>
  <c r="G503" i="2"/>
  <c r="G502" i="2"/>
  <c r="G501" i="2"/>
  <c r="G521" i="2"/>
  <c r="G520" i="2"/>
  <c r="G519" i="2"/>
  <c r="G518" i="2"/>
  <c r="G517" i="2"/>
  <c r="G516" i="2"/>
  <c r="G515" i="2"/>
  <c r="G513" i="2"/>
  <c r="G548" i="2"/>
  <c r="G547" i="2"/>
  <c r="G546" i="2"/>
  <c r="G545" i="2"/>
  <c r="G544" i="2"/>
  <c r="G543" i="2"/>
  <c r="G542" i="2"/>
  <c r="G541" i="2"/>
  <c r="G540" i="2"/>
  <c r="G539" i="2"/>
  <c r="G538" i="2"/>
  <c r="G537" i="2"/>
  <c r="G536" i="2"/>
  <c r="G535" i="2"/>
  <c r="G534" i="2"/>
  <c r="G533" i="2"/>
  <c r="G532" i="2"/>
  <c r="G531" i="2"/>
  <c r="G530" i="2"/>
  <c r="G529" i="2"/>
  <c r="G528" i="2"/>
  <c r="G527" i="2"/>
  <c r="G526" i="2"/>
  <c r="G524" i="2"/>
  <c r="G523" i="2"/>
  <c r="G558" i="2"/>
  <c r="G557" i="2"/>
  <c r="G556" i="2"/>
  <c r="G555" i="2"/>
  <c r="G554" i="2"/>
  <c r="G553" i="2"/>
  <c r="G552" i="2"/>
  <c r="G551" i="2"/>
  <c r="G550" i="2"/>
  <c r="G562" i="2"/>
  <c r="G561" i="2"/>
  <c r="G560" i="2"/>
  <c r="G571" i="2"/>
  <c r="G570" i="2"/>
  <c r="G569" i="2"/>
  <c r="G568" i="2"/>
  <c r="G567" i="2"/>
  <c r="G564" i="2"/>
  <c r="G598" i="2"/>
  <c r="G597" i="2"/>
  <c r="G596" i="2"/>
  <c r="G595" i="2"/>
  <c r="G594" i="2"/>
  <c r="G593" i="2"/>
  <c r="G591" i="2"/>
  <c r="G590" i="2"/>
  <c r="G587" i="2"/>
  <c r="G586" i="2"/>
  <c r="G585" i="2"/>
  <c r="G584" i="2"/>
  <c r="G583" i="2"/>
  <c r="G582" i="2"/>
  <c r="G581" i="2"/>
  <c r="G580" i="2"/>
  <c r="G579" i="2"/>
  <c r="G578" i="2"/>
  <c r="G577" i="2"/>
  <c r="G576" i="2"/>
  <c r="G575" i="2"/>
  <c r="G574" i="2"/>
  <c r="G630" i="2"/>
  <c r="G629" i="2"/>
  <c r="G627" i="2"/>
  <c r="G626" i="2"/>
  <c r="G625" i="2"/>
  <c r="G624" i="2"/>
  <c r="G623" i="2"/>
  <c r="G622" i="2"/>
  <c r="G621" i="2"/>
  <c r="G620" i="2"/>
  <c r="G618" i="2"/>
  <c r="G617" i="2"/>
  <c r="G615" i="2"/>
  <c r="G614" i="2"/>
  <c r="G613" i="2"/>
  <c r="G612" i="2"/>
  <c r="G611" i="2"/>
  <c r="G610" i="2"/>
  <c r="G609" i="2"/>
  <c r="G651" i="2"/>
  <c r="G650" i="2"/>
  <c r="G649" i="2"/>
  <c r="G648" i="2"/>
  <c r="G647" i="2"/>
  <c r="G646" i="2"/>
  <c r="G645" i="2"/>
  <c r="G644" i="2"/>
  <c r="G643" i="2"/>
  <c r="G642" i="2"/>
  <c r="G641" i="2"/>
  <c r="G640" i="2"/>
  <c r="G639" i="2"/>
  <c r="G638" i="2"/>
  <c r="G637" i="2"/>
  <c r="G636" i="2"/>
  <c r="G635" i="2"/>
  <c r="G634" i="2"/>
  <c r="G633" i="2"/>
  <c r="G632" i="2"/>
  <c r="G656" i="2"/>
  <c r="G655" i="2"/>
  <c r="G654" i="2"/>
  <c r="G653" i="2"/>
  <c r="G665" i="2"/>
  <c r="G664" i="2"/>
  <c r="G663" i="2"/>
  <c r="G662" i="2"/>
  <c r="G661" i="2"/>
  <c r="G693" i="2"/>
  <c r="G692" i="2"/>
  <c r="G691" i="2"/>
  <c r="G690" i="2"/>
  <c r="G689" i="2"/>
  <c r="G688" i="2"/>
  <c r="G687" i="2"/>
  <c r="G686" i="2"/>
  <c r="G685" i="2"/>
  <c r="G684" i="2"/>
  <c r="G683" i="2"/>
  <c r="G682" i="2"/>
  <c r="G677" i="2"/>
  <c r="G676" i="2"/>
  <c r="G675" i="2"/>
  <c r="G673" i="2"/>
  <c r="G672" i="2"/>
  <c r="G671" i="2"/>
  <c r="G670" i="2"/>
  <c r="G669" i="2"/>
  <c r="G668" i="2"/>
  <c r="G667" i="2"/>
  <c r="G699" i="2"/>
  <c r="G698" i="2"/>
  <c r="G697" i="2"/>
  <c r="G696" i="2"/>
  <c r="G695" i="2"/>
  <c r="G720" i="2"/>
  <c r="G719" i="2"/>
  <c r="G718" i="2"/>
  <c r="G717" i="2"/>
  <c r="G716" i="2"/>
  <c r="G715" i="2"/>
  <c r="G714" i="2"/>
  <c r="G713" i="2"/>
  <c r="G712" i="2"/>
  <c r="G711" i="2"/>
  <c r="G710" i="2"/>
  <c r="G709" i="2"/>
  <c r="G728" i="2"/>
  <c r="G727" i="2"/>
  <c r="G726" i="2"/>
  <c r="G725" i="2"/>
  <c r="G724" i="2"/>
  <c r="G723" i="2"/>
  <c r="G722" i="2"/>
  <c r="G744" i="2"/>
  <c r="G743" i="2"/>
  <c r="G742" i="2"/>
  <c r="G741" i="2"/>
  <c r="G740" i="2"/>
  <c r="G739" i="2"/>
  <c r="G738" i="2"/>
  <c r="G778" i="2"/>
  <c r="G777" i="2"/>
  <c r="G776" i="2"/>
  <c r="G775" i="2"/>
  <c r="G773" i="2"/>
  <c r="G772" i="2"/>
  <c r="G771" i="2"/>
  <c r="G770" i="2"/>
  <c r="G769" i="2"/>
  <c r="G768" i="2"/>
  <c r="G767" i="2"/>
  <c r="G766" i="2"/>
  <c r="G765" i="2"/>
  <c r="G763" i="2"/>
  <c r="G762" i="2"/>
  <c r="G761" i="2"/>
  <c r="G760" i="2"/>
  <c r="G759" i="2"/>
  <c r="G758" i="2"/>
  <c r="G757" i="2"/>
  <c r="G756" i="2"/>
  <c r="G755" i="2"/>
  <c r="G754" i="2"/>
  <c r="G753" i="2"/>
  <c r="G752" i="2"/>
  <c r="G751" i="2"/>
  <c r="G750" i="2"/>
  <c r="G749" i="2"/>
  <c r="G748" i="2"/>
  <c r="G747" i="2"/>
  <c r="G658" i="2"/>
  <c r="G732" i="2"/>
  <c r="G731" i="2"/>
  <c r="G789" i="2"/>
  <c r="G788" i="2"/>
  <c r="G787" i="2"/>
  <c r="G786" i="2"/>
  <c r="G785" i="2"/>
  <c r="G782" i="2"/>
  <c r="G781" i="2"/>
  <c r="G735" i="2"/>
  <c r="G706" i="2"/>
  <c r="G705" i="2"/>
  <c r="G704" i="2"/>
  <c r="G703" i="2"/>
  <c r="G702" i="2"/>
  <c r="G606" i="2"/>
  <c r="G605" i="2"/>
  <c r="G604" i="2"/>
  <c r="G603" i="2"/>
  <c r="G602" i="2"/>
  <c r="G601" i="2"/>
  <c r="E19" i="2"/>
  <c r="D19" i="2"/>
  <c r="E270" i="2"/>
  <c r="D270" i="2"/>
  <c r="E282" i="2"/>
  <c r="D282" i="2"/>
  <c r="E133" i="2"/>
  <c r="D133" i="2"/>
  <c r="E110" i="2"/>
  <c r="E124" i="2"/>
  <c r="D110" i="2"/>
  <c r="D124" i="2"/>
  <c r="E225" i="2"/>
  <c r="D225" i="2"/>
  <c r="E241" i="2"/>
  <c r="D241" i="2"/>
  <c r="E499" i="2"/>
  <c r="D499" i="2"/>
  <c r="E512" i="2"/>
  <c r="D512" i="2"/>
  <c r="E522" i="2"/>
  <c r="E549" i="2"/>
  <c r="D549" i="2"/>
  <c r="E559" i="2"/>
  <c r="D559" i="2"/>
  <c r="E563" i="2"/>
  <c r="D563" i="2"/>
  <c r="E572" i="2"/>
  <c r="D572" i="2"/>
  <c r="E599" i="2"/>
  <c r="D599" i="2"/>
  <c r="E631" i="2"/>
  <c r="D631" i="2"/>
  <c r="E652" i="2"/>
  <c r="D652" i="2"/>
  <c r="E657" i="2"/>
  <c r="D657" i="2"/>
  <c r="E666" i="2"/>
  <c r="D666" i="2"/>
  <c r="E694" i="2"/>
  <c r="D694" i="2"/>
  <c r="E700" i="2"/>
  <c r="D700" i="2"/>
  <c r="E729" i="2"/>
  <c r="D729" i="2"/>
  <c r="E745" i="2"/>
  <c r="D745" i="2"/>
  <c r="E376" i="2"/>
  <c r="D376" i="2"/>
  <c r="E387" i="2"/>
  <c r="D387" i="2"/>
  <c r="E398" i="2"/>
  <c r="D398" i="2"/>
  <c r="H402" i="2"/>
  <c r="E370" i="2"/>
  <c r="D370" i="2"/>
  <c r="E779" i="2"/>
  <c r="D779" i="2"/>
  <c r="E659" i="2"/>
  <c r="D659" i="2"/>
  <c r="E733" i="2"/>
  <c r="D733" i="2"/>
  <c r="E790" i="2"/>
  <c r="D790" i="2"/>
  <c r="E736" i="2"/>
  <c r="D736" i="2"/>
  <c r="E607" i="2"/>
  <c r="D607" i="2"/>
  <c r="D402" i="2"/>
  <c r="F735" i="2"/>
  <c r="H302" i="2"/>
  <c r="F688" i="2"/>
  <c r="H499" i="2"/>
  <c r="F190" i="2"/>
  <c r="F189" i="2"/>
  <c r="F788" i="2"/>
  <c r="F539" i="2"/>
  <c r="F532" i="2"/>
  <c r="H779" i="2"/>
  <c r="H282" i="2"/>
  <c r="F267" i="2"/>
  <c r="F257" i="2"/>
  <c r="F258" i="2"/>
  <c r="D721" i="2"/>
  <c r="F620" i="2"/>
  <c r="H659" i="2"/>
  <c r="F224" i="2"/>
  <c r="F188" i="2"/>
  <c r="F586" i="2"/>
  <c r="F649" i="2"/>
  <c r="F647" i="2"/>
  <c r="F646" i="2"/>
  <c r="F642" i="2"/>
  <c r="F641" i="2"/>
  <c r="F571" i="2"/>
  <c r="F553" i="2"/>
  <c r="F546" i="2"/>
  <c r="F545" i="2"/>
  <c r="F536" i="2"/>
  <c r="F519" i="2"/>
  <c r="F253" i="2"/>
  <c r="F726" i="2"/>
  <c r="F713" i="2"/>
  <c r="F575" i="2"/>
  <c r="F576" i="2"/>
  <c r="F577" i="2"/>
  <c r="F578" i="2"/>
  <c r="F583" i="2"/>
  <c r="H599" i="2"/>
  <c r="F591" i="2"/>
  <c r="F587" i="2"/>
  <c r="F584" i="2"/>
  <c r="E351" i="2"/>
  <c r="D351" i="2"/>
  <c r="F240" i="2"/>
  <c r="F238" i="2"/>
  <c r="E326" i="2"/>
  <c r="D326" i="2"/>
  <c r="F208" i="2"/>
  <c r="F210" i="2"/>
  <c r="F191" i="2"/>
  <c r="F195" i="2"/>
  <c r="E302" i="2"/>
  <c r="D302" i="2"/>
  <c r="H293" i="2"/>
  <c r="E293" i="2"/>
  <c r="D293" i="2"/>
  <c r="F136" i="2"/>
  <c r="F145" i="2"/>
  <c r="F541" i="2"/>
  <c r="H522" i="2"/>
  <c r="F520" i="2"/>
  <c r="F543" i="2"/>
  <c r="F518" i="2"/>
  <c r="F517" i="2"/>
  <c r="F277" i="2"/>
  <c r="F625" i="2"/>
  <c r="H733" i="2"/>
  <c r="E364" i="2"/>
  <c r="D364" i="2"/>
  <c r="H364" i="2"/>
  <c r="F364" i="2"/>
  <c r="H707" i="2"/>
  <c r="H607" i="2"/>
  <c r="F181" i="2"/>
  <c r="F561" i="2"/>
  <c r="F598" i="2"/>
  <c r="H652" i="2"/>
  <c r="F648" i="2"/>
  <c r="F640" i="2"/>
  <c r="F687" i="2"/>
  <c r="F683" i="2"/>
  <c r="F663" i="2"/>
  <c r="F664" i="2"/>
  <c r="H790" i="2"/>
  <c r="F537" i="2"/>
  <c r="F515" i="2"/>
  <c r="F508" i="2"/>
  <c r="F604" i="2"/>
  <c r="F768" i="2"/>
  <c r="F759" i="2"/>
  <c r="F265" i="2"/>
  <c r="F262" i="2"/>
  <c r="F261" i="2"/>
  <c r="F727" i="2"/>
  <c r="H694" i="2"/>
  <c r="F699" i="2"/>
  <c r="H666" i="2"/>
  <c r="E359" i="2"/>
  <c r="D359" i="2"/>
  <c r="F595" i="2"/>
  <c r="F276" i="2"/>
  <c r="F278" i="2"/>
  <c r="F264" i="2"/>
  <c r="F562" i="2"/>
  <c r="H559" i="2"/>
  <c r="F555" i="2"/>
  <c r="F550" i="2"/>
  <c r="F552" i="2"/>
  <c r="H549" i="2"/>
  <c r="F538" i="2"/>
  <c r="F509" i="2"/>
  <c r="F560" i="2"/>
  <c r="F720" i="2"/>
  <c r="F772" i="2"/>
  <c r="F446" i="2"/>
  <c r="H563" i="2"/>
  <c r="H572" i="2"/>
  <c r="F564" i="2"/>
  <c r="A1592" i="8"/>
  <c r="A1510" i="8"/>
  <c r="A1516" i="8"/>
  <c r="A1517" i="8"/>
  <c r="A1518" i="8"/>
  <c r="A864" i="8"/>
  <c r="A865" i="8"/>
  <c r="A866" i="8"/>
  <c r="A867" i="8"/>
  <c r="A868" i="8"/>
  <c r="A869" i="8"/>
  <c r="A870" i="8"/>
  <c r="A871" i="8"/>
  <c r="A872" i="8"/>
  <c r="A873" i="8"/>
  <c r="A874" i="8"/>
  <c r="L1864" i="8"/>
  <c r="K1864" i="8"/>
  <c r="J1864" i="8"/>
  <c r="I1864" i="8"/>
  <c r="H1864" i="8"/>
  <c r="G1864" i="8"/>
  <c r="L1863" i="8"/>
  <c r="K1863" i="8"/>
  <c r="J1863" i="8"/>
  <c r="I1863" i="8"/>
  <c r="H1863" i="8"/>
  <c r="G1863" i="8"/>
  <c r="A1854" i="8"/>
  <c r="K1853" i="8"/>
  <c r="K1854" i="8" s="1"/>
  <c r="H1853" i="8"/>
  <c r="H1854" i="8" s="1"/>
  <c r="G1853" i="8"/>
  <c r="G1854" i="8" s="1"/>
  <c r="A1853" i="8"/>
  <c r="A1852" i="8"/>
  <c r="A1851" i="8"/>
  <c r="J1850" i="8"/>
  <c r="J1853" i="8"/>
  <c r="J1854" i="8" s="1"/>
  <c r="I1850" i="8"/>
  <c r="A1850" i="8"/>
  <c r="A1849" i="8"/>
  <c r="K1848" i="8"/>
  <c r="K1849" i="8" s="1"/>
  <c r="H1848" i="8"/>
  <c r="G1848" i="8"/>
  <c r="A1848" i="8"/>
  <c r="J1847" i="8"/>
  <c r="I1847" i="8"/>
  <c r="A1847" i="8"/>
  <c r="A1846" i="8"/>
  <c r="K1845" i="8"/>
  <c r="K1846" i="8" s="1"/>
  <c r="H1845" i="8"/>
  <c r="G1845" i="8"/>
  <c r="G1846" i="8" s="1"/>
  <c r="A1845" i="8"/>
  <c r="J1844" i="8"/>
  <c r="I1844" i="8"/>
  <c r="A1844" i="8"/>
  <c r="A1843" i="8"/>
  <c r="K1842" i="8"/>
  <c r="K1843" i="8" s="1"/>
  <c r="H1842" i="8"/>
  <c r="H1843" i="8" s="1"/>
  <c r="G1842" i="8"/>
  <c r="G1843" i="8" s="1"/>
  <c r="A1842" i="8"/>
  <c r="J1841" i="8"/>
  <c r="I1841" i="8"/>
  <c r="A1841" i="8"/>
  <c r="A1840" i="8"/>
  <c r="K1839" i="8"/>
  <c r="K1840" i="8" s="1"/>
  <c r="H1839" i="8"/>
  <c r="H1840" i="8" s="1"/>
  <c r="G1839" i="8"/>
  <c r="G1840" i="8" s="1"/>
  <c r="A1839" i="8"/>
  <c r="J1838" i="8"/>
  <c r="I1838" i="8"/>
  <c r="A1838" i="8"/>
  <c r="J1837" i="8"/>
  <c r="I1837" i="8"/>
  <c r="A1837" i="8"/>
  <c r="I1836" i="8"/>
  <c r="A1836" i="8"/>
  <c r="I1835" i="8"/>
  <c r="A1835" i="8"/>
  <c r="I1834" i="8"/>
  <c r="A1834" i="8"/>
  <c r="J1833" i="8"/>
  <c r="I1833" i="8"/>
  <c r="A1833" i="8"/>
  <c r="J1832" i="8"/>
  <c r="I1832" i="8"/>
  <c r="A1832" i="8"/>
  <c r="I1831" i="8"/>
  <c r="A1831" i="8"/>
  <c r="J1830" i="8"/>
  <c r="I1830" i="8"/>
  <c r="A1830" i="8"/>
  <c r="I1829" i="8"/>
  <c r="A1829" i="8"/>
  <c r="I1828" i="8"/>
  <c r="A1828" i="8"/>
  <c r="J1827" i="8"/>
  <c r="I1827" i="8"/>
  <c r="A1827" i="8"/>
  <c r="J1826" i="8"/>
  <c r="I1826" i="8"/>
  <c r="A1826" i="8"/>
  <c r="I1825" i="8"/>
  <c r="A1825" i="8"/>
  <c r="J1824" i="8"/>
  <c r="I1824" i="8"/>
  <c r="A1824" i="8"/>
  <c r="I1823" i="8"/>
  <c r="A1823" i="8"/>
  <c r="I1822" i="8"/>
  <c r="A1822" i="8"/>
  <c r="I1821" i="8"/>
  <c r="A1821" i="8"/>
  <c r="J1820" i="8"/>
  <c r="I1820" i="8"/>
  <c r="A1820" i="8"/>
  <c r="A1819" i="8"/>
  <c r="K1818" i="8"/>
  <c r="K1819" i="8" s="1"/>
  <c r="H1818" i="8"/>
  <c r="G1818" i="8"/>
  <c r="G1819" i="8" s="1"/>
  <c r="A1818" i="8"/>
  <c r="J1817" i="8"/>
  <c r="I1817" i="8"/>
  <c r="A1817" i="8"/>
  <c r="J1816" i="8"/>
  <c r="I1816" i="8"/>
  <c r="A1816" i="8"/>
  <c r="K1815" i="8"/>
  <c r="H1815" i="8"/>
  <c r="G1815" i="8"/>
  <c r="I1815" i="8" s="1"/>
  <c r="A1815" i="8"/>
  <c r="I1814" i="8"/>
  <c r="A1814" i="8"/>
  <c r="J1813" i="8"/>
  <c r="I1813" i="8"/>
  <c r="A1813" i="8"/>
  <c r="J1811" i="8"/>
  <c r="I1811" i="8"/>
  <c r="A1811" i="8"/>
  <c r="A1810" i="8"/>
  <c r="K1809" i="8"/>
  <c r="K1810" i="8" s="1"/>
  <c r="H1809" i="8"/>
  <c r="G1809" i="8"/>
  <c r="I1809" i="8" s="1"/>
  <c r="G1810" i="8"/>
  <c r="A1809" i="8"/>
  <c r="J1808" i="8"/>
  <c r="I1808" i="8"/>
  <c r="A1808" i="8"/>
  <c r="A1807" i="8"/>
  <c r="K1806" i="8"/>
  <c r="K1807" i="8" s="1"/>
  <c r="H1806" i="8"/>
  <c r="G1806" i="8"/>
  <c r="G1807" i="8" s="1"/>
  <c r="A1806" i="8"/>
  <c r="J1805" i="8"/>
  <c r="I1805" i="8"/>
  <c r="J1804" i="8"/>
  <c r="I1804" i="8"/>
  <c r="J1803" i="8"/>
  <c r="I1803" i="8"/>
  <c r="A1803" i="8"/>
  <c r="J1802" i="8"/>
  <c r="I1802" i="8"/>
  <c r="A1802" i="8"/>
  <c r="J1801" i="8"/>
  <c r="I1801" i="8"/>
  <c r="A1801" i="8"/>
  <c r="J1800" i="8"/>
  <c r="I1800" i="8"/>
  <c r="A1800" i="8"/>
  <c r="J1799" i="8"/>
  <c r="I1799" i="8"/>
  <c r="A1799" i="8"/>
  <c r="A1798" i="8"/>
  <c r="K1797" i="8"/>
  <c r="K1798" i="8" s="1"/>
  <c r="H1797" i="8"/>
  <c r="H1798" i="8" s="1"/>
  <c r="G1797" i="8"/>
  <c r="G1798" i="8" s="1"/>
  <c r="A1797" i="8"/>
  <c r="J1796" i="8"/>
  <c r="I1796" i="8"/>
  <c r="A1796" i="8"/>
  <c r="J1795" i="8"/>
  <c r="I1795" i="8"/>
  <c r="A1795" i="8"/>
  <c r="A1794" i="8"/>
  <c r="K1793" i="8"/>
  <c r="K1794" i="8" s="1"/>
  <c r="H1793" i="8"/>
  <c r="G1793" i="8"/>
  <c r="G1794" i="8" s="1"/>
  <c r="A1793" i="8"/>
  <c r="J1792" i="8"/>
  <c r="I1792" i="8"/>
  <c r="A1792" i="8"/>
  <c r="J1791" i="8"/>
  <c r="I1791" i="8"/>
  <c r="A1791" i="8"/>
  <c r="J1790" i="8"/>
  <c r="I1790" i="8"/>
  <c r="A1790" i="8"/>
  <c r="J1789" i="8"/>
  <c r="I1789" i="8"/>
  <c r="A1789" i="8"/>
  <c r="J1788" i="8"/>
  <c r="I1788" i="8"/>
  <c r="A1788" i="8"/>
  <c r="J1787" i="8"/>
  <c r="I1787" i="8"/>
  <c r="A1787" i="8"/>
  <c r="A1786" i="8"/>
  <c r="K1785" i="8"/>
  <c r="K1786" i="8" s="1"/>
  <c r="H1785" i="8"/>
  <c r="H1786" i="8" s="1"/>
  <c r="G1785" i="8"/>
  <c r="G1786" i="8" s="1"/>
  <c r="A1785" i="8"/>
  <c r="I1784" i="8"/>
  <c r="A1784" i="8"/>
  <c r="I1783" i="8"/>
  <c r="A1783" i="8"/>
  <c r="J1782" i="8"/>
  <c r="I1782" i="8"/>
  <c r="A1782" i="8"/>
  <c r="J1778" i="8"/>
  <c r="I1778" i="8"/>
  <c r="A1778" i="8"/>
  <c r="A1777" i="8"/>
  <c r="K1776" i="8"/>
  <c r="K1777" i="8" s="1"/>
  <c r="H1776" i="8"/>
  <c r="H1777" i="8" s="1"/>
  <c r="G1776" i="8"/>
  <c r="G1777" i="8" s="1"/>
  <c r="A1776" i="8"/>
  <c r="J1773" i="8"/>
  <c r="I1773" i="8"/>
  <c r="A1773" i="8"/>
  <c r="J1769" i="8"/>
  <c r="I1769" i="8"/>
  <c r="A1769" i="8"/>
  <c r="A1768" i="8"/>
  <c r="K1767" i="8"/>
  <c r="K1768" i="8" s="1"/>
  <c r="H1767" i="8"/>
  <c r="H1768" i="8"/>
  <c r="G1767" i="8"/>
  <c r="G1768" i="8" s="1"/>
  <c r="A1767" i="8"/>
  <c r="A1766" i="8"/>
  <c r="J1765" i="8"/>
  <c r="I1765" i="8"/>
  <c r="A1765" i="8"/>
  <c r="A1764" i="8"/>
  <c r="A1763" i="8"/>
  <c r="J1762" i="8"/>
  <c r="I1762" i="8"/>
  <c r="A1762" i="8"/>
  <c r="A1761" i="8"/>
  <c r="K1760" i="8"/>
  <c r="K1761" i="8" s="1"/>
  <c r="H1760" i="8"/>
  <c r="G1760" i="8"/>
  <c r="G1761" i="8" s="1"/>
  <c r="A1760" i="8"/>
  <c r="J1759" i="8"/>
  <c r="I1759" i="8"/>
  <c r="A1759" i="8"/>
  <c r="I1758" i="8"/>
  <c r="A1758" i="8"/>
  <c r="I1757" i="8"/>
  <c r="A1757" i="8"/>
  <c r="I1756" i="8"/>
  <c r="A1756" i="8"/>
  <c r="J1755" i="8"/>
  <c r="I1755" i="8"/>
  <c r="A1755" i="8"/>
  <c r="A1754" i="8"/>
  <c r="K1753" i="8"/>
  <c r="K1754" i="8" s="1"/>
  <c r="H1753" i="8"/>
  <c r="I1753" i="8" s="1"/>
  <c r="G1753" i="8"/>
  <c r="G1754" i="8" s="1"/>
  <c r="A1753" i="8"/>
  <c r="I1752" i="8"/>
  <c r="A1752" i="8"/>
  <c r="J1751" i="8"/>
  <c r="I1751" i="8"/>
  <c r="A1751" i="8"/>
  <c r="J1747" i="8"/>
  <c r="I1747" i="8"/>
  <c r="A1747" i="8"/>
  <c r="A1746" i="8"/>
  <c r="K1745" i="8"/>
  <c r="K1746" i="8" s="1"/>
  <c r="H1745" i="8"/>
  <c r="H1746" i="8" s="1"/>
  <c r="G1745" i="8"/>
  <c r="A1745" i="8"/>
  <c r="J1744" i="8"/>
  <c r="I1744" i="8"/>
  <c r="A1744" i="8"/>
  <c r="J1743" i="8"/>
  <c r="I1743" i="8"/>
  <c r="A1743" i="8"/>
  <c r="J1742" i="8"/>
  <c r="I1742" i="8"/>
  <c r="A1742" i="8"/>
  <c r="J1741" i="8"/>
  <c r="I1741" i="8"/>
  <c r="A1741" i="8"/>
  <c r="J1740" i="8"/>
  <c r="I1740" i="8"/>
  <c r="A1740" i="8"/>
  <c r="J1739" i="8"/>
  <c r="I1739" i="8"/>
  <c r="A1739" i="8"/>
  <c r="A1738" i="8"/>
  <c r="K1737" i="8"/>
  <c r="K1738" i="8" s="1"/>
  <c r="H1737" i="8"/>
  <c r="G1737" i="8"/>
  <c r="G1738" i="8" s="1"/>
  <c r="A1737" i="8"/>
  <c r="J1734" i="8"/>
  <c r="I1734" i="8"/>
  <c r="A1734" i="8"/>
  <c r="A1733" i="8"/>
  <c r="K1732" i="8"/>
  <c r="H1732" i="8"/>
  <c r="I1732" i="8" s="1"/>
  <c r="G1732" i="8"/>
  <c r="G1733" i="8" s="1"/>
  <c r="A1732" i="8"/>
  <c r="I1731" i="8"/>
  <c r="J1730" i="8"/>
  <c r="I1730" i="8"/>
  <c r="A1730" i="8"/>
  <c r="K1729" i="8"/>
  <c r="H1729" i="8"/>
  <c r="G1729" i="8"/>
  <c r="A1729" i="8"/>
  <c r="J1726" i="8"/>
  <c r="I1726" i="8"/>
  <c r="A1726" i="8"/>
  <c r="A1725" i="8"/>
  <c r="K1724" i="8"/>
  <c r="H1724" i="8"/>
  <c r="J1724" i="8" s="1"/>
  <c r="G1724" i="8"/>
  <c r="A1724" i="8"/>
  <c r="J1723" i="8"/>
  <c r="I1723" i="8"/>
  <c r="A1723" i="8"/>
  <c r="K1722" i="8"/>
  <c r="H1722" i="8"/>
  <c r="G1722" i="8"/>
  <c r="G1725" i="8" s="1"/>
  <c r="A1722" i="8"/>
  <c r="J1721" i="8"/>
  <c r="I1721" i="8"/>
  <c r="J1720" i="8"/>
  <c r="I1720" i="8"/>
  <c r="A1720" i="8"/>
  <c r="A1719" i="8"/>
  <c r="K1718" i="8"/>
  <c r="H1718" i="8"/>
  <c r="J1718" i="8" s="1"/>
  <c r="G1718" i="8"/>
  <c r="G1719" i="8" s="1"/>
  <c r="A1718" i="8"/>
  <c r="J1717" i="8"/>
  <c r="I1717" i="8"/>
  <c r="A1717" i="8"/>
  <c r="K1716" i="8"/>
  <c r="K1719" i="8" s="1"/>
  <c r="H1716" i="8"/>
  <c r="G1716" i="8"/>
  <c r="A1716" i="8"/>
  <c r="J1715" i="8"/>
  <c r="I1715" i="8"/>
  <c r="A1715" i="8"/>
  <c r="A1714" i="8"/>
  <c r="K1713" i="8"/>
  <c r="H1713" i="8"/>
  <c r="G1713" i="8"/>
  <c r="A1713" i="8"/>
  <c r="J1712" i="8"/>
  <c r="I1712" i="8"/>
  <c r="A1712" i="8"/>
  <c r="K1711" i="8"/>
  <c r="H1711" i="8"/>
  <c r="I1711" i="8" s="1"/>
  <c r="G1711" i="8"/>
  <c r="A1711" i="8"/>
  <c r="J1709" i="8"/>
  <c r="I1709" i="8"/>
  <c r="A1709" i="8"/>
  <c r="A1708" i="8"/>
  <c r="K1707" i="8"/>
  <c r="K1708" i="8" s="1"/>
  <c r="H1707" i="8"/>
  <c r="H1708" i="8" s="1"/>
  <c r="G1707" i="8"/>
  <c r="I1707" i="8" s="1"/>
  <c r="A1707" i="8"/>
  <c r="J1706" i="8"/>
  <c r="I1706" i="8"/>
  <c r="A1706" i="8"/>
  <c r="J1705" i="8"/>
  <c r="I1705" i="8"/>
  <c r="A1705" i="8"/>
  <c r="K1704" i="8"/>
  <c r="H1704" i="8"/>
  <c r="G1704" i="8"/>
  <c r="A1704" i="8"/>
  <c r="A1703" i="8"/>
  <c r="A1702" i="8"/>
  <c r="J1701" i="8"/>
  <c r="I1701" i="8"/>
  <c r="A1701" i="8"/>
  <c r="A1700" i="8"/>
  <c r="K1699" i="8"/>
  <c r="H1699" i="8"/>
  <c r="G1699" i="8"/>
  <c r="G1700" i="8" s="1"/>
  <c r="A1699" i="8"/>
  <c r="J1698" i="8"/>
  <c r="I1698" i="8"/>
  <c r="A1698" i="8"/>
  <c r="K1697" i="8"/>
  <c r="H1697" i="8"/>
  <c r="J1697" i="8" s="1"/>
  <c r="G1697" i="8"/>
  <c r="A1697" i="8"/>
  <c r="J1696" i="8"/>
  <c r="I1696" i="8"/>
  <c r="A1696" i="8"/>
  <c r="A1695" i="8"/>
  <c r="K1694" i="8"/>
  <c r="K1695" i="8" s="1"/>
  <c r="H1694" i="8"/>
  <c r="H1695" i="8" s="1"/>
  <c r="G1694" i="8"/>
  <c r="G1695" i="8" s="1"/>
  <c r="A1694" i="8"/>
  <c r="J1693" i="8"/>
  <c r="I1693" i="8"/>
  <c r="A1693" i="8"/>
  <c r="J1692" i="8"/>
  <c r="I1692" i="8"/>
  <c r="A1692" i="8"/>
  <c r="K1691" i="8"/>
  <c r="H1691" i="8"/>
  <c r="G1691" i="8"/>
  <c r="A1691" i="8"/>
  <c r="A1690" i="8"/>
  <c r="A1689" i="8"/>
  <c r="A1688" i="8"/>
  <c r="A1687" i="8"/>
  <c r="A1686" i="8"/>
  <c r="A1685" i="8"/>
  <c r="A1684" i="8"/>
  <c r="A1683" i="8"/>
  <c r="J1682" i="8"/>
  <c r="I1682" i="8"/>
  <c r="A1682" i="8"/>
  <c r="A1681" i="8"/>
  <c r="K1680" i="8"/>
  <c r="H1680" i="8"/>
  <c r="I1680" i="8" s="1"/>
  <c r="G1680" i="8"/>
  <c r="A1680" i="8"/>
  <c r="J1679" i="8"/>
  <c r="I1679" i="8"/>
  <c r="J1678" i="8"/>
  <c r="I1678" i="8"/>
  <c r="J1677" i="8"/>
  <c r="I1677" i="8"/>
  <c r="A1677" i="8"/>
  <c r="K1676" i="8"/>
  <c r="H1676" i="8"/>
  <c r="G1676" i="8"/>
  <c r="G1681" i="8" s="1"/>
  <c r="A1676" i="8"/>
  <c r="J1675" i="8"/>
  <c r="I1675" i="8"/>
  <c r="A1675" i="8"/>
  <c r="A1674" i="8"/>
  <c r="K1673" i="8"/>
  <c r="K1674" i="8" s="1"/>
  <c r="H1673" i="8"/>
  <c r="G1673" i="8"/>
  <c r="G1674" i="8" s="1"/>
  <c r="A1673" i="8"/>
  <c r="J1672" i="8"/>
  <c r="I1672" i="8"/>
  <c r="J1671" i="8"/>
  <c r="I1671" i="8"/>
  <c r="A1671" i="8"/>
  <c r="K1670" i="8"/>
  <c r="H1670" i="8"/>
  <c r="G1670" i="8"/>
  <c r="J1670" i="8" s="1"/>
  <c r="A1670" i="8"/>
  <c r="J1669" i="8"/>
  <c r="I1669" i="8"/>
  <c r="J1668" i="8"/>
  <c r="I1668" i="8"/>
  <c r="J1667" i="8"/>
  <c r="I1667" i="8"/>
  <c r="J1666" i="8"/>
  <c r="I1666" i="8"/>
  <c r="A1666" i="8"/>
  <c r="A1665" i="8"/>
  <c r="K1664" i="8"/>
  <c r="H1664" i="8"/>
  <c r="G1664" i="8"/>
  <c r="A1664" i="8"/>
  <c r="J1663" i="8"/>
  <c r="I1663" i="8"/>
  <c r="A1663" i="8"/>
  <c r="J1662" i="8"/>
  <c r="I1662" i="8"/>
  <c r="A1662" i="8"/>
  <c r="K1661" i="8"/>
  <c r="H1661" i="8"/>
  <c r="G1661" i="8"/>
  <c r="I1661" i="8" s="1"/>
  <c r="A1661" i="8"/>
  <c r="A1660" i="8"/>
  <c r="J1659" i="8"/>
  <c r="I1659" i="8"/>
  <c r="A1659" i="8"/>
  <c r="K1658" i="8"/>
  <c r="H1658" i="8"/>
  <c r="I1658" i="8" s="1"/>
  <c r="G1658" i="8"/>
  <c r="A1658" i="8"/>
  <c r="A1657" i="8"/>
  <c r="A1656" i="8"/>
  <c r="A1655" i="8"/>
  <c r="J1654" i="8"/>
  <c r="I1654" i="8"/>
  <c r="A1654" i="8"/>
  <c r="A1653" i="8"/>
  <c r="K1652" i="8"/>
  <c r="K1653" i="8" s="1"/>
  <c r="H1652" i="8"/>
  <c r="G1652" i="8"/>
  <c r="G1653" i="8" s="1"/>
  <c r="A1652" i="8"/>
  <c r="J1651" i="8"/>
  <c r="J1650" i="8"/>
  <c r="J1649" i="8"/>
  <c r="J1648" i="8"/>
  <c r="J1647" i="8"/>
  <c r="J1646" i="8"/>
  <c r="J1645" i="8"/>
  <c r="J1644" i="8"/>
  <c r="J1643" i="8"/>
  <c r="J1642" i="8"/>
  <c r="J1641" i="8"/>
  <c r="J1640" i="8"/>
  <c r="I1640" i="8"/>
  <c r="A1640" i="8"/>
  <c r="J1639" i="8"/>
  <c r="I1639" i="8"/>
  <c r="A1639" i="8"/>
  <c r="J1638" i="8"/>
  <c r="J1637" i="8"/>
  <c r="J1636" i="8"/>
  <c r="J1635" i="8"/>
  <c r="I1635" i="8"/>
  <c r="A1635" i="8"/>
  <c r="K1634" i="8"/>
  <c r="H1634" i="8"/>
  <c r="G1634" i="8"/>
  <c r="I1634" i="8" s="1"/>
  <c r="A1634" i="8"/>
  <c r="J1633" i="8"/>
  <c r="I1633" i="8"/>
  <c r="A1633" i="8"/>
  <c r="A1632" i="8"/>
  <c r="K1631" i="8"/>
  <c r="K1632" i="8" s="1"/>
  <c r="H1631" i="8"/>
  <c r="G1631" i="8"/>
  <c r="G1632" i="8" s="1"/>
  <c r="A1631" i="8"/>
  <c r="A1630" i="8"/>
  <c r="A1629" i="8"/>
  <c r="A1628" i="8"/>
  <c r="J1627" i="8"/>
  <c r="I1627" i="8"/>
  <c r="A1627" i="8"/>
  <c r="A1626" i="8"/>
  <c r="K1625" i="8"/>
  <c r="K1626" i="8" s="1"/>
  <c r="H1625" i="8"/>
  <c r="G1625" i="8"/>
  <c r="G1626" i="8" s="1"/>
  <c r="A1625" i="8"/>
  <c r="I1624" i="8"/>
  <c r="A1624" i="8"/>
  <c r="J1623" i="8"/>
  <c r="I1623" i="8"/>
  <c r="A1623" i="8"/>
  <c r="I1622" i="8"/>
  <c r="A1622" i="8"/>
  <c r="A1621" i="8"/>
  <c r="K1620" i="8"/>
  <c r="K1621" i="8" s="1"/>
  <c r="H1620" i="8"/>
  <c r="G1620" i="8"/>
  <c r="G1621" i="8" s="1"/>
  <c r="A1620" i="8"/>
  <c r="A1619" i="8"/>
  <c r="J1618" i="8"/>
  <c r="I1618" i="8"/>
  <c r="A1618" i="8"/>
  <c r="A1617" i="8"/>
  <c r="K1616" i="8"/>
  <c r="H1616" i="8"/>
  <c r="G1616" i="8"/>
  <c r="G1617" i="8" s="1"/>
  <c r="A1616" i="8"/>
  <c r="J1615" i="8"/>
  <c r="I1615" i="8"/>
  <c r="A1615" i="8"/>
  <c r="J1614" i="8"/>
  <c r="I1614" i="8"/>
  <c r="A1614" i="8"/>
  <c r="J1613" i="8"/>
  <c r="I1613" i="8"/>
  <c r="A1613" i="8"/>
  <c r="K1612" i="8"/>
  <c r="H1612" i="8"/>
  <c r="G1612" i="8"/>
  <c r="I1612" i="8" s="1"/>
  <c r="A1612" i="8"/>
  <c r="J1611" i="8"/>
  <c r="I1611" i="8"/>
  <c r="A1611" i="8"/>
  <c r="A1610" i="8"/>
  <c r="J1609" i="8"/>
  <c r="I1609" i="8"/>
  <c r="A1609" i="8"/>
  <c r="A1608" i="8"/>
  <c r="A1607" i="8"/>
  <c r="A1606" i="8"/>
  <c r="J1605" i="8"/>
  <c r="I1605" i="8"/>
  <c r="A1605" i="8"/>
  <c r="A1604" i="8"/>
  <c r="K1603" i="8"/>
  <c r="K1604" i="8" s="1"/>
  <c r="H1603" i="8"/>
  <c r="H1604" i="8"/>
  <c r="G1603" i="8"/>
  <c r="G1604" i="8" s="1"/>
  <c r="A1603" i="8"/>
  <c r="J1602" i="8"/>
  <c r="I1602" i="8"/>
  <c r="A1602" i="8"/>
  <c r="J1601" i="8"/>
  <c r="I1601" i="8"/>
  <c r="A1601" i="8"/>
  <c r="A1600" i="8"/>
  <c r="K1599" i="8"/>
  <c r="K1600" i="8" s="1"/>
  <c r="H1599" i="8"/>
  <c r="H1600" i="8" s="1"/>
  <c r="G1599" i="8"/>
  <c r="G1600" i="8" s="1"/>
  <c r="A1599" i="8"/>
  <c r="J1598" i="8"/>
  <c r="I1598" i="8"/>
  <c r="A1598" i="8"/>
  <c r="J1597" i="8"/>
  <c r="I1597" i="8"/>
  <c r="A1597" i="8"/>
  <c r="A1596" i="8"/>
  <c r="K1595" i="8"/>
  <c r="K1596" i="8" s="1"/>
  <c r="H1595" i="8"/>
  <c r="G1595" i="8"/>
  <c r="G1596" i="8" s="1"/>
  <c r="A1595" i="8"/>
  <c r="J1594" i="8"/>
  <c r="I1594" i="8"/>
  <c r="A1594" i="8"/>
  <c r="J1593" i="8"/>
  <c r="I1593" i="8"/>
  <c r="A1593" i="8"/>
  <c r="J1591" i="8"/>
  <c r="I1591" i="8"/>
  <c r="A1591" i="8"/>
  <c r="A1590" i="8"/>
  <c r="K1589" i="8"/>
  <c r="K1590" i="8" s="1"/>
  <c r="H1589" i="8"/>
  <c r="H1590" i="8" s="1"/>
  <c r="G1589" i="8"/>
  <c r="G1590" i="8" s="1"/>
  <c r="A1589" i="8"/>
  <c r="J1588" i="8"/>
  <c r="I1588" i="8"/>
  <c r="A1588" i="8"/>
  <c r="J1587" i="8"/>
  <c r="I1587" i="8"/>
  <c r="A1587" i="8"/>
  <c r="A1586" i="8"/>
  <c r="K1585" i="8"/>
  <c r="K1586" i="8" s="1"/>
  <c r="H1585" i="8"/>
  <c r="H1586" i="8" s="1"/>
  <c r="G1585" i="8"/>
  <c r="G1586" i="8" s="1"/>
  <c r="A1585" i="8"/>
  <c r="J1584" i="8"/>
  <c r="I1584" i="8"/>
  <c r="A1584" i="8"/>
  <c r="A1583" i="8"/>
  <c r="J1582" i="8"/>
  <c r="I1582" i="8"/>
  <c r="A1582" i="8"/>
  <c r="A1581" i="8"/>
  <c r="K1580" i="8"/>
  <c r="K1581" i="8" s="1"/>
  <c r="H1580" i="8"/>
  <c r="G1580" i="8"/>
  <c r="G1581" i="8" s="1"/>
  <c r="A1580" i="8"/>
  <c r="J1579" i="8"/>
  <c r="I1579" i="8"/>
  <c r="A1579" i="8"/>
  <c r="J1578" i="8"/>
  <c r="I1578" i="8"/>
  <c r="A1578" i="8"/>
  <c r="A1577" i="8"/>
  <c r="K1576" i="8"/>
  <c r="K1577" i="8" s="1"/>
  <c r="H1576" i="8"/>
  <c r="H1577" i="8" s="1"/>
  <c r="G1576" i="8"/>
  <c r="G1577" i="8" s="1"/>
  <c r="A1576" i="8"/>
  <c r="J1574" i="8"/>
  <c r="I1574" i="8"/>
  <c r="A1574" i="8"/>
  <c r="A1573" i="8"/>
  <c r="K1572" i="8"/>
  <c r="K1573" i="8" s="1"/>
  <c r="H1572" i="8"/>
  <c r="G1572" i="8"/>
  <c r="G1573" i="8" s="1"/>
  <c r="A1572" i="8"/>
  <c r="J1571" i="8"/>
  <c r="I1571" i="8"/>
  <c r="A1571" i="8"/>
  <c r="J1570" i="8"/>
  <c r="I1570" i="8"/>
  <c r="A1570" i="8"/>
  <c r="A1569" i="8"/>
  <c r="K1568" i="8"/>
  <c r="K1569" i="8" s="1"/>
  <c r="H1568" i="8"/>
  <c r="G1568" i="8"/>
  <c r="G1569" i="8" s="1"/>
  <c r="A1568" i="8"/>
  <c r="A1567" i="8"/>
  <c r="J1566" i="8"/>
  <c r="I1566" i="8"/>
  <c r="A1566" i="8"/>
  <c r="A1565" i="8"/>
  <c r="A1564" i="8"/>
  <c r="J1563" i="8"/>
  <c r="I1563" i="8"/>
  <c r="A1563" i="8"/>
  <c r="A1562" i="8"/>
  <c r="H1561" i="8"/>
  <c r="G1561" i="8"/>
  <c r="G1562" i="8" s="1"/>
  <c r="A1561" i="8"/>
  <c r="J1560" i="8"/>
  <c r="K1560" i="8" s="1"/>
  <c r="K1561" i="8" s="1"/>
  <c r="K1562" i="8" s="1"/>
  <c r="I1560" i="8"/>
  <c r="A1560" i="8"/>
  <c r="A1559" i="8"/>
  <c r="K1558" i="8"/>
  <c r="K1559" i="8" s="1"/>
  <c r="H1558" i="8"/>
  <c r="G1558" i="8"/>
  <c r="G1559" i="8" s="1"/>
  <c r="A1558" i="8"/>
  <c r="J1557" i="8"/>
  <c r="I1557" i="8"/>
  <c r="A1557" i="8"/>
  <c r="A1556" i="8"/>
  <c r="A1555" i="8"/>
  <c r="J1554" i="8"/>
  <c r="I1554" i="8"/>
  <c r="A1554" i="8"/>
  <c r="A1553" i="8"/>
  <c r="K1552" i="8"/>
  <c r="K1553" i="8" s="1"/>
  <c r="H1552" i="8"/>
  <c r="H1553" i="8" s="1"/>
  <c r="G1552" i="8"/>
  <c r="G1553" i="8" s="1"/>
  <c r="A1552" i="8"/>
  <c r="J1551" i="8"/>
  <c r="I1551" i="8"/>
  <c r="A1551" i="8"/>
  <c r="A1550" i="8"/>
  <c r="J1549" i="8"/>
  <c r="I1549" i="8"/>
  <c r="A1549" i="8"/>
  <c r="A1548" i="8"/>
  <c r="K1547" i="8"/>
  <c r="K1548" i="8" s="1"/>
  <c r="H1547" i="8"/>
  <c r="I1547" i="8" s="1"/>
  <c r="G1547" i="8"/>
  <c r="G1548" i="8" s="1"/>
  <c r="A1547" i="8"/>
  <c r="J1546" i="8"/>
  <c r="I1546" i="8"/>
  <c r="A1546" i="8"/>
  <c r="J1545" i="8"/>
  <c r="I1545" i="8"/>
  <c r="A1545" i="8"/>
  <c r="J1544" i="8"/>
  <c r="I1544" i="8"/>
  <c r="A1544" i="8"/>
  <c r="A1543" i="8"/>
  <c r="K1542" i="8"/>
  <c r="K1543" i="8" s="1"/>
  <c r="H1542" i="8"/>
  <c r="H1543" i="8" s="1"/>
  <c r="G1542" i="8"/>
  <c r="G1543" i="8" s="1"/>
  <c r="A1542" i="8"/>
  <c r="J1541" i="8"/>
  <c r="J1542" i="8" s="1"/>
  <c r="J1543" i="8" s="1"/>
  <c r="I1541" i="8"/>
  <c r="A1541" i="8"/>
  <c r="J1540" i="8"/>
  <c r="I1540" i="8"/>
  <c r="A1540" i="8"/>
  <c r="A1539" i="8"/>
  <c r="J1538" i="8"/>
  <c r="I1538" i="8"/>
  <c r="A1538" i="8"/>
  <c r="A1537" i="8"/>
  <c r="K1536" i="8"/>
  <c r="K1537" i="8" s="1"/>
  <c r="H1536" i="8"/>
  <c r="H1537" i="8" s="1"/>
  <c r="G1536" i="8"/>
  <c r="G1537" i="8" s="1"/>
  <c r="A1536" i="8"/>
  <c r="J1535" i="8"/>
  <c r="I1535" i="8"/>
  <c r="A1535" i="8"/>
  <c r="A1534" i="8"/>
  <c r="K1533" i="8"/>
  <c r="K1534" i="8" s="1"/>
  <c r="H1533" i="8"/>
  <c r="H1534" i="8" s="1"/>
  <c r="G1533" i="8"/>
  <c r="G1534" i="8" s="1"/>
  <c r="A1533" i="8"/>
  <c r="J1532" i="8"/>
  <c r="I1532" i="8"/>
  <c r="A1532" i="8"/>
  <c r="A1531" i="8"/>
  <c r="A1530" i="8"/>
  <c r="J1529" i="8"/>
  <c r="I1529" i="8"/>
  <c r="A1529" i="8"/>
  <c r="A1528" i="8"/>
  <c r="K1527" i="8"/>
  <c r="K1528" i="8" s="1"/>
  <c r="H1527" i="8"/>
  <c r="H1528" i="8" s="1"/>
  <c r="G1527" i="8"/>
  <c r="G1528" i="8" s="1"/>
  <c r="A1527" i="8"/>
  <c r="J1525" i="8"/>
  <c r="I1525" i="8"/>
  <c r="A1525" i="8"/>
  <c r="A1524" i="8"/>
  <c r="J1522" i="8"/>
  <c r="I1522" i="8"/>
  <c r="A1522" i="8"/>
  <c r="A1521" i="8"/>
  <c r="K1520" i="8"/>
  <c r="K1521" i="8" s="1"/>
  <c r="H1520" i="8"/>
  <c r="G1520" i="8"/>
  <c r="G1521" i="8" s="1"/>
  <c r="A1520" i="8"/>
  <c r="J1519" i="8"/>
  <c r="I1519" i="8"/>
  <c r="A1519" i="8"/>
  <c r="J1518" i="8"/>
  <c r="J1515" i="8"/>
  <c r="I1515" i="8"/>
  <c r="A1515" i="8"/>
  <c r="A1514" i="8"/>
  <c r="K1513" i="8"/>
  <c r="K1514" i="8" s="1"/>
  <c r="H1513" i="8"/>
  <c r="G1513" i="8"/>
  <c r="G1514" i="8" s="1"/>
  <c r="A1513" i="8"/>
  <c r="J1512" i="8"/>
  <c r="I1512" i="8"/>
  <c r="A1512" i="8"/>
  <c r="J1511" i="8"/>
  <c r="I1511" i="8"/>
  <c r="A1511" i="8"/>
  <c r="J1509" i="8"/>
  <c r="I1509" i="8"/>
  <c r="A1509" i="8"/>
  <c r="A1508" i="8"/>
  <c r="K1507" i="8"/>
  <c r="K1508" i="8" s="1"/>
  <c r="H1507" i="8"/>
  <c r="G1507" i="8"/>
  <c r="G1508" i="8" s="1"/>
  <c r="A1507" i="8"/>
  <c r="J1506" i="8"/>
  <c r="I1506" i="8"/>
  <c r="A1506" i="8"/>
  <c r="J1505" i="8"/>
  <c r="I1505" i="8"/>
  <c r="A1505" i="8"/>
  <c r="J1504" i="8"/>
  <c r="I1504" i="8"/>
  <c r="A1504" i="8"/>
  <c r="A1503" i="8"/>
  <c r="K1502" i="8"/>
  <c r="K1503" i="8" s="1"/>
  <c r="H1502" i="8"/>
  <c r="G1502" i="8"/>
  <c r="G1503" i="8" s="1"/>
  <c r="A1502" i="8"/>
  <c r="J1501" i="8"/>
  <c r="I1501" i="8"/>
  <c r="A1501" i="8"/>
  <c r="J1500" i="8"/>
  <c r="I1500" i="8"/>
  <c r="A1500" i="8"/>
  <c r="A1499" i="8"/>
  <c r="K1498" i="8"/>
  <c r="K1499" i="8" s="1"/>
  <c r="H1498" i="8"/>
  <c r="I1498" i="8" s="1"/>
  <c r="G1498" i="8"/>
  <c r="G1499" i="8" s="1"/>
  <c r="A1498" i="8"/>
  <c r="J1497" i="8"/>
  <c r="I1497" i="8"/>
  <c r="A1497" i="8"/>
  <c r="A1496" i="8"/>
  <c r="A1495" i="8"/>
  <c r="J1494" i="8"/>
  <c r="I1494" i="8"/>
  <c r="A1494" i="8"/>
  <c r="A1493" i="8"/>
  <c r="K1492" i="8"/>
  <c r="K1493" i="8" s="1"/>
  <c r="H1492" i="8"/>
  <c r="G1492" i="8"/>
  <c r="G1493" i="8" s="1"/>
  <c r="A1492" i="8"/>
  <c r="J1491" i="8"/>
  <c r="I1491" i="8"/>
  <c r="A1491" i="8"/>
  <c r="J1490" i="8"/>
  <c r="I1490" i="8"/>
  <c r="A1490" i="8"/>
  <c r="J1489" i="8"/>
  <c r="I1489" i="8"/>
  <c r="A1489" i="8"/>
  <c r="J1488" i="8"/>
  <c r="I1488" i="8"/>
  <c r="A1488" i="8"/>
  <c r="J1487" i="8"/>
  <c r="I1487" i="8"/>
  <c r="A1487" i="8"/>
  <c r="J1486" i="8"/>
  <c r="I1486" i="8"/>
  <c r="A1486" i="8"/>
  <c r="J1485" i="8"/>
  <c r="I1485" i="8"/>
  <c r="A1485" i="8"/>
  <c r="J1484" i="8"/>
  <c r="I1484" i="8"/>
  <c r="A1484" i="8"/>
  <c r="K1483" i="8"/>
  <c r="H1483" i="8"/>
  <c r="I1483" i="8" s="1"/>
  <c r="G1483" i="8"/>
  <c r="A1483" i="8"/>
  <c r="J1482" i="8"/>
  <c r="I1482" i="8"/>
  <c r="A1482" i="8"/>
  <c r="K1481" i="8"/>
  <c r="H1481" i="8"/>
  <c r="I1481" i="8" s="1"/>
  <c r="G1481" i="8"/>
  <c r="J1481" i="8" s="1"/>
  <c r="A1481" i="8"/>
  <c r="J1480" i="8"/>
  <c r="I1480" i="8"/>
  <c r="A1480" i="8"/>
  <c r="J1479" i="8"/>
  <c r="I1479" i="8"/>
  <c r="A1479" i="8"/>
  <c r="K1478" i="8"/>
  <c r="H1478" i="8"/>
  <c r="G1478" i="8"/>
  <c r="I1478" i="8" s="1"/>
  <c r="A1478" i="8"/>
  <c r="J1476" i="8"/>
  <c r="I1476" i="8"/>
  <c r="A1476" i="8"/>
  <c r="A1475" i="8"/>
  <c r="A1474" i="8"/>
  <c r="A1473" i="8"/>
  <c r="A1472" i="8"/>
  <c r="J1471" i="8"/>
  <c r="I1471" i="8"/>
  <c r="A1471" i="8"/>
  <c r="H1470" i="8"/>
  <c r="I1470" i="8" s="1"/>
  <c r="G1470" i="8"/>
  <c r="A1470" i="8"/>
  <c r="J1468" i="8"/>
  <c r="I1468" i="8"/>
  <c r="A1468" i="8"/>
  <c r="J1467" i="8"/>
  <c r="I1467" i="8"/>
  <c r="A1467" i="8"/>
  <c r="K1466" i="8"/>
  <c r="K1470" i="8"/>
  <c r="J1466" i="8"/>
  <c r="I1466" i="8"/>
  <c r="A1466" i="8"/>
  <c r="K1465" i="8"/>
  <c r="H1465" i="8"/>
  <c r="J1465" i="8" s="1"/>
  <c r="G1465" i="8"/>
  <c r="A1465" i="8"/>
  <c r="J1463" i="8"/>
  <c r="I1463" i="8"/>
  <c r="A1463" i="8"/>
  <c r="A1462" i="8"/>
  <c r="K1461" i="8"/>
  <c r="K1462" i="8" s="1"/>
  <c r="H1461" i="8"/>
  <c r="G1461" i="8"/>
  <c r="A1461" i="8"/>
  <c r="J1460" i="8"/>
  <c r="I1460" i="8"/>
  <c r="J1459" i="8"/>
  <c r="I1459" i="8"/>
  <c r="A1459" i="8"/>
  <c r="J1456" i="8"/>
  <c r="I1456" i="8"/>
  <c r="A1456" i="8"/>
  <c r="K1455" i="8"/>
  <c r="H1455" i="8"/>
  <c r="G1455" i="8"/>
  <c r="J1455" i="8" s="1"/>
  <c r="A1455" i="8"/>
  <c r="J1453" i="8"/>
  <c r="I1453" i="8"/>
  <c r="A1453" i="8"/>
  <c r="K1452" i="8"/>
  <c r="H1452" i="8"/>
  <c r="I1452" i="8" s="1"/>
  <c r="G1452" i="8"/>
  <c r="A1452" i="8"/>
  <c r="J1451" i="8"/>
  <c r="I1451" i="8"/>
  <c r="A1451" i="8"/>
  <c r="J1450" i="8"/>
  <c r="I1450" i="8"/>
  <c r="A1450" i="8"/>
  <c r="J1449" i="8"/>
  <c r="I1449" i="8"/>
  <c r="A1449" i="8"/>
  <c r="J1448" i="8"/>
  <c r="I1448" i="8"/>
  <c r="A1448" i="8"/>
  <c r="J1447" i="8"/>
  <c r="I1447" i="8"/>
  <c r="A1447" i="8"/>
  <c r="J1446" i="8"/>
  <c r="I1446" i="8"/>
  <c r="A1446" i="8"/>
  <c r="J1445" i="8"/>
  <c r="I1445" i="8"/>
  <c r="A1445" i="8"/>
  <c r="J1444" i="8"/>
  <c r="I1444" i="8"/>
  <c r="A1444" i="8"/>
  <c r="J1443" i="8"/>
  <c r="I1443" i="8"/>
  <c r="A1443" i="8"/>
  <c r="J1442" i="8"/>
  <c r="I1442" i="8"/>
  <c r="A1442" i="8"/>
  <c r="A1441" i="8"/>
  <c r="J1440" i="8"/>
  <c r="I1440" i="8"/>
  <c r="A1440" i="8"/>
  <c r="A1439" i="8"/>
  <c r="K1438" i="8"/>
  <c r="K1439" i="8" s="1"/>
  <c r="H1438" i="8"/>
  <c r="H1439" i="8" s="1"/>
  <c r="G1438" i="8"/>
  <c r="G1439" i="8" s="1"/>
  <c r="A1438" i="8"/>
  <c r="J1437" i="8"/>
  <c r="I1437" i="8"/>
  <c r="A1437" i="8"/>
  <c r="I1435" i="8"/>
  <c r="A1435" i="8"/>
  <c r="I1434" i="8"/>
  <c r="A1434" i="8"/>
  <c r="J1433" i="8"/>
  <c r="I1433" i="8"/>
  <c r="A1433" i="8"/>
  <c r="A1432" i="8"/>
  <c r="K1431" i="8"/>
  <c r="K1432" i="8" s="1"/>
  <c r="H1431" i="8"/>
  <c r="H1432" i="8" s="1"/>
  <c r="G1431" i="8"/>
  <c r="G1432" i="8" s="1"/>
  <c r="J1429" i="8"/>
  <c r="I1429" i="8"/>
  <c r="K1428" i="8"/>
  <c r="H1428" i="8"/>
  <c r="G1428" i="8"/>
  <c r="A1428" i="8"/>
  <c r="J1427" i="8"/>
  <c r="I1427" i="8"/>
  <c r="A1427" i="8"/>
  <c r="I1426" i="8"/>
  <c r="A1426" i="8"/>
  <c r="A1425" i="8"/>
  <c r="A1424" i="8"/>
  <c r="J1423" i="8"/>
  <c r="I1423" i="8"/>
  <c r="A1423" i="8"/>
  <c r="J1422" i="8"/>
  <c r="I1422" i="8"/>
  <c r="A1422" i="8"/>
  <c r="J1421" i="8"/>
  <c r="I1421" i="8"/>
  <c r="A1421" i="8"/>
  <c r="A1420" i="8"/>
  <c r="J1419" i="8"/>
  <c r="I1419" i="8"/>
  <c r="A1419" i="8"/>
  <c r="A1418" i="8"/>
  <c r="A1417" i="8"/>
  <c r="A1416" i="8"/>
  <c r="J1415" i="8"/>
  <c r="I1415" i="8"/>
  <c r="A1415" i="8"/>
  <c r="A1414" i="8"/>
  <c r="K1413" i="8"/>
  <c r="K1414" i="8" s="1"/>
  <c r="H1413" i="8"/>
  <c r="G1413" i="8"/>
  <c r="G1414" i="8" s="1"/>
  <c r="A1413" i="8"/>
  <c r="J1412" i="8"/>
  <c r="I1412" i="8"/>
  <c r="A1412" i="8"/>
  <c r="A1411" i="8"/>
  <c r="J1410" i="8"/>
  <c r="I1410" i="8"/>
  <c r="A1410" i="8"/>
  <c r="J1409" i="8"/>
  <c r="I1409" i="8"/>
  <c r="A1409" i="8"/>
  <c r="A1408" i="8"/>
  <c r="K1407" i="8"/>
  <c r="H1407" i="8"/>
  <c r="I1407" i="8" s="1"/>
  <c r="G1407" i="8"/>
  <c r="A1407" i="8"/>
  <c r="J1406" i="8"/>
  <c r="J1405" i="8"/>
  <c r="J1404" i="8"/>
  <c r="I1404" i="8"/>
  <c r="A1404" i="8"/>
  <c r="J1403" i="8"/>
  <c r="I1403" i="8"/>
  <c r="A1403" i="8"/>
  <c r="K1402" i="8"/>
  <c r="K1408" i="8" s="1"/>
  <c r="H1402" i="8"/>
  <c r="I1402" i="8" s="1"/>
  <c r="G1402" i="8"/>
  <c r="A1402" i="8"/>
  <c r="J1401" i="8"/>
  <c r="I1401" i="8"/>
  <c r="A1401" i="8"/>
  <c r="A1400" i="8"/>
  <c r="K1399" i="8"/>
  <c r="K1400" i="8" s="1"/>
  <c r="H1399" i="8"/>
  <c r="G1399" i="8"/>
  <c r="A1399" i="8"/>
  <c r="J1398" i="8"/>
  <c r="I1398" i="8"/>
  <c r="A1398" i="8"/>
  <c r="J1397" i="8"/>
  <c r="I1397" i="8"/>
  <c r="A1397" i="8"/>
  <c r="K1396" i="8"/>
  <c r="H1396" i="8"/>
  <c r="G1396" i="8"/>
  <c r="J1396" i="8" s="1"/>
  <c r="A1396" i="8"/>
  <c r="J1395" i="8"/>
  <c r="I1395" i="8"/>
  <c r="A1395" i="8"/>
  <c r="J1394" i="8"/>
  <c r="I1394" i="8"/>
  <c r="A1394" i="8"/>
  <c r="A1393" i="8"/>
  <c r="K1392" i="8"/>
  <c r="K1388" i="8"/>
  <c r="H1392" i="8"/>
  <c r="G1392" i="8"/>
  <c r="G1393" i="8" s="1"/>
  <c r="A1392" i="8"/>
  <c r="A1391" i="8"/>
  <c r="A1390" i="8"/>
  <c r="J1389" i="8"/>
  <c r="I1389" i="8"/>
  <c r="A1389" i="8"/>
  <c r="H1388" i="8"/>
  <c r="G1388" i="8"/>
  <c r="J1388" i="8" s="1"/>
  <c r="A1388" i="8"/>
  <c r="I1387" i="8"/>
  <c r="A1387" i="8"/>
  <c r="I1386" i="8"/>
  <c r="A1386" i="8"/>
  <c r="A1385" i="8"/>
  <c r="I1384" i="8"/>
  <c r="A1384" i="8"/>
  <c r="I1383" i="8"/>
  <c r="A1383" i="8"/>
  <c r="I1382" i="8"/>
  <c r="A1382" i="8"/>
  <c r="J1381" i="8"/>
  <c r="I1381" i="8"/>
  <c r="A1381" i="8"/>
  <c r="I1380" i="8"/>
  <c r="A1380" i="8"/>
  <c r="A1379" i="8"/>
  <c r="A1378" i="8"/>
  <c r="A1377" i="8"/>
  <c r="A1376" i="8"/>
  <c r="I1375" i="8"/>
  <c r="A1375" i="8"/>
  <c r="J1374" i="8"/>
  <c r="I1374" i="8"/>
  <c r="A1374" i="8"/>
  <c r="A1373" i="8"/>
  <c r="K1372" i="8"/>
  <c r="K1373" i="8" s="1"/>
  <c r="H1372" i="8"/>
  <c r="J1372" i="8" s="1"/>
  <c r="G1372" i="8"/>
  <c r="G1373" i="8" s="1"/>
  <c r="A1372" i="8"/>
  <c r="A1371" i="8"/>
  <c r="J1370" i="8"/>
  <c r="I1370" i="8"/>
  <c r="A1370" i="8"/>
  <c r="K1369" i="8"/>
  <c r="H1369" i="8"/>
  <c r="G1369" i="8"/>
  <c r="I1369" i="8" s="1"/>
  <c r="A1369" i="8"/>
  <c r="A1368" i="8"/>
  <c r="J1367" i="8"/>
  <c r="I1367" i="8"/>
  <c r="A1367" i="8"/>
  <c r="A1366" i="8"/>
  <c r="K1365" i="8"/>
  <c r="K1366" i="8" s="1"/>
  <c r="H1365" i="8"/>
  <c r="G1365" i="8"/>
  <c r="G1366" i="8" s="1"/>
  <c r="A1365" i="8"/>
  <c r="J1364" i="8"/>
  <c r="I1364" i="8"/>
  <c r="A1364" i="8"/>
  <c r="A1363" i="8"/>
  <c r="K1362" i="8"/>
  <c r="K1363" i="8" s="1"/>
  <c r="H1362" i="8"/>
  <c r="H1363" i="8" s="1"/>
  <c r="G1362" i="8"/>
  <c r="G1363" i="8" s="1"/>
  <c r="A1362" i="8"/>
  <c r="I1361" i="8"/>
  <c r="A1361" i="8"/>
  <c r="J1360" i="8"/>
  <c r="I1360" i="8"/>
  <c r="A1360" i="8"/>
  <c r="I1359" i="8"/>
  <c r="A1359" i="8"/>
  <c r="J1358" i="8"/>
  <c r="I1358" i="8"/>
  <c r="A1358" i="8"/>
  <c r="A1357" i="8"/>
  <c r="K1356" i="8"/>
  <c r="K1357" i="8" s="1"/>
  <c r="H1356" i="8"/>
  <c r="G1356" i="8"/>
  <c r="A1356" i="8"/>
  <c r="J1355" i="8"/>
  <c r="I1355" i="8"/>
  <c r="A1355" i="8"/>
  <c r="J1354" i="8"/>
  <c r="I1354" i="8"/>
  <c r="A1354" i="8"/>
  <c r="A1353" i="8"/>
  <c r="K1352" i="8"/>
  <c r="K1353" i="8" s="1"/>
  <c r="H1352" i="8"/>
  <c r="I1352" i="8" s="1"/>
  <c r="G1352" i="8"/>
  <c r="G1353" i="8" s="1"/>
  <c r="A1352" i="8"/>
  <c r="I1351" i="8"/>
  <c r="A1351" i="8"/>
  <c r="J1350" i="8"/>
  <c r="I1350" i="8"/>
  <c r="A1350" i="8"/>
  <c r="J1349" i="8"/>
  <c r="I1349" i="8"/>
  <c r="A1349" i="8"/>
  <c r="A1348" i="8"/>
  <c r="K1347" i="8"/>
  <c r="K1348" i="8" s="1"/>
  <c r="H1347" i="8"/>
  <c r="G1347" i="8"/>
  <c r="G1348" i="8" s="1"/>
  <c r="A1347" i="8"/>
  <c r="J1346" i="8"/>
  <c r="I1346" i="8"/>
  <c r="A1346" i="8"/>
  <c r="A1345" i="8"/>
  <c r="A1344" i="8"/>
  <c r="A1343" i="8"/>
  <c r="J1342" i="8"/>
  <c r="I1342" i="8"/>
  <c r="A1342" i="8"/>
  <c r="A1341" i="8"/>
  <c r="K1340" i="8"/>
  <c r="K1341" i="8" s="1"/>
  <c r="H1340" i="8"/>
  <c r="H1341" i="8" s="1"/>
  <c r="G1340" i="8"/>
  <c r="G1341" i="8" s="1"/>
  <c r="A1340" i="8"/>
  <c r="J1339" i="8"/>
  <c r="I1339" i="8"/>
  <c r="A1339" i="8"/>
  <c r="J1338" i="8"/>
  <c r="I1338" i="8"/>
  <c r="A1338" i="8"/>
  <c r="J1337" i="8"/>
  <c r="I1337" i="8"/>
  <c r="A1337" i="8"/>
  <c r="A1336" i="8"/>
  <c r="K1335" i="8"/>
  <c r="K1336" i="8" s="1"/>
  <c r="H1335" i="8"/>
  <c r="G1335" i="8"/>
  <c r="A1335" i="8"/>
  <c r="J1334" i="8"/>
  <c r="I1334" i="8"/>
  <c r="A1334" i="8"/>
  <c r="J1332" i="8"/>
  <c r="I1332" i="8"/>
  <c r="A1332" i="8"/>
  <c r="A1331" i="8"/>
  <c r="K1330" i="8"/>
  <c r="K1331" i="8" s="1"/>
  <c r="H1330" i="8"/>
  <c r="H1331" i="8" s="1"/>
  <c r="G1330" i="8"/>
  <c r="G1331" i="8" s="1"/>
  <c r="A1330" i="8"/>
  <c r="A1329" i="8"/>
  <c r="A1328" i="8"/>
  <c r="A1327" i="8"/>
  <c r="J1326" i="8"/>
  <c r="I1326" i="8"/>
  <c r="A1326" i="8"/>
  <c r="A1325" i="8"/>
  <c r="A1324" i="8"/>
  <c r="A1323" i="8"/>
  <c r="A1322" i="8"/>
  <c r="J1321" i="8"/>
  <c r="I1321" i="8"/>
  <c r="A1321" i="8"/>
  <c r="A1320" i="8"/>
  <c r="K1319" i="8"/>
  <c r="K1320" i="8" s="1"/>
  <c r="H1319" i="8"/>
  <c r="H1320" i="8" s="1"/>
  <c r="G1319" i="8"/>
  <c r="G1320" i="8" s="1"/>
  <c r="A1319" i="8"/>
  <c r="I1318" i="8"/>
  <c r="A1318" i="8"/>
  <c r="A1317" i="8"/>
  <c r="J1316" i="8"/>
  <c r="I1316" i="8"/>
  <c r="A1316" i="8"/>
  <c r="A1315" i="8"/>
  <c r="I1314" i="8"/>
  <c r="A1314" i="8"/>
  <c r="J1313" i="8"/>
  <c r="I1313" i="8"/>
  <c r="A1313" i="8"/>
  <c r="A1312" i="8"/>
  <c r="K1311" i="8"/>
  <c r="K1312" i="8" s="1"/>
  <c r="H1311" i="8"/>
  <c r="H1312" i="8" s="1"/>
  <c r="G1311" i="8"/>
  <c r="G1312" i="8" s="1"/>
  <c r="A1311" i="8"/>
  <c r="J1310" i="8"/>
  <c r="I1310" i="8"/>
  <c r="A1310" i="8"/>
  <c r="A1309" i="8"/>
  <c r="J1308" i="8"/>
  <c r="I1308" i="8"/>
  <c r="A1308" i="8"/>
  <c r="A1307" i="8"/>
  <c r="K1306" i="8"/>
  <c r="H1306" i="8"/>
  <c r="J1306" i="8" s="1"/>
  <c r="G1306" i="8"/>
  <c r="A1306" i="8"/>
  <c r="J1305" i="8"/>
  <c r="I1305" i="8"/>
  <c r="A1305" i="8"/>
  <c r="K1304" i="8"/>
  <c r="K1307" i="8" s="1"/>
  <c r="H1304" i="8"/>
  <c r="H1307" i="8" s="1"/>
  <c r="G1304" i="8"/>
  <c r="G1307" i="8" s="1"/>
  <c r="A1304" i="8"/>
  <c r="J1303" i="8"/>
  <c r="I1303" i="8"/>
  <c r="A1303" i="8"/>
  <c r="A1302" i="8"/>
  <c r="A1301" i="8"/>
  <c r="A1300" i="8"/>
  <c r="A1299" i="8"/>
  <c r="A1298" i="8"/>
  <c r="A1297" i="8"/>
  <c r="A1296" i="8"/>
  <c r="J1295" i="8"/>
  <c r="I1295" i="8"/>
  <c r="A1295" i="8"/>
  <c r="A1294" i="8"/>
  <c r="K1293" i="8"/>
  <c r="K1294" i="8" s="1"/>
  <c r="H1293" i="8"/>
  <c r="J1293" i="8" s="1"/>
  <c r="G1293" i="8"/>
  <c r="A1293" i="8"/>
  <c r="J1292" i="8"/>
  <c r="I1292" i="8"/>
  <c r="A1292" i="8"/>
  <c r="J1291" i="8"/>
  <c r="I1291" i="8"/>
  <c r="A1291" i="8"/>
  <c r="J1290" i="8"/>
  <c r="I1290" i="8"/>
  <c r="A1290" i="8"/>
  <c r="J1289" i="8"/>
  <c r="I1289" i="8"/>
  <c r="A1289" i="8"/>
  <c r="J1288" i="8"/>
  <c r="I1288" i="8"/>
  <c r="A1288" i="8"/>
  <c r="J1287" i="8"/>
  <c r="I1287" i="8"/>
  <c r="A1287" i="8"/>
  <c r="I1286" i="8"/>
  <c r="A1286" i="8"/>
  <c r="I1285" i="8"/>
  <c r="A1285" i="8"/>
  <c r="I1284" i="8"/>
  <c r="A1284" i="8"/>
  <c r="I1283" i="8"/>
  <c r="A1283" i="8"/>
  <c r="I1282" i="8"/>
  <c r="A1282" i="8"/>
  <c r="I1281" i="8"/>
  <c r="A1281" i="8"/>
  <c r="I1280" i="8"/>
  <c r="A1280" i="8"/>
  <c r="J1279" i="8"/>
  <c r="I1279" i="8"/>
  <c r="A1279" i="8"/>
  <c r="K1278" i="8"/>
  <c r="H1278" i="8"/>
  <c r="G1278" i="8"/>
  <c r="G1294" i="8" s="1"/>
  <c r="A1278" i="8"/>
  <c r="J1277" i="8"/>
  <c r="I1277" i="8"/>
  <c r="A1277" i="8"/>
  <c r="J1276" i="8"/>
  <c r="I1276" i="8"/>
  <c r="A1276" i="8"/>
  <c r="I1275" i="8"/>
  <c r="A1275" i="8"/>
  <c r="I1274" i="8"/>
  <c r="A1274" i="8"/>
  <c r="I1273" i="8"/>
  <c r="A1273" i="8"/>
  <c r="J1272" i="8"/>
  <c r="I1272" i="8"/>
  <c r="A1272" i="8"/>
  <c r="J1271" i="8"/>
  <c r="I1271" i="8"/>
  <c r="A1271" i="8"/>
  <c r="J1270" i="8"/>
  <c r="I1270" i="8"/>
  <c r="A1270" i="8"/>
  <c r="J1269" i="8"/>
  <c r="I1269" i="8"/>
  <c r="A1269" i="8"/>
  <c r="J1268" i="8"/>
  <c r="I1268" i="8"/>
  <c r="A1268" i="8"/>
  <c r="I1267" i="8"/>
  <c r="A1267" i="8"/>
  <c r="J1266" i="8"/>
  <c r="I1266" i="8"/>
  <c r="A1266" i="8"/>
  <c r="J1265" i="8"/>
  <c r="I1265" i="8"/>
  <c r="A1265" i="8"/>
  <c r="J1264" i="8"/>
  <c r="I1264" i="8"/>
  <c r="J1263" i="8"/>
  <c r="I1263" i="8"/>
  <c r="J1262" i="8"/>
  <c r="I1262" i="8"/>
  <c r="A1262" i="8"/>
  <c r="I1261" i="8"/>
  <c r="A1261" i="8"/>
  <c r="J1260" i="8"/>
  <c r="I1260" i="8"/>
  <c r="A1260" i="8"/>
  <c r="J1259" i="8"/>
  <c r="I1259" i="8"/>
  <c r="A1259" i="8"/>
  <c r="J1258" i="8"/>
  <c r="I1258" i="8"/>
  <c r="A1258" i="8"/>
  <c r="I1257" i="8"/>
  <c r="A1257" i="8"/>
  <c r="I1256" i="8"/>
  <c r="A1256" i="8"/>
  <c r="A1255" i="8"/>
  <c r="A1254" i="8"/>
  <c r="A1253" i="8"/>
  <c r="A1252" i="8"/>
  <c r="A1251" i="8"/>
  <c r="A1250" i="8"/>
  <c r="A1249" i="8"/>
  <c r="I1248" i="8"/>
  <c r="A1248" i="8"/>
  <c r="I1247" i="8"/>
  <c r="A1247" i="8"/>
  <c r="I1246" i="8"/>
  <c r="A1246" i="8"/>
  <c r="I1245" i="8"/>
  <c r="A1245" i="8"/>
  <c r="I1244" i="8"/>
  <c r="A1244" i="8"/>
  <c r="I1243" i="8"/>
  <c r="A1243" i="8"/>
  <c r="I1242" i="8"/>
  <c r="A1242" i="8"/>
  <c r="I1241" i="8"/>
  <c r="A1241" i="8"/>
  <c r="I1240" i="8"/>
  <c r="A1240" i="8"/>
  <c r="I1239" i="8"/>
  <c r="A1239" i="8"/>
  <c r="I1238" i="8"/>
  <c r="A1238" i="8"/>
  <c r="I1237" i="8"/>
  <c r="A1237" i="8"/>
  <c r="I1236" i="8"/>
  <c r="A1236" i="8"/>
  <c r="I1235" i="8"/>
  <c r="A1235" i="8"/>
  <c r="I1234" i="8"/>
  <c r="A1234" i="8"/>
  <c r="I1233" i="8"/>
  <c r="A1233" i="8"/>
  <c r="I1232" i="8"/>
  <c r="A1232" i="8"/>
  <c r="I1231" i="8"/>
  <c r="A1231" i="8"/>
  <c r="I1230" i="8"/>
  <c r="A1230" i="8"/>
  <c r="I1229" i="8"/>
  <c r="A1229" i="8"/>
  <c r="I1228" i="8"/>
  <c r="A1228" i="8"/>
  <c r="I1227" i="8"/>
  <c r="A1227" i="8"/>
  <c r="I1226" i="8"/>
  <c r="A1226" i="8"/>
  <c r="I1225" i="8"/>
  <c r="A1225" i="8"/>
  <c r="J1224" i="8"/>
  <c r="I1224" i="8"/>
  <c r="A1224" i="8"/>
  <c r="A1223" i="8"/>
  <c r="K1222" i="8"/>
  <c r="H1222" i="8"/>
  <c r="G1222" i="8"/>
  <c r="J1222" i="8" s="1"/>
  <c r="A1222" i="8"/>
  <c r="I1221" i="8"/>
  <c r="A1221" i="8"/>
  <c r="J1220" i="8"/>
  <c r="I1220" i="8"/>
  <c r="A1220" i="8"/>
  <c r="A1219" i="8"/>
  <c r="J1218" i="8"/>
  <c r="I1218" i="8"/>
  <c r="A1218" i="8"/>
  <c r="J1217" i="8"/>
  <c r="I1217" i="8"/>
  <c r="A1217" i="8"/>
  <c r="A1216" i="8"/>
  <c r="J1215" i="8"/>
  <c r="I1215" i="8"/>
  <c r="A1215" i="8"/>
  <c r="A1214" i="8"/>
  <c r="J1213" i="8"/>
  <c r="I1213" i="8"/>
  <c r="A1213" i="8"/>
  <c r="J1212" i="8"/>
  <c r="I1212" i="8"/>
  <c r="A1212" i="8"/>
  <c r="K1211" i="8"/>
  <c r="H1211" i="8"/>
  <c r="G1211" i="8"/>
  <c r="A1211" i="8"/>
  <c r="J1210" i="8"/>
  <c r="I1210" i="8"/>
  <c r="A1210" i="8"/>
  <c r="J1209" i="8"/>
  <c r="I1209" i="8"/>
  <c r="A1209" i="8"/>
  <c r="J1208" i="8"/>
  <c r="I1208" i="8"/>
  <c r="A1208" i="8"/>
  <c r="K1207" i="8"/>
  <c r="H1207" i="8"/>
  <c r="I1207" i="8" s="1"/>
  <c r="G1207" i="8"/>
  <c r="A1207" i="8"/>
  <c r="J1206" i="8"/>
  <c r="I1206" i="8"/>
  <c r="A1206" i="8"/>
  <c r="K1205" i="8"/>
  <c r="H1205" i="8"/>
  <c r="I1205" i="8" s="1"/>
  <c r="G1205" i="8"/>
  <c r="A1205" i="8"/>
  <c r="A1204" i="8"/>
  <c r="A1203" i="8"/>
  <c r="J1202" i="8"/>
  <c r="I1202" i="8"/>
  <c r="A1202" i="8"/>
  <c r="I1201" i="8"/>
  <c r="A1201" i="8"/>
  <c r="I1200" i="8"/>
  <c r="A1200" i="8"/>
  <c r="J1199" i="8"/>
  <c r="I1199" i="8"/>
  <c r="A1199" i="8"/>
  <c r="K1198" i="8"/>
  <c r="H1198" i="8"/>
  <c r="G1198" i="8"/>
  <c r="A1198" i="8"/>
  <c r="I1197" i="8"/>
  <c r="A1197" i="8"/>
  <c r="J1196" i="8"/>
  <c r="I1196" i="8"/>
  <c r="A1196" i="8"/>
  <c r="A1195" i="8"/>
  <c r="A1194" i="8"/>
  <c r="A1193" i="8"/>
  <c r="A1192" i="8"/>
  <c r="I1191" i="8"/>
  <c r="A1191" i="8"/>
  <c r="J1190" i="8"/>
  <c r="I1190" i="8"/>
  <c r="A1190" i="8"/>
  <c r="K1189" i="8"/>
  <c r="H1189" i="8"/>
  <c r="G1189" i="8"/>
  <c r="A1189" i="8"/>
  <c r="J1188" i="8"/>
  <c r="I1188" i="8"/>
  <c r="A1188" i="8"/>
  <c r="J1187" i="8"/>
  <c r="I1187" i="8"/>
  <c r="A1187" i="8"/>
  <c r="A1186" i="8"/>
  <c r="A1185" i="8"/>
  <c r="A1184" i="8"/>
  <c r="I1183" i="8"/>
  <c r="A1183" i="8"/>
  <c r="J1182" i="8"/>
  <c r="I1182" i="8"/>
  <c r="A1182" i="8"/>
  <c r="K1181" i="8"/>
  <c r="H1181" i="8"/>
  <c r="I1181" i="8" s="1"/>
  <c r="G1181" i="8"/>
  <c r="A1181" i="8"/>
  <c r="I1180" i="8"/>
  <c r="A1180" i="8"/>
  <c r="I1179" i="8"/>
  <c r="A1179" i="8"/>
  <c r="A1178" i="8"/>
  <c r="A1177" i="8"/>
  <c r="A1176" i="8"/>
  <c r="J1175" i="8"/>
  <c r="I1175" i="8"/>
  <c r="A1175" i="8"/>
  <c r="K1174" i="8"/>
  <c r="H1174" i="8"/>
  <c r="G1174" i="8"/>
  <c r="A1174" i="8"/>
  <c r="J1173" i="8"/>
  <c r="I1173" i="8"/>
  <c r="A1173" i="8"/>
  <c r="A1172" i="8"/>
  <c r="A1171" i="8"/>
  <c r="A1170" i="8"/>
  <c r="A1169" i="8"/>
  <c r="A1168" i="8"/>
  <c r="J1167" i="8"/>
  <c r="I1167" i="8"/>
  <c r="A1167" i="8"/>
  <c r="K1166" i="8"/>
  <c r="H1166" i="8"/>
  <c r="G1166" i="8"/>
  <c r="A1166" i="8"/>
  <c r="J1165" i="8"/>
  <c r="I1165" i="8"/>
  <c r="A1165" i="8"/>
  <c r="A1164" i="8"/>
  <c r="A1163" i="8"/>
  <c r="A1162" i="8"/>
  <c r="J1161" i="8"/>
  <c r="I1161" i="8"/>
  <c r="A1161" i="8"/>
  <c r="I1160" i="8"/>
  <c r="A1160" i="8"/>
  <c r="A1159" i="8"/>
  <c r="J1158" i="8"/>
  <c r="I1158" i="8"/>
  <c r="A1158" i="8"/>
  <c r="K1157" i="8"/>
  <c r="H1157" i="8"/>
  <c r="G1157" i="8"/>
  <c r="A1157" i="8"/>
  <c r="J1156" i="8"/>
  <c r="I1156" i="8"/>
  <c r="A1156" i="8"/>
  <c r="J1155" i="8"/>
  <c r="I1155" i="8"/>
  <c r="A1155" i="8"/>
  <c r="J1154" i="8"/>
  <c r="I1154" i="8"/>
  <c r="A1154" i="8"/>
  <c r="J1153" i="8"/>
  <c r="I1153" i="8"/>
  <c r="A1153" i="8"/>
  <c r="J1152" i="8"/>
  <c r="I1152" i="8"/>
  <c r="A1152" i="8"/>
  <c r="I1151" i="8"/>
  <c r="A1151" i="8"/>
  <c r="A1150" i="8"/>
  <c r="A1149" i="8"/>
  <c r="I1148" i="8"/>
  <c r="A1148" i="8"/>
  <c r="I1147" i="8"/>
  <c r="A1147" i="8"/>
  <c r="J1146" i="8"/>
  <c r="I1146" i="8"/>
  <c r="A1146" i="8"/>
  <c r="K1145" i="8"/>
  <c r="H1145" i="8"/>
  <c r="J1145" i="8" s="1"/>
  <c r="G1145" i="8"/>
  <c r="A1145" i="8"/>
  <c r="J1144" i="8"/>
  <c r="I1144" i="8"/>
  <c r="A1144" i="8"/>
  <c r="J1143" i="8"/>
  <c r="I1143" i="8"/>
  <c r="A1143" i="8"/>
  <c r="K1142" i="8"/>
  <c r="H1142" i="8"/>
  <c r="G1142" i="8"/>
  <c r="A1142" i="8"/>
  <c r="J1141" i="8"/>
  <c r="I1141" i="8"/>
  <c r="A1141" i="8"/>
  <c r="J1140" i="8"/>
  <c r="I1140" i="8"/>
  <c r="A1140" i="8"/>
  <c r="A1139" i="8"/>
  <c r="J1138" i="8"/>
  <c r="I1138" i="8"/>
  <c r="A1138" i="8"/>
  <c r="J1137" i="8"/>
  <c r="I1137" i="8"/>
  <c r="A1137" i="8"/>
  <c r="J1136" i="8"/>
  <c r="I1136" i="8"/>
  <c r="A1136" i="8"/>
  <c r="K1135" i="8"/>
  <c r="H1135" i="8"/>
  <c r="J1135" i="8" s="1"/>
  <c r="G1135" i="8"/>
  <c r="A1135" i="8"/>
  <c r="J1134" i="8"/>
  <c r="I1134" i="8"/>
  <c r="A1134" i="8"/>
  <c r="J1133" i="8"/>
  <c r="I1133" i="8"/>
  <c r="A1133" i="8"/>
  <c r="J1132" i="8"/>
  <c r="I1132" i="8"/>
  <c r="A1132" i="8"/>
  <c r="K1131" i="8"/>
  <c r="H1131" i="8"/>
  <c r="J1131" i="8" s="1"/>
  <c r="G1131" i="8"/>
  <c r="A1131" i="8"/>
  <c r="J1130" i="8"/>
  <c r="I1130" i="8"/>
  <c r="A1130" i="8"/>
  <c r="J1129" i="8"/>
  <c r="I1129" i="8"/>
  <c r="A1129" i="8"/>
  <c r="A1128" i="8"/>
  <c r="A1127" i="8"/>
  <c r="A1126" i="8"/>
  <c r="A1125" i="8"/>
  <c r="J1124" i="8"/>
  <c r="I1124" i="8"/>
  <c r="A1124" i="8"/>
  <c r="I1123" i="8"/>
  <c r="A1123" i="8"/>
  <c r="J1122" i="8"/>
  <c r="I1122" i="8"/>
  <c r="A1122" i="8"/>
  <c r="I1121" i="8"/>
  <c r="A1121" i="8"/>
  <c r="A1120" i="8"/>
  <c r="A1119" i="8"/>
  <c r="A1118" i="8"/>
  <c r="J1117" i="8"/>
  <c r="I1117" i="8"/>
  <c r="A1117" i="8"/>
  <c r="I1116" i="8"/>
  <c r="A1116" i="8"/>
  <c r="J1115" i="8"/>
  <c r="I1115" i="8"/>
  <c r="A1115" i="8"/>
  <c r="K1114" i="8"/>
  <c r="H1114" i="8"/>
  <c r="J1114" i="8" s="1"/>
  <c r="G1114" i="8"/>
  <c r="A1114" i="8"/>
  <c r="J1113" i="8"/>
  <c r="I1113" i="8"/>
  <c r="A1113" i="8"/>
  <c r="J1112" i="8"/>
  <c r="I1112" i="8"/>
  <c r="A1112" i="8"/>
  <c r="J1111" i="8"/>
  <c r="I1111" i="8"/>
  <c r="A1111" i="8"/>
  <c r="K1110" i="8"/>
  <c r="H1110" i="8"/>
  <c r="I1110" i="8" s="1"/>
  <c r="G1110" i="8"/>
  <c r="A1110" i="8"/>
  <c r="I1109" i="8"/>
  <c r="A1109" i="8"/>
  <c r="I1108" i="8"/>
  <c r="A1108" i="8"/>
  <c r="A1107" i="8"/>
  <c r="A1106" i="8"/>
  <c r="J1105" i="8"/>
  <c r="I1105" i="8"/>
  <c r="A1105" i="8"/>
  <c r="K1104" i="8"/>
  <c r="H1104" i="8"/>
  <c r="G1104" i="8"/>
  <c r="A1104" i="8"/>
  <c r="J1103" i="8"/>
  <c r="I1103" i="8"/>
  <c r="A1103" i="8"/>
  <c r="A1102" i="8"/>
  <c r="A1101" i="8"/>
  <c r="A1100" i="8"/>
  <c r="J1099" i="8"/>
  <c r="I1099" i="8"/>
  <c r="A1099" i="8"/>
  <c r="J1098" i="8"/>
  <c r="I1098" i="8"/>
  <c r="A1098" i="8"/>
  <c r="J1097" i="8"/>
  <c r="I1097" i="8"/>
  <c r="A1097" i="8"/>
  <c r="J1096" i="8"/>
  <c r="I1096" i="8"/>
  <c r="A1096" i="8"/>
  <c r="J1095" i="8"/>
  <c r="I1095" i="8"/>
  <c r="A1095" i="8"/>
  <c r="J1094" i="8"/>
  <c r="I1094" i="8"/>
  <c r="A1094" i="8"/>
  <c r="J1093" i="8"/>
  <c r="I1093" i="8"/>
  <c r="A1093" i="8"/>
  <c r="A1092" i="8"/>
  <c r="K1091" i="8"/>
  <c r="K1092" i="8" s="1"/>
  <c r="H1091" i="8"/>
  <c r="H1092" i="8" s="1"/>
  <c r="G1091" i="8"/>
  <c r="G1080" i="8"/>
  <c r="I1080" i="8" s="1"/>
  <c r="A1091" i="8"/>
  <c r="J1090" i="8"/>
  <c r="I1090" i="8"/>
  <c r="A1090" i="8"/>
  <c r="J1089" i="8"/>
  <c r="J1088" i="8"/>
  <c r="I1088" i="8"/>
  <c r="A1088" i="8"/>
  <c r="J1087" i="8"/>
  <c r="I1087" i="8"/>
  <c r="A1087" i="8"/>
  <c r="J1086" i="8"/>
  <c r="I1086" i="8"/>
  <c r="A1086" i="8"/>
  <c r="J1085" i="8"/>
  <c r="I1085" i="8"/>
  <c r="A1085" i="8"/>
  <c r="J1084" i="8"/>
  <c r="I1084" i="8"/>
  <c r="A1084" i="8"/>
  <c r="J1083" i="8"/>
  <c r="I1083" i="8"/>
  <c r="A1083" i="8"/>
  <c r="J1082" i="8"/>
  <c r="I1082" i="8"/>
  <c r="A1082" i="8"/>
  <c r="J1081" i="8"/>
  <c r="I1081" i="8"/>
  <c r="A1081" i="8"/>
  <c r="K1080" i="8"/>
  <c r="H1080" i="8"/>
  <c r="A1080" i="8"/>
  <c r="J1079" i="8"/>
  <c r="I1079" i="8"/>
  <c r="J1078" i="8"/>
  <c r="J1077" i="8"/>
  <c r="J1076" i="8"/>
  <c r="J1075" i="8"/>
  <c r="J1074" i="8"/>
  <c r="J1073" i="8"/>
  <c r="J1072" i="8"/>
  <c r="I1072" i="8"/>
  <c r="A1072" i="8"/>
  <c r="A1071" i="8"/>
  <c r="K1070" i="8"/>
  <c r="H1070" i="8"/>
  <c r="G1070" i="8"/>
  <c r="A1070" i="8"/>
  <c r="J1069" i="8"/>
  <c r="I1069" i="8"/>
  <c r="A1069" i="8"/>
  <c r="J1068" i="8"/>
  <c r="I1068" i="8"/>
  <c r="A1068" i="8"/>
  <c r="J1067" i="8"/>
  <c r="I1067" i="8"/>
  <c r="A1067" i="8"/>
  <c r="K1066" i="8"/>
  <c r="H1066" i="8"/>
  <c r="G1066" i="8"/>
  <c r="A1066" i="8"/>
  <c r="J1065" i="8"/>
  <c r="I1065" i="8"/>
  <c r="A1065" i="8"/>
  <c r="J1064" i="8"/>
  <c r="I1064" i="8"/>
  <c r="A1064" i="8"/>
  <c r="J1063" i="8"/>
  <c r="I1063" i="8"/>
  <c r="A1063" i="8"/>
  <c r="J1062" i="8"/>
  <c r="I1062" i="8"/>
  <c r="A1062" i="8"/>
  <c r="A1061" i="8"/>
  <c r="J1060" i="8"/>
  <c r="I1060" i="8"/>
  <c r="A1060" i="8"/>
  <c r="A1059" i="8"/>
  <c r="J1058" i="8"/>
  <c r="I1058" i="8"/>
  <c r="A1058" i="8"/>
  <c r="A1057" i="8"/>
  <c r="A1056" i="8"/>
  <c r="J1055" i="8"/>
  <c r="I1055" i="8"/>
  <c r="A1055" i="8"/>
  <c r="J1053" i="8"/>
  <c r="I1053" i="8"/>
  <c r="A1053" i="8"/>
  <c r="J1052" i="8"/>
  <c r="I1052" i="8"/>
  <c r="A1052" i="8"/>
  <c r="A1051" i="8"/>
  <c r="A1050" i="8"/>
  <c r="J1049" i="8"/>
  <c r="I1049" i="8"/>
  <c r="A1049" i="8"/>
  <c r="A1048" i="8"/>
  <c r="J1047" i="8"/>
  <c r="I1047" i="8"/>
  <c r="A1047" i="8"/>
  <c r="A1046" i="8"/>
  <c r="A1045" i="8"/>
  <c r="J1044" i="8"/>
  <c r="I1044" i="8"/>
  <c r="A1044" i="8"/>
  <c r="J1043" i="8"/>
  <c r="I1043" i="8"/>
  <c r="A1043" i="8"/>
  <c r="A1042" i="8"/>
  <c r="A1041" i="8"/>
  <c r="A1040" i="8"/>
  <c r="A1039" i="8"/>
  <c r="A1038" i="8"/>
  <c r="J1037" i="8"/>
  <c r="I1037" i="8"/>
  <c r="A1037" i="8"/>
  <c r="K1036" i="8"/>
  <c r="H1036" i="8"/>
  <c r="G1036" i="8"/>
  <c r="A1036" i="8"/>
  <c r="J1035" i="8"/>
  <c r="I1035" i="8"/>
  <c r="A1035" i="8"/>
  <c r="J1033" i="8"/>
  <c r="I1033" i="8"/>
  <c r="A1033" i="8"/>
  <c r="A1032" i="8"/>
  <c r="A1031" i="8"/>
  <c r="A1030" i="8"/>
  <c r="A1029" i="8"/>
  <c r="J1028" i="8"/>
  <c r="I1028" i="8"/>
  <c r="A1028" i="8"/>
  <c r="J1027" i="8"/>
  <c r="I1027" i="8"/>
  <c r="A1027" i="8"/>
  <c r="A1026" i="8"/>
  <c r="A1025" i="8"/>
  <c r="A1024" i="8"/>
  <c r="J1023" i="8"/>
  <c r="I1023" i="8"/>
  <c r="A1023" i="8"/>
  <c r="J1022" i="8"/>
  <c r="I1022" i="8"/>
  <c r="A1022" i="8"/>
  <c r="J1021" i="8"/>
  <c r="I1021" i="8"/>
  <c r="A1021" i="8"/>
  <c r="A1020" i="8"/>
  <c r="K1019" i="8"/>
  <c r="K1004" i="8"/>
  <c r="K996" i="8"/>
  <c r="K979" i="8"/>
  <c r="H1019" i="8"/>
  <c r="G1019" i="8"/>
  <c r="J1018" i="8"/>
  <c r="I1018" i="8"/>
  <c r="J1017" i="8"/>
  <c r="I1017" i="8"/>
  <c r="J1016" i="8"/>
  <c r="I1016" i="8"/>
  <c r="I1015" i="8"/>
  <c r="J1014" i="8"/>
  <c r="I1014" i="8"/>
  <c r="J1013" i="8"/>
  <c r="I1013" i="8"/>
  <c r="J1011" i="8"/>
  <c r="I1011" i="8"/>
  <c r="J1005" i="8"/>
  <c r="I1005" i="8"/>
  <c r="H1004" i="8"/>
  <c r="G1004" i="8"/>
  <c r="A1004" i="8"/>
  <c r="J1003" i="8"/>
  <c r="I1003" i="8"/>
  <c r="A1003" i="8"/>
  <c r="I1002" i="8"/>
  <c r="A1002" i="8"/>
  <c r="I1001" i="8"/>
  <c r="A1001" i="8"/>
  <c r="I1000" i="8"/>
  <c r="A1000" i="8"/>
  <c r="I999" i="8"/>
  <c r="A999" i="8"/>
  <c r="I998" i="8"/>
  <c r="A998" i="8"/>
  <c r="J997" i="8"/>
  <c r="I997" i="8"/>
  <c r="A997" i="8"/>
  <c r="H996" i="8"/>
  <c r="G996" i="8"/>
  <c r="I996" i="8" s="1"/>
  <c r="A996" i="8"/>
  <c r="J995" i="8"/>
  <c r="I995" i="8"/>
  <c r="A995" i="8"/>
  <c r="J994" i="8"/>
  <c r="I994" i="8"/>
  <c r="A994" i="8"/>
  <c r="J993" i="8"/>
  <c r="I993" i="8"/>
  <c r="A993" i="8"/>
  <c r="J992" i="8"/>
  <c r="I992" i="8"/>
  <c r="A992" i="8"/>
  <c r="J991" i="8"/>
  <c r="I991" i="8"/>
  <c r="A991" i="8"/>
  <c r="J990" i="8"/>
  <c r="I990" i="8"/>
  <c r="A990" i="8"/>
  <c r="J989" i="8"/>
  <c r="I989" i="8"/>
  <c r="A989" i="8"/>
  <c r="J988" i="8"/>
  <c r="I988" i="8"/>
  <c r="A988" i="8"/>
  <c r="I987" i="8"/>
  <c r="A987" i="8"/>
  <c r="I986" i="8"/>
  <c r="A986" i="8"/>
  <c r="I985" i="8"/>
  <c r="A985" i="8"/>
  <c r="I984" i="8"/>
  <c r="A984" i="8"/>
  <c r="I983" i="8"/>
  <c r="A983" i="8"/>
  <c r="I982" i="8"/>
  <c r="A982" i="8"/>
  <c r="I981" i="8"/>
  <c r="A981" i="8"/>
  <c r="J980" i="8"/>
  <c r="I980" i="8"/>
  <c r="A980" i="8"/>
  <c r="H979" i="8"/>
  <c r="G979" i="8"/>
  <c r="A979" i="8"/>
  <c r="J978" i="8"/>
  <c r="I978" i="8"/>
  <c r="A978" i="8"/>
  <c r="J977" i="8"/>
  <c r="I977" i="8"/>
  <c r="A977" i="8"/>
  <c r="J976" i="8"/>
  <c r="I976" i="8"/>
  <c r="A976" i="8"/>
  <c r="I975" i="8"/>
  <c r="A975" i="8"/>
  <c r="I974" i="8"/>
  <c r="A974" i="8"/>
  <c r="J973" i="8"/>
  <c r="I973" i="8"/>
  <c r="A973" i="8"/>
  <c r="A972" i="8"/>
  <c r="K971" i="8"/>
  <c r="K972" i="8" s="1"/>
  <c r="H971" i="8"/>
  <c r="G971" i="8"/>
  <c r="I971" i="8" s="1"/>
  <c r="A971" i="8"/>
  <c r="J970" i="8"/>
  <c r="J969" i="8"/>
  <c r="J968" i="8"/>
  <c r="J967" i="8"/>
  <c r="I967" i="8"/>
  <c r="A967" i="8"/>
  <c r="J966" i="8"/>
  <c r="J965" i="8"/>
  <c r="I965" i="8"/>
  <c r="A965" i="8"/>
  <c r="J964" i="8"/>
  <c r="I964" i="8"/>
  <c r="A964" i="8"/>
  <c r="J963" i="8"/>
  <c r="I963" i="8"/>
  <c r="A963" i="8"/>
  <c r="J962" i="8"/>
  <c r="J961" i="8"/>
  <c r="J960" i="8"/>
  <c r="I960" i="8"/>
  <c r="A960" i="8"/>
  <c r="J959" i="8"/>
  <c r="I959" i="8"/>
  <c r="A959" i="8"/>
  <c r="J958" i="8"/>
  <c r="I958" i="8"/>
  <c r="A958" i="8"/>
  <c r="J957" i="8"/>
  <c r="I957" i="8"/>
  <c r="A957" i="8"/>
  <c r="K956" i="8"/>
  <c r="H956" i="8"/>
  <c r="H972" i="8" s="1"/>
  <c r="G956" i="8"/>
  <c r="A956" i="8"/>
  <c r="J955" i="8"/>
  <c r="I955" i="8"/>
  <c r="A955" i="8"/>
  <c r="J954" i="8"/>
  <c r="J953" i="8"/>
  <c r="J952" i="8"/>
  <c r="J951" i="8"/>
  <c r="I951" i="8"/>
  <c r="A951" i="8"/>
  <c r="J950" i="8"/>
  <c r="I950" i="8"/>
  <c r="A950" i="8"/>
  <c r="J949" i="8"/>
  <c r="I949" i="8"/>
  <c r="A949" i="8"/>
  <c r="J948" i="8"/>
  <c r="I948" i="8"/>
  <c r="A948" i="8"/>
  <c r="J947" i="8"/>
  <c r="I947" i="8"/>
  <c r="A947" i="8"/>
  <c r="J946" i="8"/>
  <c r="J945" i="8"/>
  <c r="J944" i="8"/>
  <c r="J943" i="8"/>
  <c r="J942" i="8"/>
  <c r="I942" i="8"/>
  <c r="A942" i="8"/>
  <c r="J941" i="8"/>
  <c r="I941" i="8"/>
  <c r="A941" i="8"/>
  <c r="J940" i="8"/>
  <c r="I940" i="8"/>
  <c r="A940" i="8"/>
  <c r="J939" i="8"/>
  <c r="I939" i="8"/>
  <c r="A939" i="8"/>
  <c r="J938" i="8"/>
  <c r="I938" i="8"/>
  <c r="A938" i="8"/>
  <c r="J937" i="8"/>
  <c r="I937" i="8"/>
  <c r="A937" i="8"/>
  <c r="J936" i="8"/>
  <c r="I936" i="8"/>
  <c r="A936" i="8"/>
  <c r="J935" i="8"/>
  <c r="I935" i="8"/>
  <c r="A935" i="8"/>
  <c r="K934" i="8"/>
  <c r="H934" i="8"/>
  <c r="G934" i="8"/>
  <c r="I934" i="8" s="1"/>
  <c r="A934" i="8"/>
  <c r="J933" i="8"/>
  <c r="I933" i="8"/>
  <c r="A933" i="8"/>
  <c r="J932" i="8"/>
  <c r="J931" i="8"/>
  <c r="J930" i="8"/>
  <c r="J929" i="8"/>
  <c r="J928" i="8"/>
  <c r="I928" i="8"/>
  <c r="A928" i="8"/>
  <c r="J927" i="8"/>
  <c r="J926" i="8"/>
  <c r="J925" i="8"/>
  <c r="J924" i="8"/>
  <c r="I924" i="8"/>
  <c r="A924" i="8"/>
  <c r="J923" i="8"/>
  <c r="I923" i="8"/>
  <c r="A923" i="8"/>
  <c r="J922" i="8"/>
  <c r="I922" i="8"/>
  <c r="A922" i="8"/>
  <c r="J921" i="8"/>
  <c r="I921" i="8"/>
  <c r="A921" i="8"/>
  <c r="J920" i="8"/>
  <c r="I920" i="8"/>
  <c r="A920" i="8"/>
  <c r="J919" i="8"/>
  <c r="I919" i="8"/>
  <c r="A919" i="8"/>
  <c r="J918" i="8"/>
  <c r="I918" i="8"/>
  <c r="A918" i="8"/>
  <c r="J917" i="8"/>
  <c r="I917" i="8"/>
  <c r="A917" i="8"/>
  <c r="J916" i="8"/>
  <c r="I916" i="8"/>
  <c r="A916" i="8"/>
  <c r="J915" i="8"/>
  <c r="I915" i="8"/>
  <c r="A915" i="8"/>
  <c r="J914" i="8"/>
  <c r="I914" i="8"/>
  <c r="A914" i="8"/>
  <c r="J913" i="8"/>
  <c r="I913" i="8"/>
  <c r="A913" i="8"/>
  <c r="J912" i="8"/>
  <c r="I912" i="8"/>
  <c r="A912" i="8"/>
  <c r="J911" i="8"/>
  <c r="I911" i="8"/>
  <c r="A911" i="8"/>
  <c r="J910" i="8"/>
  <c r="I910" i="8"/>
  <c r="A910" i="8"/>
  <c r="J909" i="8"/>
  <c r="I909" i="8"/>
  <c r="A909" i="8"/>
  <c r="J908" i="8"/>
  <c r="I908" i="8"/>
  <c r="A908" i="8"/>
  <c r="J907" i="8"/>
  <c r="I907" i="8"/>
  <c r="A907" i="8"/>
  <c r="J906" i="8"/>
  <c r="I906" i="8"/>
  <c r="A906" i="8"/>
  <c r="J905" i="8"/>
  <c r="I905" i="8"/>
  <c r="A905" i="8"/>
  <c r="J904" i="8"/>
  <c r="I904" i="8"/>
  <c r="A904" i="8"/>
  <c r="J903" i="8"/>
  <c r="I903" i="8"/>
  <c r="A903" i="8"/>
  <c r="J902" i="8"/>
  <c r="I902" i="8"/>
  <c r="A902" i="8"/>
  <c r="J901" i="8"/>
  <c r="I901" i="8"/>
  <c r="A901" i="8"/>
  <c r="J900" i="8"/>
  <c r="I900" i="8"/>
  <c r="A900" i="8"/>
  <c r="J899" i="8"/>
  <c r="I899" i="8"/>
  <c r="A899" i="8"/>
  <c r="A898" i="8"/>
  <c r="K897" i="8"/>
  <c r="H897" i="8"/>
  <c r="G897" i="8"/>
  <c r="G898" i="8" s="1"/>
  <c r="A897" i="8"/>
  <c r="J896" i="8"/>
  <c r="I896" i="8"/>
  <c r="A896" i="8"/>
  <c r="J895" i="8"/>
  <c r="I895" i="8"/>
  <c r="A895" i="8"/>
  <c r="J894" i="8"/>
  <c r="I894" i="8"/>
  <c r="A894" i="8"/>
  <c r="J893" i="8"/>
  <c r="I893" i="8"/>
  <c r="A893" i="8"/>
  <c r="J892" i="8"/>
  <c r="I892" i="8"/>
  <c r="A892" i="8"/>
  <c r="J891" i="8"/>
  <c r="I891" i="8"/>
  <c r="A891" i="8"/>
  <c r="K890" i="8"/>
  <c r="H890" i="8"/>
  <c r="G890" i="8"/>
  <c r="A890" i="8"/>
  <c r="J889" i="8"/>
  <c r="I889" i="8"/>
  <c r="A889" i="8"/>
  <c r="J888" i="8"/>
  <c r="I888" i="8"/>
  <c r="A888" i="8"/>
  <c r="J887" i="8"/>
  <c r="I887" i="8"/>
  <c r="A887" i="8"/>
  <c r="J886" i="8"/>
  <c r="I886" i="8"/>
  <c r="A886" i="8"/>
  <c r="J885" i="8"/>
  <c r="I885" i="8"/>
  <c r="A885" i="8"/>
  <c r="J884" i="8"/>
  <c r="I884" i="8"/>
  <c r="A884" i="8"/>
  <c r="J883" i="8"/>
  <c r="I883" i="8"/>
  <c r="A883" i="8"/>
  <c r="J882" i="8"/>
  <c r="I882" i="8"/>
  <c r="A882" i="8"/>
  <c r="J881" i="8"/>
  <c r="I881" i="8"/>
  <c r="A881" i="8"/>
  <c r="J880" i="8"/>
  <c r="I880" i="8"/>
  <c r="A880" i="8"/>
  <c r="J879" i="8"/>
  <c r="J878" i="8"/>
  <c r="J877" i="8"/>
  <c r="J876" i="8"/>
  <c r="I876" i="8"/>
  <c r="A876" i="8"/>
  <c r="A875" i="8"/>
  <c r="H874" i="8"/>
  <c r="G874" i="8"/>
  <c r="H868" i="8"/>
  <c r="G868" i="8"/>
  <c r="K863" i="8"/>
  <c r="K868" i="8" s="1"/>
  <c r="K874" i="8" s="1"/>
  <c r="H863" i="8"/>
  <c r="G863" i="8"/>
  <c r="I863" i="8" s="1"/>
  <c r="G850" i="8"/>
  <c r="G824" i="8"/>
  <c r="G814" i="8"/>
  <c r="H850" i="8"/>
  <c r="J850" i="8" s="1"/>
  <c r="H824" i="8"/>
  <c r="H814" i="8"/>
  <c r="A863" i="8"/>
  <c r="J862" i="8"/>
  <c r="I862" i="8"/>
  <c r="A862" i="8"/>
  <c r="J861" i="8"/>
  <c r="I861" i="8"/>
  <c r="A861" i="8"/>
  <c r="J860" i="8"/>
  <c r="I860" i="8"/>
  <c r="A860" i="8"/>
  <c r="J859" i="8"/>
  <c r="I859" i="8"/>
  <c r="A859" i="8"/>
  <c r="J858" i="8"/>
  <c r="I858" i="8"/>
  <c r="A858" i="8"/>
  <c r="J857" i="8"/>
  <c r="I857" i="8"/>
  <c r="A857" i="8"/>
  <c r="J856" i="8"/>
  <c r="I856" i="8"/>
  <c r="A856" i="8"/>
  <c r="J855" i="8"/>
  <c r="I855" i="8"/>
  <c r="A855" i="8"/>
  <c r="J854" i="8"/>
  <c r="I854" i="8"/>
  <c r="A854" i="8"/>
  <c r="J853" i="8"/>
  <c r="I853" i="8"/>
  <c r="A853" i="8"/>
  <c r="J852" i="8"/>
  <c r="I852" i="8"/>
  <c r="A852" i="8"/>
  <c r="J851" i="8"/>
  <c r="I851" i="8"/>
  <c r="A851" i="8"/>
  <c r="K850" i="8"/>
  <c r="A850" i="8"/>
  <c r="J849" i="8"/>
  <c r="I849" i="8"/>
  <c r="A849" i="8"/>
  <c r="J848" i="8"/>
  <c r="I848" i="8"/>
  <c r="A848" i="8"/>
  <c r="J847" i="8"/>
  <c r="I847" i="8"/>
  <c r="A847" i="8"/>
  <c r="J846" i="8"/>
  <c r="I846" i="8"/>
  <c r="A846" i="8"/>
  <c r="J845" i="8"/>
  <c r="I845" i="8"/>
  <c r="A845" i="8"/>
  <c r="J844" i="8"/>
  <c r="I844" i="8"/>
  <c r="A844" i="8"/>
  <c r="J843" i="8"/>
  <c r="I843" i="8"/>
  <c r="A843" i="8"/>
  <c r="J842" i="8"/>
  <c r="I842" i="8"/>
  <c r="A842" i="8"/>
  <c r="J841" i="8"/>
  <c r="I841" i="8"/>
  <c r="A841" i="8"/>
  <c r="J840" i="8"/>
  <c r="I840" i="8"/>
  <c r="A840" i="8"/>
  <c r="J839" i="8"/>
  <c r="I839" i="8"/>
  <c r="A839" i="8"/>
  <c r="J838" i="8"/>
  <c r="I838" i="8"/>
  <c r="A838" i="8"/>
  <c r="J837" i="8"/>
  <c r="I837" i="8"/>
  <c r="A837" i="8"/>
  <c r="J836" i="8"/>
  <c r="I836" i="8"/>
  <c r="A836" i="8"/>
  <c r="J835" i="8"/>
  <c r="I835" i="8"/>
  <c r="A835" i="8"/>
  <c r="J834" i="8"/>
  <c r="I834" i="8"/>
  <c r="A834" i="8"/>
  <c r="J833" i="8"/>
  <c r="I833" i="8"/>
  <c r="A833" i="8"/>
  <c r="J832" i="8"/>
  <c r="I832" i="8"/>
  <c r="A832" i="8"/>
  <c r="J831" i="8"/>
  <c r="I831" i="8"/>
  <c r="A831" i="8"/>
  <c r="J830" i="8"/>
  <c r="I830" i="8"/>
  <c r="A830" i="8"/>
  <c r="J829" i="8"/>
  <c r="I829" i="8"/>
  <c r="A829" i="8"/>
  <c r="J828" i="8"/>
  <c r="I828" i="8"/>
  <c r="A828" i="8"/>
  <c r="J827" i="8"/>
  <c r="I827" i="8"/>
  <c r="A827" i="8"/>
  <c r="J826" i="8"/>
  <c r="I826" i="8"/>
  <c r="A826" i="8"/>
  <c r="J825" i="8"/>
  <c r="I825" i="8"/>
  <c r="A825" i="8"/>
  <c r="K824" i="8"/>
  <c r="A824" i="8"/>
  <c r="J823" i="8"/>
  <c r="I823" i="8"/>
  <c r="A823" i="8"/>
  <c r="J822" i="8"/>
  <c r="I822" i="8"/>
  <c r="A822" i="8"/>
  <c r="J821" i="8"/>
  <c r="I821" i="8"/>
  <c r="A821" i="8"/>
  <c r="J820" i="8"/>
  <c r="I820" i="8"/>
  <c r="A820" i="8"/>
  <c r="J819" i="8"/>
  <c r="I819" i="8"/>
  <c r="A819" i="8"/>
  <c r="J818" i="8"/>
  <c r="I818" i="8"/>
  <c r="A818" i="8"/>
  <c r="J817" i="8"/>
  <c r="I817" i="8"/>
  <c r="A817" i="8"/>
  <c r="J816" i="8"/>
  <c r="I816" i="8"/>
  <c r="A816" i="8"/>
  <c r="J815" i="8"/>
  <c r="I815" i="8"/>
  <c r="A815" i="8"/>
  <c r="K814" i="8"/>
  <c r="A814" i="8"/>
  <c r="J813" i="8"/>
  <c r="I813" i="8"/>
  <c r="A813" i="8"/>
  <c r="J812" i="8"/>
  <c r="I812" i="8"/>
  <c r="A812" i="8"/>
  <c r="J811" i="8"/>
  <c r="I811" i="8"/>
  <c r="A811" i="8"/>
  <c r="J810" i="8"/>
  <c r="I810" i="8"/>
  <c r="A810" i="8"/>
  <c r="J809" i="8"/>
  <c r="I809" i="8"/>
  <c r="A809" i="8"/>
  <c r="J808" i="8"/>
  <c r="I808" i="8"/>
  <c r="A808" i="8"/>
  <c r="J807" i="8"/>
  <c r="I807" i="8"/>
  <c r="A807" i="8"/>
  <c r="J806" i="8"/>
  <c r="I806" i="8"/>
  <c r="A806" i="8"/>
  <c r="J805" i="8"/>
  <c r="I805" i="8"/>
  <c r="A805" i="8"/>
  <c r="A804" i="8"/>
  <c r="K803" i="8"/>
  <c r="K795" i="8"/>
  <c r="K787" i="8"/>
  <c r="H803" i="8"/>
  <c r="G803" i="8"/>
  <c r="G795" i="8"/>
  <c r="G787" i="8"/>
  <c r="H795" i="8"/>
  <c r="H787" i="8"/>
  <c r="A803" i="8"/>
  <c r="J802" i="8"/>
  <c r="I802" i="8"/>
  <c r="A802" i="8"/>
  <c r="J801" i="8"/>
  <c r="I801" i="8"/>
  <c r="A801" i="8"/>
  <c r="J800" i="8"/>
  <c r="I800" i="8"/>
  <c r="A800" i="8"/>
  <c r="J799" i="8"/>
  <c r="I799" i="8"/>
  <c r="A799" i="8"/>
  <c r="J798" i="8"/>
  <c r="I798" i="8"/>
  <c r="A798" i="8"/>
  <c r="J797" i="8"/>
  <c r="I797" i="8"/>
  <c r="A797" i="8"/>
  <c r="J796" i="8"/>
  <c r="I796" i="8"/>
  <c r="A796" i="8"/>
  <c r="A795" i="8"/>
  <c r="J794" i="8"/>
  <c r="I794" i="8"/>
  <c r="A794" i="8"/>
  <c r="J793" i="8"/>
  <c r="I793" i="8"/>
  <c r="A793" i="8"/>
  <c r="J792" i="8"/>
  <c r="I792" i="8"/>
  <c r="A792" i="8"/>
  <c r="J791" i="8"/>
  <c r="I791" i="8"/>
  <c r="A791" i="8"/>
  <c r="J790" i="8"/>
  <c r="I790" i="8"/>
  <c r="A790" i="8"/>
  <c r="J789" i="8"/>
  <c r="I789" i="8"/>
  <c r="A789" i="8"/>
  <c r="J788" i="8"/>
  <c r="I788" i="8"/>
  <c r="A788" i="8"/>
  <c r="A787" i="8"/>
  <c r="J786" i="8"/>
  <c r="I786" i="8"/>
  <c r="A786" i="8"/>
  <c r="J785" i="8"/>
  <c r="I785"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J693" i="8"/>
  <c r="I693" i="8"/>
  <c r="A693" i="8"/>
  <c r="J692" i="8"/>
  <c r="I692" i="8"/>
  <c r="A692" i="8"/>
  <c r="J691" i="8"/>
  <c r="I691" i="8"/>
  <c r="A691" i="8"/>
  <c r="J690" i="8"/>
  <c r="I690" i="8"/>
  <c r="A690" i="8"/>
  <c r="J689" i="8"/>
  <c r="I689" i="8"/>
  <c r="A689" i="8"/>
  <c r="A688" i="8"/>
  <c r="A687" i="8"/>
  <c r="A686" i="8"/>
  <c r="A685" i="8"/>
  <c r="A684" i="8"/>
  <c r="A683" i="8"/>
  <c r="A682" i="8"/>
  <c r="A681" i="8"/>
  <c r="A680" i="8"/>
  <c r="A679" i="8"/>
  <c r="A678" i="8"/>
  <c r="A677" i="8"/>
  <c r="J676" i="8"/>
  <c r="I676" i="8"/>
  <c r="A676" i="8"/>
  <c r="J675" i="8"/>
  <c r="I675"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K605"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J539" i="8"/>
  <c r="I539" i="8"/>
  <c r="A539" i="8"/>
  <c r="A538" i="8"/>
  <c r="K537" i="8"/>
  <c r="H537" i="8"/>
  <c r="G537" i="8"/>
  <c r="A537" i="8"/>
  <c r="J536" i="8"/>
  <c r="I536" i="8"/>
  <c r="A536" i="8"/>
  <c r="I535" i="8"/>
  <c r="A535" i="8"/>
  <c r="A534" i="8"/>
  <c r="I533" i="8"/>
  <c r="A533" i="8"/>
  <c r="I532" i="8"/>
  <c r="A532" i="8"/>
  <c r="I531" i="8"/>
  <c r="A531" i="8"/>
  <c r="J530" i="8"/>
  <c r="I530" i="8"/>
  <c r="A530" i="8"/>
  <c r="K529" i="8"/>
  <c r="H529" i="8"/>
  <c r="G529" i="8"/>
  <c r="A529" i="8"/>
  <c r="I528" i="8"/>
  <c r="A528" i="8"/>
  <c r="I527" i="8"/>
  <c r="A527" i="8"/>
  <c r="A526" i="8"/>
  <c r="I525" i="8"/>
  <c r="A525" i="8"/>
  <c r="I524" i="8"/>
  <c r="A524" i="8"/>
  <c r="J523" i="8"/>
  <c r="I523" i="8"/>
  <c r="A523" i="8"/>
  <c r="K522" i="8"/>
  <c r="H522" i="8"/>
  <c r="I522" i="8" s="1"/>
  <c r="G522" i="8"/>
  <c r="A522" i="8"/>
  <c r="J521" i="8"/>
  <c r="I521" i="8"/>
  <c r="A521" i="8"/>
  <c r="J520" i="8"/>
  <c r="I520" i="8"/>
  <c r="A520" i="8"/>
  <c r="I519" i="8"/>
  <c r="A519" i="8"/>
  <c r="I518" i="8"/>
  <c r="A518" i="8"/>
  <c r="A517" i="8"/>
  <c r="I516" i="8"/>
  <c r="A516" i="8"/>
  <c r="J515" i="8"/>
  <c r="I515" i="8"/>
  <c r="A515" i="8"/>
  <c r="K514" i="8"/>
  <c r="H514" i="8"/>
  <c r="G514" i="8"/>
  <c r="J514" i="8" s="1"/>
  <c r="A514" i="8"/>
  <c r="I513" i="8"/>
  <c r="A513" i="8"/>
  <c r="I512" i="8"/>
  <c r="A512" i="8"/>
  <c r="A511" i="8"/>
  <c r="I510" i="8"/>
  <c r="A510" i="8"/>
  <c r="J509" i="8"/>
  <c r="I509" i="8"/>
  <c r="A509" i="8"/>
  <c r="K508" i="8"/>
  <c r="H508" i="8"/>
  <c r="G508" i="8"/>
  <c r="A508" i="8"/>
  <c r="I507" i="8"/>
  <c r="A507" i="8"/>
  <c r="J506" i="8"/>
  <c r="I506" i="8"/>
  <c r="A506" i="8"/>
  <c r="I505" i="8"/>
  <c r="A505" i="8"/>
  <c r="A504" i="8"/>
  <c r="A503" i="8"/>
  <c r="I502" i="8"/>
  <c r="A502" i="8"/>
  <c r="I501" i="8"/>
  <c r="A501" i="8"/>
  <c r="J500" i="8"/>
  <c r="I500" i="8"/>
  <c r="A500" i="8"/>
  <c r="K499" i="8"/>
  <c r="H499" i="8"/>
  <c r="G499" i="8"/>
  <c r="A499" i="8"/>
  <c r="I498" i="8"/>
  <c r="A498" i="8"/>
  <c r="A497" i="8"/>
  <c r="A496" i="8"/>
  <c r="J495" i="8"/>
  <c r="I495" i="8"/>
  <c r="A495" i="8"/>
  <c r="A494" i="8"/>
  <c r="A493" i="8"/>
  <c r="J492" i="8"/>
  <c r="I492" i="8"/>
  <c r="A492" i="8"/>
  <c r="I491" i="8"/>
  <c r="A491" i="8"/>
  <c r="I490" i="8"/>
  <c r="A490" i="8"/>
  <c r="I489" i="8"/>
  <c r="A489" i="8"/>
  <c r="I488" i="8"/>
  <c r="A488" i="8"/>
  <c r="I487" i="8"/>
  <c r="A487" i="8"/>
  <c r="I486" i="8"/>
  <c r="A486" i="8"/>
  <c r="J485" i="8"/>
  <c r="I485" i="8"/>
  <c r="A485" i="8"/>
  <c r="K484" i="8"/>
  <c r="H484" i="8"/>
  <c r="G484" i="8"/>
  <c r="I484" i="8" s="1"/>
  <c r="A484" i="8"/>
  <c r="J483" i="8"/>
  <c r="I483" i="8"/>
  <c r="A483" i="8"/>
  <c r="I482" i="8"/>
  <c r="A482" i="8"/>
  <c r="A481" i="8"/>
  <c r="A480" i="8"/>
  <c r="I479" i="8"/>
  <c r="A479" i="8"/>
  <c r="I478" i="8"/>
  <c r="A478" i="8"/>
  <c r="J477" i="8"/>
  <c r="I477" i="8"/>
  <c r="A477" i="8"/>
  <c r="K476" i="8"/>
  <c r="H476" i="8"/>
  <c r="G476" i="8"/>
  <c r="A476" i="8"/>
  <c r="J475" i="8"/>
  <c r="I475" i="8"/>
  <c r="A475" i="8"/>
  <c r="I474" i="8"/>
  <c r="A474" i="8"/>
  <c r="I473" i="8"/>
  <c r="A473" i="8"/>
  <c r="I472" i="8"/>
  <c r="A472" i="8"/>
  <c r="J471" i="8"/>
  <c r="I471" i="8"/>
  <c r="A471" i="8"/>
  <c r="K470" i="8"/>
  <c r="H470" i="8"/>
  <c r="G470" i="8"/>
  <c r="A470" i="8"/>
  <c r="J469" i="8"/>
  <c r="I469" i="8"/>
  <c r="A469" i="8"/>
  <c r="A468" i="8"/>
  <c r="A467" i="8"/>
  <c r="I466" i="8"/>
  <c r="A466" i="8"/>
  <c r="I465" i="8"/>
  <c r="A465" i="8"/>
  <c r="I464" i="8"/>
  <c r="A464" i="8"/>
  <c r="I463" i="8"/>
  <c r="A463" i="8"/>
  <c r="J462" i="8"/>
  <c r="I462" i="8"/>
  <c r="A462" i="8"/>
  <c r="A461" i="8"/>
  <c r="K460" i="8"/>
  <c r="K445" i="8"/>
  <c r="H460" i="8"/>
  <c r="G460" i="8"/>
  <c r="G445" i="8"/>
  <c r="H445" i="8"/>
  <c r="I445" i="8" s="1"/>
  <c r="A460" i="8"/>
  <c r="J459" i="8"/>
  <c r="I459" i="8"/>
  <c r="A459" i="8"/>
  <c r="A458" i="8"/>
  <c r="J457" i="8"/>
  <c r="I457" i="8"/>
  <c r="A457" i="8"/>
  <c r="A456" i="8"/>
  <c r="J455" i="8"/>
  <c r="I455" i="8"/>
  <c r="A455" i="8"/>
  <c r="J454" i="8"/>
  <c r="I454" i="8"/>
  <c r="A454" i="8"/>
  <c r="J453" i="8"/>
  <c r="I453" i="8"/>
  <c r="A453" i="8"/>
  <c r="J452" i="8"/>
  <c r="I452" i="8"/>
  <c r="A452" i="8"/>
  <c r="I451" i="8"/>
  <c r="A451" i="8"/>
  <c r="I450" i="8"/>
  <c r="A450" i="8"/>
  <c r="I449" i="8"/>
  <c r="A449" i="8"/>
  <c r="I448" i="8"/>
  <c r="A448" i="8"/>
  <c r="I447" i="8"/>
  <c r="A447" i="8"/>
  <c r="J446" i="8"/>
  <c r="I446" i="8"/>
  <c r="A446" i="8"/>
  <c r="A445" i="8"/>
  <c r="I444" i="8"/>
  <c r="A444" i="8"/>
  <c r="J443" i="8"/>
  <c r="I443" i="8"/>
  <c r="A443" i="8"/>
  <c r="A442" i="8"/>
  <c r="A441" i="8"/>
  <c r="A440" i="8"/>
  <c r="J439" i="8"/>
  <c r="I439" i="8"/>
  <c r="A439" i="8"/>
  <c r="I438" i="8"/>
  <c r="A438" i="8"/>
  <c r="I437" i="8"/>
  <c r="A437" i="8"/>
  <c r="I436" i="8"/>
  <c r="A436" i="8"/>
  <c r="A435" i="8"/>
  <c r="A434" i="8"/>
  <c r="A433" i="8"/>
  <c r="I432" i="8"/>
  <c r="A432" i="8"/>
  <c r="J431" i="8"/>
  <c r="I431" i="8"/>
  <c r="A431" i="8"/>
  <c r="J430" i="8"/>
  <c r="I430" i="8"/>
  <c r="A430" i="8"/>
  <c r="J429" i="8"/>
  <c r="I429" i="8"/>
  <c r="A429" i="8"/>
  <c r="J428" i="8"/>
  <c r="I428" i="8"/>
  <c r="A428" i="8"/>
  <c r="J427" i="8"/>
  <c r="I427" i="8"/>
  <c r="A427" i="8"/>
  <c r="J426" i="8"/>
  <c r="I426" i="8"/>
  <c r="A426" i="8"/>
  <c r="J425" i="8"/>
  <c r="I425" i="8"/>
  <c r="A425" i="8"/>
  <c r="I424" i="8"/>
  <c r="A424" i="8"/>
  <c r="I423" i="8"/>
  <c r="A423" i="8"/>
  <c r="J422" i="8"/>
  <c r="I422" i="8"/>
  <c r="A422" i="8"/>
  <c r="I421" i="8"/>
  <c r="A421" i="8"/>
  <c r="I420" i="8"/>
  <c r="A420" i="8"/>
  <c r="J419" i="8"/>
  <c r="I419" i="8"/>
  <c r="A419" i="8"/>
  <c r="J418" i="8"/>
  <c r="I418" i="8"/>
  <c r="A418" i="8"/>
  <c r="J417" i="8"/>
  <c r="I417" i="8"/>
  <c r="A417" i="8"/>
  <c r="A416" i="8"/>
  <c r="A415" i="8"/>
  <c r="J414" i="8"/>
  <c r="I414" i="8"/>
  <c r="A414" i="8"/>
  <c r="J413" i="8"/>
  <c r="I413" i="8"/>
  <c r="A413" i="8"/>
  <c r="I412" i="8"/>
  <c r="A412" i="8"/>
  <c r="I411" i="8"/>
  <c r="A411" i="8"/>
  <c r="I410" i="8"/>
  <c r="A410" i="8"/>
  <c r="I409" i="8"/>
  <c r="A409" i="8"/>
  <c r="J408" i="8"/>
  <c r="I408" i="8"/>
  <c r="A408" i="8"/>
  <c r="J407" i="8"/>
  <c r="I407" i="8"/>
  <c r="A407" i="8"/>
  <c r="J406" i="8"/>
  <c r="I406" i="8"/>
  <c r="A406" i="8"/>
  <c r="J405" i="8"/>
  <c r="I405" i="8"/>
  <c r="A405" i="8"/>
  <c r="J404" i="8"/>
  <c r="I404" i="8"/>
  <c r="A404" i="8"/>
  <c r="A403" i="8"/>
  <c r="J402" i="8"/>
  <c r="I402" i="8"/>
  <c r="A402" i="8"/>
  <c r="I401" i="8"/>
  <c r="A401" i="8"/>
  <c r="J400" i="8"/>
  <c r="I400" i="8"/>
  <c r="A400" i="8"/>
  <c r="J399" i="8"/>
  <c r="I399" i="8"/>
  <c r="A399" i="8"/>
  <c r="J398" i="8"/>
  <c r="I398" i="8"/>
  <c r="A398" i="8"/>
  <c r="J397" i="8"/>
  <c r="I397" i="8"/>
  <c r="A397" i="8"/>
  <c r="I396" i="8"/>
  <c r="A396" i="8"/>
  <c r="I395" i="8"/>
  <c r="A395" i="8"/>
  <c r="I394" i="8"/>
  <c r="A394" i="8"/>
  <c r="I393" i="8"/>
  <c r="A393" i="8"/>
  <c r="K392" i="8"/>
  <c r="J392" i="8"/>
  <c r="I392" i="8"/>
  <c r="A392" i="8"/>
  <c r="J391" i="8"/>
  <c r="I391" i="8"/>
  <c r="A391" i="8"/>
  <c r="J390" i="8"/>
  <c r="I390" i="8"/>
  <c r="A390" i="8"/>
  <c r="I389" i="8"/>
  <c r="A389" i="8"/>
  <c r="I388" i="8"/>
  <c r="A388" i="8"/>
  <c r="I387" i="8"/>
  <c r="A387" i="8"/>
  <c r="I386" i="8"/>
  <c r="A386" i="8"/>
  <c r="I385" i="8"/>
  <c r="A385" i="8"/>
  <c r="I384" i="8"/>
  <c r="A384" i="8"/>
  <c r="I383" i="8"/>
  <c r="A383" i="8"/>
  <c r="I382" i="8"/>
  <c r="A382" i="8"/>
  <c r="I381" i="8"/>
  <c r="A381" i="8"/>
  <c r="I380" i="8"/>
  <c r="A380" i="8"/>
  <c r="I379" i="8"/>
  <c r="A379" i="8"/>
  <c r="I378" i="8"/>
  <c r="A378" i="8"/>
  <c r="I377" i="8"/>
  <c r="A377" i="8"/>
  <c r="I376" i="8"/>
  <c r="A376" i="8"/>
  <c r="I375" i="8"/>
  <c r="A375" i="8"/>
  <c r="I374" i="8"/>
  <c r="A374" i="8"/>
  <c r="I373" i="8"/>
  <c r="A373" i="8"/>
  <c r="I372" i="8"/>
  <c r="A372" i="8"/>
  <c r="I371" i="8"/>
  <c r="A371" i="8"/>
  <c r="I370" i="8"/>
  <c r="A370" i="8"/>
  <c r="I369" i="8"/>
  <c r="A369" i="8"/>
  <c r="I368" i="8"/>
  <c r="A368" i="8"/>
  <c r="I367" i="8"/>
  <c r="A367" i="8"/>
  <c r="I366" i="8"/>
  <c r="A366" i="8"/>
  <c r="I365"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I340" i="8"/>
  <c r="A340" i="8"/>
  <c r="J339" i="8"/>
  <c r="I339" i="8"/>
  <c r="A339" i="8"/>
  <c r="A338" i="8"/>
  <c r="K337" i="8"/>
  <c r="K321" i="8"/>
  <c r="K326" i="8"/>
  <c r="H337" i="8"/>
  <c r="H321" i="8"/>
  <c r="H326" i="8"/>
  <c r="G337" i="8"/>
  <c r="A337" i="8"/>
  <c r="J336" i="8"/>
  <c r="I336" i="8"/>
  <c r="A336" i="8"/>
  <c r="J335" i="8"/>
  <c r="I335" i="8"/>
  <c r="A335" i="8"/>
  <c r="J334" i="8"/>
  <c r="I334" i="8"/>
  <c r="A334" i="8"/>
  <c r="J333" i="8"/>
  <c r="I333" i="8"/>
  <c r="A333" i="8"/>
  <c r="J332" i="8"/>
  <c r="I332" i="8"/>
  <c r="A332" i="8"/>
  <c r="A331" i="8"/>
  <c r="A330" i="8"/>
  <c r="A329" i="8"/>
  <c r="A328" i="8"/>
  <c r="J327" i="8"/>
  <c r="I327" i="8"/>
  <c r="A327" i="8"/>
  <c r="G326" i="8"/>
  <c r="I326" i="8" s="1"/>
  <c r="A326" i="8"/>
  <c r="J325" i="8"/>
  <c r="I325" i="8"/>
  <c r="A325" i="8"/>
  <c r="J324" i="8"/>
  <c r="I324" i="8"/>
  <c r="A324" i="8"/>
  <c r="J323" i="8"/>
  <c r="I323" i="8"/>
  <c r="A323" i="8"/>
  <c r="J322" i="8"/>
  <c r="I322" i="8"/>
  <c r="A322" i="8"/>
  <c r="G321" i="8"/>
  <c r="A321" i="8"/>
  <c r="J320" i="8"/>
  <c r="I320" i="8"/>
  <c r="A320" i="8"/>
  <c r="J319" i="8"/>
  <c r="I319" i="8"/>
  <c r="A319" i="8"/>
  <c r="J318" i="8"/>
  <c r="I318" i="8"/>
  <c r="A318" i="8"/>
  <c r="J317" i="8"/>
  <c r="I317" i="8"/>
  <c r="A317" i="8"/>
  <c r="J316" i="8"/>
  <c r="I316" i="8"/>
  <c r="A316" i="8"/>
  <c r="I315" i="8"/>
  <c r="A315" i="8"/>
  <c r="J314" i="8"/>
  <c r="I314" i="8"/>
  <c r="A314" i="8"/>
  <c r="A313" i="8"/>
  <c r="H312" i="8"/>
  <c r="G312" i="8"/>
  <c r="G295" i="8"/>
  <c r="G298" i="8"/>
  <c r="A312" i="8"/>
  <c r="A311" i="8"/>
  <c r="J310" i="8"/>
  <c r="I310" i="8"/>
  <c r="A310" i="8"/>
  <c r="K309" i="8"/>
  <c r="A309" i="8"/>
  <c r="K308" i="8"/>
  <c r="J308" i="8"/>
  <c r="I308" i="8"/>
  <c r="A308" i="8"/>
  <c r="K307" i="8"/>
  <c r="J307" i="8"/>
  <c r="I307" i="8"/>
  <c r="A307" i="8"/>
  <c r="A306" i="8"/>
  <c r="J305" i="8"/>
  <c r="I305" i="8"/>
  <c r="A305" i="8"/>
  <c r="K304" i="8"/>
  <c r="J304" i="8"/>
  <c r="I304" i="8"/>
  <c r="A304" i="8"/>
  <c r="J303" i="8"/>
  <c r="I303" i="8"/>
  <c r="A303" i="8"/>
  <c r="A302" i="8"/>
  <c r="A301" i="8"/>
  <c r="A300" i="8"/>
  <c r="K299" i="8"/>
  <c r="J299" i="8"/>
  <c r="I299" i="8"/>
  <c r="A299" i="8"/>
  <c r="K298" i="8"/>
  <c r="H298" i="8"/>
  <c r="A298" i="8"/>
  <c r="A297" i="8"/>
  <c r="J296" i="8"/>
  <c r="I296" i="8"/>
  <c r="A296" i="8"/>
  <c r="H295" i="8"/>
  <c r="A295" i="8"/>
  <c r="J294" i="8"/>
  <c r="I294" i="8"/>
  <c r="A294" i="8"/>
  <c r="A293" i="8"/>
  <c r="J292" i="8"/>
  <c r="I292" i="8"/>
  <c r="A292" i="8"/>
  <c r="A291" i="8"/>
  <c r="A290" i="8"/>
  <c r="A289" i="8"/>
  <c r="J288" i="8"/>
  <c r="I288" i="8"/>
  <c r="A288" i="8"/>
  <c r="A287" i="8"/>
  <c r="J286" i="8"/>
  <c r="I286" i="8"/>
  <c r="A286" i="8"/>
  <c r="J285" i="8"/>
  <c r="I285" i="8"/>
  <c r="A285" i="8"/>
  <c r="K284" i="8"/>
  <c r="A284" i="8"/>
  <c r="K283" i="8"/>
  <c r="A283" i="8"/>
  <c r="K282" i="8"/>
  <c r="A282" i="8"/>
  <c r="J281" i="8"/>
  <c r="I281" i="8"/>
  <c r="A281" i="8"/>
  <c r="A280" i="8"/>
  <c r="K279" i="8"/>
  <c r="J279" i="8"/>
  <c r="I279" i="8"/>
  <c r="A279" i="8"/>
  <c r="J278" i="8"/>
  <c r="I278" i="8"/>
  <c r="A278" i="8"/>
  <c r="J277" i="8"/>
  <c r="I277" i="8"/>
  <c r="A277" i="8"/>
  <c r="K276" i="8"/>
  <c r="A276" i="8"/>
  <c r="K275" i="8"/>
  <c r="A275" i="8"/>
  <c r="K274" i="8"/>
  <c r="A274" i="8"/>
  <c r="J273" i="8"/>
  <c r="I273" i="8"/>
  <c r="A273" i="8"/>
  <c r="A272" i="8"/>
  <c r="J271" i="8"/>
  <c r="I271" i="8"/>
  <c r="A271" i="8"/>
  <c r="A270" i="8"/>
  <c r="J269" i="8"/>
  <c r="I269" i="8"/>
  <c r="A269" i="8"/>
  <c r="A268" i="8"/>
  <c r="A267" i="8"/>
  <c r="K266" i="8"/>
  <c r="A266" i="8"/>
  <c r="K265" i="8"/>
  <c r="A265" i="8"/>
  <c r="K264" i="8"/>
  <c r="A264" i="8"/>
  <c r="A263" i="8"/>
  <c r="A262" i="8"/>
  <c r="A261" i="8"/>
  <c r="J260" i="8"/>
  <c r="I260" i="8"/>
  <c r="A260" i="8"/>
  <c r="J259" i="8"/>
  <c r="I259" i="8"/>
  <c r="A259" i="8"/>
  <c r="A258" i="8"/>
  <c r="K257" i="8"/>
  <c r="H257" i="8"/>
  <c r="G257" i="8"/>
  <c r="A257" i="8"/>
  <c r="J256" i="8"/>
  <c r="I256" i="8"/>
  <c r="A256" i="8"/>
  <c r="J255" i="8"/>
  <c r="J254" i="8"/>
  <c r="J253" i="8"/>
  <c r="I253" i="8"/>
  <c r="A253" i="8"/>
  <c r="J252" i="8"/>
  <c r="I252" i="8"/>
  <c r="A252" i="8"/>
  <c r="J251" i="8"/>
  <c r="I251" i="8"/>
  <c r="A251" i="8"/>
  <c r="J250" i="8"/>
  <c r="I250" i="8"/>
  <c r="A250" i="8"/>
  <c r="J249" i="8"/>
  <c r="I249" i="8"/>
  <c r="A249" i="8"/>
  <c r="J248" i="8"/>
  <c r="I248" i="8"/>
  <c r="A248" i="8"/>
  <c r="J247" i="8"/>
  <c r="I247" i="8"/>
  <c r="A247" i="8"/>
  <c r="J246" i="8"/>
  <c r="I246" i="8"/>
  <c r="A246" i="8"/>
  <c r="J245" i="8"/>
  <c r="I245" i="8"/>
  <c r="A245" i="8"/>
  <c r="J244" i="8"/>
  <c r="I244" i="8"/>
  <c r="A244" i="8"/>
  <c r="J243" i="8"/>
  <c r="I243" i="8"/>
  <c r="A243" i="8"/>
  <c r="J242" i="8"/>
  <c r="J241" i="8"/>
  <c r="J240" i="8"/>
  <c r="J239" i="8"/>
  <c r="J238" i="8"/>
  <c r="J237" i="8"/>
  <c r="I237" i="8"/>
  <c r="A237" i="8"/>
  <c r="J236" i="8"/>
  <c r="I236" i="8"/>
  <c r="A236" i="8"/>
  <c r="K235" i="8"/>
  <c r="H235" i="8"/>
  <c r="G235" i="8"/>
  <c r="A235" i="8"/>
  <c r="J234" i="8"/>
  <c r="I234" i="8"/>
  <c r="A234" i="8"/>
  <c r="J233" i="8"/>
  <c r="J232" i="8"/>
  <c r="J231" i="8"/>
  <c r="J230" i="8"/>
  <c r="J229" i="8"/>
  <c r="J228" i="8"/>
  <c r="I228" i="8"/>
  <c r="A228" i="8"/>
  <c r="J227" i="8"/>
  <c r="I227" i="8"/>
  <c r="A227" i="8"/>
  <c r="J226" i="8"/>
  <c r="J225" i="8"/>
  <c r="J224" i="8"/>
  <c r="J223" i="8"/>
  <c r="J222" i="8"/>
  <c r="J221" i="8"/>
  <c r="J220" i="8"/>
  <c r="J219" i="8"/>
  <c r="J218" i="8"/>
  <c r="I218" i="8"/>
  <c r="A218" i="8"/>
  <c r="J217" i="8"/>
  <c r="I217" i="8"/>
  <c r="A217" i="8"/>
  <c r="J216" i="8"/>
  <c r="I216" i="8"/>
  <c r="A216" i="8"/>
  <c r="J215" i="8"/>
  <c r="I215" i="8"/>
  <c r="A215" i="8"/>
  <c r="J214" i="8"/>
  <c r="I214" i="8"/>
  <c r="A214" i="8"/>
  <c r="J213" i="8"/>
  <c r="I213" i="8"/>
  <c r="J212" i="8"/>
  <c r="J211" i="8"/>
  <c r="J210" i="8"/>
  <c r="A210" i="8"/>
  <c r="J209" i="8"/>
  <c r="I209" i="8"/>
  <c r="A209" i="8"/>
  <c r="J208" i="8"/>
  <c r="I208" i="8"/>
  <c r="A208" i="8"/>
  <c r="J207" i="8"/>
  <c r="I207" i="8"/>
  <c r="A207" i="8"/>
  <c r="J206" i="8"/>
  <c r="I206" i="8"/>
  <c r="J205" i="8"/>
  <c r="I205" i="8"/>
  <c r="A205" i="8"/>
  <c r="J204" i="8"/>
  <c r="I204" i="8"/>
  <c r="A204" i="8"/>
  <c r="J203" i="8"/>
  <c r="I203" i="8"/>
  <c r="A203" i="8"/>
  <c r="J202" i="8"/>
  <c r="J201" i="8"/>
  <c r="J200" i="8"/>
  <c r="J199" i="8"/>
  <c r="J198" i="8"/>
  <c r="J197" i="8"/>
  <c r="J196" i="8"/>
  <c r="J195" i="8"/>
  <c r="J194" i="8"/>
  <c r="I194" i="8"/>
  <c r="A194" i="8"/>
  <c r="A193" i="8"/>
  <c r="K192" i="8"/>
  <c r="K193" i="8" s="1"/>
  <c r="H192" i="8"/>
  <c r="H193" i="8" s="1"/>
  <c r="G192" i="8"/>
  <c r="A192" i="8"/>
  <c r="I191" i="8"/>
  <c r="A191" i="8"/>
  <c r="A190" i="8"/>
  <c r="A189" i="8"/>
  <c r="A188" i="8"/>
  <c r="A187" i="8"/>
  <c r="A186" i="8"/>
  <c r="J185" i="8"/>
  <c r="I185" i="8"/>
  <c r="A185" i="8"/>
  <c r="A184" i="8"/>
  <c r="K183" i="8"/>
  <c r="H183" i="8"/>
  <c r="H179" i="8"/>
  <c r="G179" i="8"/>
  <c r="G183" i="8"/>
  <c r="A183" i="8"/>
  <c r="I182" i="8"/>
  <c r="A182" i="8"/>
  <c r="A181" i="8"/>
  <c r="J180" i="8"/>
  <c r="J183" i="8" s="1"/>
  <c r="I180" i="8"/>
  <c r="A180" i="8"/>
  <c r="A179" i="8"/>
  <c r="J178" i="8"/>
  <c r="K178" i="8" s="1"/>
  <c r="I178" i="8"/>
  <c r="A178" i="8"/>
  <c r="J177" i="8"/>
  <c r="K177" i="8" s="1"/>
  <c r="I177" i="8"/>
  <c r="A177" i="8"/>
  <c r="J176" i="8"/>
  <c r="I176" i="8"/>
  <c r="A176" i="8"/>
  <c r="I175" i="8"/>
  <c r="A175" i="8"/>
  <c r="I174" i="8"/>
  <c r="A174" i="8"/>
  <c r="I173" i="8"/>
  <c r="A173" i="8"/>
  <c r="I172" i="8"/>
  <c r="A172" i="8"/>
  <c r="I171" i="8"/>
  <c r="A171" i="8"/>
  <c r="I170" i="8"/>
  <c r="A170" i="8"/>
  <c r="I169" i="8"/>
  <c r="A169" i="8"/>
  <c r="J168" i="8"/>
  <c r="I168" i="8"/>
  <c r="A168" i="8"/>
  <c r="A167" i="8"/>
  <c r="K166" i="8"/>
  <c r="K162" i="8"/>
  <c r="H166" i="8"/>
  <c r="H162" i="8"/>
  <c r="H167" i="8" s="1"/>
  <c r="G166" i="8"/>
  <c r="G162" i="8"/>
  <c r="A166" i="8"/>
  <c r="A165" i="8"/>
  <c r="A164" i="8"/>
  <c r="J163" i="8"/>
  <c r="I163" i="8"/>
  <c r="A163" i="8"/>
  <c r="A162" i="8"/>
  <c r="J161" i="8"/>
  <c r="I161" i="8"/>
  <c r="A161" i="8"/>
  <c r="J160" i="8"/>
  <c r="I160" i="8"/>
  <c r="A160" i="8"/>
  <c r="I159" i="8"/>
  <c r="A159" i="8"/>
  <c r="I158" i="8"/>
  <c r="A158" i="8"/>
  <c r="I157" i="8"/>
  <c r="A157" i="8"/>
  <c r="A156" i="8"/>
  <c r="A155" i="8"/>
  <c r="A154" i="8"/>
  <c r="A153" i="8"/>
  <c r="A152" i="8"/>
  <c r="J151" i="8"/>
  <c r="I151" i="8"/>
  <c r="A151" i="8"/>
  <c r="A150" i="8"/>
  <c r="K149" i="8"/>
  <c r="K150" i="8" s="1"/>
  <c r="H149" i="8"/>
  <c r="G149" i="8"/>
  <c r="G150" i="8" s="1"/>
  <c r="A149" i="8"/>
  <c r="J148" i="8"/>
  <c r="I148" i="8"/>
  <c r="A148" i="8"/>
  <c r="J147" i="8"/>
  <c r="I147" i="8"/>
  <c r="A147" i="8"/>
  <c r="J143" i="8"/>
  <c r="I143" i="8"/>
  <c r="A143" i="8"/>
  <c r="A142" i="8"/>
  <c r="K141" i="8"/>
  <c r="K142" i="8"/>
  <c r="H141" i="8"/>
  <c r="G141" i="8"/>
  <c r="G142" i="8" s="1"/>
  <c r="A141" i="8"/>
  <c r="A140" i="8"/>
  <c r="A139" i="8"/>
  <c r="J138" i="8"/>
  <c r="I138" i="8"/>
  <c r="A138" i="8"/>
  <c r="A137" i="8"/>
  <c r="K136" i="8"/>
  <c r="K137" i="8" s="1"/>
  <c r="H136" i="8"/>
  <c r="G136" i="8"/>
  <c r="G137" i="8" s="1"/>
  <c r="A136" i="8"/>
  <c r="A135" i="8"/>
  <c r="A134" i="8"/>
  <c r="I133" i="8"/>
  <c r="A133" i="8"/>
  <c r="J132" i="8"/>
  <c r="I132" i="8"/>
  <c r="A132" i="8"/>
  <c r="A131" i="8"/>
  <c r="K130" i="8"/>
  <c r="K131" i="8"/>
  <c r="H130" i="8"/>
  <c r="H131" i="8" s="1"/>
  <c r="G130" i="8"/>
  <c r="G131" i="8" s="1"/>
  <c r="A130" i="8"/>
  <c r="I129" i="8"/>
  <c r="A129" i="8"/>
  <c r="J128" i="8"/>
  <c r="I128" i="8"/>
  <c r="A128" i="8"/>
  <c r="A127" i="8"/>
  <c r="I126" i="8"/>
  <c r="A126" i="8"/>
  <c r="I125" i="8"/>
  <c r="A125" i="8"/>
  <c r="I124" i="8"/>
  <c r="A124" i="8"/>
  <c r="I123" i="8"/>
  <c r="A123" i="8"/>
  <c r="I122" i="8"/>
  <c r="A122" i="8"/>
  <c r="J121" i="8"/>
  <c r="I121" i="8"/>
  <c r="A121" i="8"/>
  <c r="A120" i="8"/>
  <c r="K119" i="8"/>
  <c r="H119" i="8"/>
  <c r="G119" i="8"/>
  <c r="A119" i="8"/>
  <c r="J118" i="8"/>
  <c r="I118" i="8"/>
  <c r="A118" i="8"/>
  <c r="A117" i="8"/>
  <c r="A116" i="8"/>
  <c r="J115" i="8"/>
  <c r="I115" i="8"/>
  <c r="A115" i="8"/>
  <c r="K114" i="8"/>
  <c r="K120" i="8" s="1"/>
  <c r="H114" i="8"/>
  <c r="G114" i="8"/>
  <c r="A114" i="8"/>
  <c r="J113" i="8"/>
  <c r="I113" i="8"/>
  <c r="A113" i="8"/>
  <c r="J112" i="8"/>
  <c r="A112" i="8"/>
  <c r="J111" i="8"/>
  <c r="I111" i="8"/>
  <c r="A111" i="8"/>
  <c r="J110" i="8"/>
  <c r="I110" i="8"/>
  <c r="A110" i="8"/>
  <c r="J109" i="8"/>
  <c r="I109" i="8"/>
  <c r="A109" i="8"/>
  <c r="J108" i="8"/>
  <c r="I108" i="8"/>
  <c r="A108" i="8"/>
  <c r="J107" i="8"/>
  <c r="I107" i="8"/>
  <c r="A107" i="8"/>
  <c r="J106" i="8"/>
  <c r="I106" i="8"/>
  <c r="A106" i="8"/>
  <c r="J105" i="8"/>
  <c r="I105" i="8"/>
  <c r="A105" i="8"/>
  <c r="J104" i="8"/>
  <c r="I104" i="8"/>
  <c r="A104" i="8"/>
  <c r="J103" i="8"/>
  <c r="I103" i="8"/>
  <c r="A103" i="8"/>
  <c r="A102" i="8"/>
  <c r="K101" i="8"/>
  <c r="K102" i="8" s="1"/>
  <c r="H101" i="8"/>
  <c r="G101" i="8"/>
  <c r="G102" i="8" s="1"/>
  <c r="A101" i="8"/>
  <c r="A100" i="8"/>
  <c r="J99" i="8"/>
  <c r="I99" i="8"/>
  <c r="A99" i="8"/>
  <c r="A98" i="8"/>
  <c r="K97" i="8"/>
  <c r="K98" i="8" s="1"/>
  <c r="H97" i="8"/>
  <c r="H98" i="8" s="1"/>
  <c r="G97" i="8"/>
  <c r="G98" i="8" s="1"/>
  <c r="A97" i="8"/>
  <c r="A96" i="8"/>
  <c r="A95" i="8"/>
  <c r="A94" i="8"/>
  <c r="J93" i="8"/>
  <c r="I93" i="8"/>
  <c r="A93" i="8"/>
  <c r="A92" i="8"/>
  <c r="K91" i="8"/>
  <c r="K11" i="8"/>
  <c r="K12" i="8" s="1"/>
  <c r="K16" i="8"/>
  <c r="K17" i="8"/>
  <c r="K22" i="8"/>
  <c r="K24" i="8"/>
  <c r="K30" i="8"/>
  <c r="K31" i="8" s="1"/>
  <c r="K42" i="8"/>
  <c r="K43" i="8" s="1"/>
  <c r="K45" i="8"/>
  <c r="K47" i="8"/>
  <c r="K49" i="8"/>
  <c r="K52" i="8"/>
  <c r="K64" i="8" s="1"/>
  <c r="K65" i="8" s="1"/>
  <c r="K68" i="8"/>
  <c r="K69" i="8" s="1"/>
  <c r="K73" i="8"/>
  <c r="K74" i="8" s="1"/>
  <c r="K76" i="8"/>
  <c r="K77" i="8" s="1"/>
  <c r="K80" i="8"/>
  <c r="K81" i="8" s="1"/>
  <c r="K85" i="8"/>
  <c r="K86" i="8" s="1"/>
  <c r="K295" i="8"/>
  <c r="K312" i="8"/>
  <c r="K1617" i="8"/>
  <c r="K1700" i="8"/>
  <c r="K1714" i="8"/>
  <c r="K1725" i="8"/>
  <c r="K1733" i="8"/>
  <c r="H91" i="8"/>
  <c r="H92" i="8" s="1"/>
  <c r="G91" i="8"/>
  <c r="J3" i="8"/>
  <c r="H11" i="8"/>
  <c r="G11" i="8"/>
  <c r="G12" i="8" s="1"/>
  <c r="J13" i="8"/>
  <c r="J14" i="8"/>
  <c r="J15" i="8"/>
  <c r="H16" i="8"/>
  <c r="G16" i="8"/>
  <c r="G17" i="8"/>
  <c r="J18" i="8"/>
  <c r="H22" i="8"/>
  <c r="G22" i="8"/>
  <c r="J23" i="8"/>
  <c r="H24" i="8"/>
  <c r="G24" i="8"/>
  <c r="J26" i="8"/>
  <c r="J27" i="8"/>
  <c r="J28" i="8"/>
  <c r="J29" i="8"/>
  <c r="H30" i="8"/>
  <c r="H31" i="8" s="1"/>
  <c r="G30" i="8"/>
  <c r="G31" i="8" s="1"/>
  <c r="J32" i="8"/>
  <c r="J36" i="8"/>
  <c r="J39" i="8"/>
  <c r="H42" i="8"/>
  <c r="H43" i="8" s="1"/>
  <c r="G42" i="8"/>
  <c r="G43" i="8" s="1"/>
  <c r="J44" i="8"/>
  <c r="H45" i="8"/>
  <c r="G45" i="8"/>
  <c r="J46" i="8"/>
  <c r="H47" i="8"/>
  <c r="G47" i="8"/>
  <c r="J48" i="8"/>
  <c r="H49" i="8"/>
  <c r="G49" i="8"/>
  <c r="J51" i="8"/>
  <c r="H52" i="8"/>
  <c r="G52" i="8"/>
  <c r="J53" i="8"/>
  <c r="J54" i="8"/>
  <c r="J55" i="8"/>
  <c r="J56" i="8"/>
  <c r="J57" i="8"/>
  <c r="J58" i="8"/>
  <c r="J59" i="8"/>
  <c r="J60" i="8"/>
  <c r="J61" i="8"/>
  <c r="J62" i="8"/>
  <c r="J63" i="8"/>
  <c r="H64" i="8"/>
  <c r="G64" i="8"/>
  <c r="G65" i="8" s="1"/>
  <c r="J66" i="8"/>
  <c r="H68" i="8"/>
  <c r="G68" i="8"/>
  <c r="G69" i="8" s="1"/>
  <c r="J70" i="8"/>
  <c r="H73" i="8"/>
  <c r="H74" i="8" s="1"/>
  <c r="G73" i="8"/>
  <c r="J73" i="8" s="1"/>
  <c r="J75" i="8"/>
  <c r="H76" i="8"/>
  <c r="G76" i="8"/>
  <c r="G77" i="8" s="1"/>
  <c r="J78" i="8"/>
  <c r="J79" i="8"/>
  <c r="H80" i="8"/>
  <c r="G80" i="8"/>
  <c r="G81" i="8" s="1"/>
  <c r="J82" i="8"/>
  <c r="J83" i="8"/>
  <c r="J84" i="8"/>
  <c r="H85" i="8"/>
  <c r="H86" i="8" s="1"/>
  <c r="G85" i="8"/>
  <c r="J87" i="8"/>
  <c r="J971" i="8"/>
  <c r="J1142" i="8"/>
  <c r="J1166" i="8"/>
  <c r="J1189" i="8"/>
  <c r="J1205" i="8"/>
  <c r="J1211" i="8"/>
  <c r="J1311" i="8"/>
  <c r="J1330" i="8"/>
  <c r="J1335" i="8"/>
  <c r="H1336" i="8"/>
  <c r="G1336" i="8"/>
  <c r="G1357" i="8"/>
  <c r="J1362" i="8"/>
  <c r="J1365" i="8"/>
  <c r="H1366" i="8"/>
  <c r="J1366" i="8" s="1"/>
  <c r="J1369" i="8"/>
  <c r="H1400" i="8"/>
  <c r="G1400" i="8"/>
  <c r="H1408" i="8"/>
  <c r="G1408" i="8"/>
  <c r="J1428" i="8"/>
  <c r="J1452" i="8"/>
  <c r="J1461" i="8"/>
  <c r="J1483" i="8"/>
  <c r="J1492" i="8"/>
  <c r="J1533" i="8"/>
  <c r="J1547" i="8"/>
  <c r="H1548" i="8"/>
  <c r="H1559" i="8"/>
  <c r="J1580" i="8"/>
  <c r="H1581" i="8"/>
  <c r="J1585" i="8"/>
  <c r="J1599" i="8"/>
  <c r="J1603" i="8"/>
  <c r="J1612" i="8"/>
  <c r="J1616" i="8"/>
  <c r="H1617" i="8"/>
  <c r="J1661" i="8"/>
  <c r="J1664" i="8"/>
  <c r="G1665" i="8"/>
  <c r="H1681" i="8"/>
  <c r="J1711" i="8"/>
  <c r="J1713" i="8"/>
  <c r="H1714" i="8"/>
  <c r="G1714" i="8"/>
  <c r="J1729" i="8"/>
  <c r="J1745" i="8"/>
  <c r="G1746" i="8"/>
  <c r="J1767" i="8"/>
  <c r="J1776" i="8"/>
  <c r="J1785" i="8"/>
  <c r="J1793" i="8"/>
  <c r="H1794" i="8"/>
  <c r="I1794" i="8" s="1"/>
  <c r="J1797" i="8"/>
  <c r="J1806" i="8"/>
  <c r="H1807" i="8"/>
  <c r="J1839" i="8"/>
  <c r="J1848" i="8"/>
  <c r="H1849" i="8"/>
  <c r="G1849" i="8"/>
  <c r="A91" i="8"/>
  <c r="A90" i="8"/>
  <c r="A89" i="8"/>
  <c r="A88" i="8"/>
  <c r="I87" i="8"/>
  <c r="A87" i="8"/>
  <c r="A86" i="8"/>
  <c r="A85" i="8"/>
  <c r="I84" i="8"/>
  <c r="A84" i="8"/>
  <c r="I82" i="8"/>
  <c r="A82" i="8"/>
  <c r="A81" i="8"/>
  <c r="A80" i="8"/>
  <c r="I79" i="8"/>
  <c r="A79" i="8"/>
  <c r="I78" i="8"/>
  <c r="A78" i="8"/>
  <c r="A77" i="8"/>
  <c r="A76" i="8"/>
  <c r="I75" i="8"/>
  <c r="A75" i="8"/>
  <c r="A74" i="8"/>
  <c r="A73" i="8"/>
  <c r="A72" i="8"/>
  <c r="A71" i="8"/>
  <c r="I70" i="8"/>
  <c r="A70" i="8"/>
  <c r="A69" i="8"/>
  <c r="A68" i="8"/>
  <c r="I67" i="8"/>
  <c r="A67" i="8"/>
  <c r="I66" i="8"/>
  <c r="A66" i="8"/>
  <c r="A65" i="8"/>
  <c r="A64" i="8"/>
  <c r="I63" i="8"/>
  <c r="A63" i="8"/>
  <c r="I62" i="8"/>
  <c r="A62" i="8"/>
  <c r="A61" i="8"/>
  <c r="I60" i="8"/>
  <c r="A60" i="8"/>
  <c r="I59" i="8"/>
  <c r="A59" i="8"/>
  <c r="I58" i="8"/>
  <c r="A58" i="8"/>
  <c r="I57" i="8"/>
  <c r="A57" i="8"/>
  <c r="I56" i="8"/>
  <c r="A56" i="8"/>
  <c r="I55" i="8"/>
  <c r="A55" i="8"/>
  <c r="I54" i="8"/>
  <c r="A54" i="8"/>
  <c r="I53" i="8"/>
  <c r="A53" i="8"/>
  <c r="A52" i="8"/>
  <c r="I51" i="8"/>
  <c r="A51" i="8"/>
  <c r="A50" i="8"/>
  <c r="A49" i="8"/>
  <c r="I48" i="8"/>
  <c r="A48" i="8"/>
  <c r="A47" i="8"/>
  <c r="I46" i="8"/>
  <c r="A46" i="8"/>
  <c r="A45" i="8"/>
  <c r="I44" i="8"/>
  <c r="A44" i="8"/>
  <c r="A43" i="8"/>
  <c r="A42" i="8"/>
  <c r="I41" i="8"/>
  <c r="A41" i="8"/>
  <c r="A40" i="8"/>
  <c r="I39" i="8"/>
  <c r="A39" i="8"/>
  <c r="I38" i="8"/>
  <c r="A38" i="8"/>
  <c r="I37" i="8"/>
  <c r="A37" i="8"/>
  <c r="I36" i="8"/>
  <c r="A36" i="8"/>
  <c r="A35" i="8"/>
  <c r="A34" i="8"/>
  <c r="A33" i="8"/>
  <c r="I32" i="8"/>
  <c r="A32" i="8"/>
  <c r="A31" i="8"/>
  <c r="A30" i="8"/>
  <c r="I29" i="8"/>
  <c r="A29" i="8"/>
  <c r="A28" i="8"/>
  <c r="I27" i="8"/>
  <c r="A27" i="8"/>
  <c r="I26" i="8"/>
  <c r="A26" i="8"/>
  <c r="A25" i="8"/>
  <c r="A24" i="8"/>
  <c r="I23" i="8"/>
  <c r="A23" i="8"/>
  <c r="A22" i="8"/>
  <c r="I21" i="8"/>
  <c r="A21" i="8"/>
  <c r="I20" i="8"/>
  <c r="A20" i="8"/>
  <c r="I19" i="8"/>
  <c r="A19" i="8"/>
  <c r="I18" i="8"/>
  <c r="A18" i="8"/>
  <c r="A17" i="8"/>
  <c r="A16" i="8"/>
  <c r="I15" i="8"/>
  <c r="A15" i="8"/>
  <c r="I14" i="8"/>
  <c r="A14" i="8"/>
  <c r="I13" i="8"/>
  <c r="A13" i="8"/>
  <c r="A12" i="8"/>
  <c r="A11" i="8"/>
  <c r="A10" i="8"/>
  <c r="A9" i="8"/>
  <c r="A8" i="8"/>
  <c r="A7" i="8"/>
  <c r="A6" i="8"/>
  <c r="A5" i="8"/>
  <c r="I4" i="8"/>
  <c r="A4" i="8"/>
  <c r="I3" i="8"/>
  <c r="A3" i="8"/>
  <c r="I1848" i="8"/>
  <c r="I1585" i="8"/>
  <c r="I1697" i="8"/>
  <c r="I1793" i="8"/>
  <c r="I1776" i="8"/>
  <c r="I1839" i="8"/>
  <c r="I1335" i="8"/>
  <c r="I1552" i="8"/>
  <c r="I1599" i="8"/>
  <c r="I1293" i="8"/>
  <c r="I1806" i="8"/>
  <c r="I1145" i="8"/>
  <c r="I1388" i="8"/>
  <c r="I1304" i="8"/>
  <c r="I1413" i="8"/>
  <c r="I1536" i="8"/>
  <c r="I1745" i="8"/>
  <c r="I1166" i="8"/>
  <c r="I1527" i="8"/>
  <c r="I1664" i="8"/>
  <c r="I1699" i="8"/>
  <c r="I1718" i="8"/>
  <c r="I537" i="8"/>
  <c r="I1729" i="8"/>
  <c r="I1767" i="8"/>
  <c r="I1785" i="8"/>
  <c r="I1797" i="8"/>
  <c r="I1306" i="8"/>
  <c r="I1455" i="8"/>
  <c r="I1438" i="8"/>
  <c r="I1603" i="8"/>
  <c r="I1189" i="8"/>
  <c r="I1311" i="8"/>
  <c r="I1340" i="8"/>
  <c r="I1365" i="8"/>
  <c r="I1558" i="8"/>
  <c r="I1580" i="8"/>
  <c r="I1362" i="8"/>
  <c r="I1428" i="8"/>
  <c r="I1142" i="8"/>
  <c r="I1818" i="8"/>
  <c r="F758" i="2"/>
  <c r="F714" i="2"/>
  <c r="H241" i="2"/>
  <c r="F232" i="2"/>
  <c r="F233" i="2"/>
  <c r="F236" i="2"/>
  <c r="F227" i="2"/>
  <c r="F226" i="2"/>
  <c r="F498" i="2"/>
  <c r="F445" i="2"/>
  <c r="F438" i="2"/>
  <c r="H657" i="2"/>
  <c r="F706" i="2"/>
  <c r="F705" i="2"/>
  <c r="F704" i="2"/>
  <c r="F703" i="2"/>
  <c r="F603" i="2"/>
  <c r="F601" i="2"/>
  <c r="F787" i="2"/>
  <c r="F786" i="2"/>
  <c r="F781" i="2"/>
  <c r="F731" i="2"/>
  <c r="F658" i="2"/>
  <c r="F778" i="2"/>
  <c r="F775" i="2"/>
  <c r="F773" i="2"/>
  <c r="F769" i="2"/>
  <c r="F767" i="2"/>
  <c r="F766" i="2"/>
  <c r="F765" i="2"/>
  <c r="F763" i="2"/>
  <c r="F760" i="2"/>
  <c r="F757" i="2"/>
  <c r="F755" i="2"/>
  <c r="F754" i="2"/>
  <c r="F753" i="2"/>
  <c r="F752" i="2"/>
  <c r="F751" i="2"/>
  <c r="F749" i="2"/>
  <c r="F748" i="2"/>
  <c r="F744" i="2"/>
  <c r="F743" i="2"/>
  <c r="F742" i="2"/>
  <c r="F741" i="2"/>
  <c r="F740" i="2"/>
  <c r="F739" i="2"/>
  <c r="F738" i="2"/>
  <c r="F728" i="2"/>
  <c r="F725" i="2"/>
  <c r="F724" i="2"/>
  <c r="F722" i="2"/>
  <c r="F709" i="2"/>
  <c r="F695" i="2"/>
  <c r="F686" i="2"/>
  <c r="F685" i="2"/>
  <c r="F684" i="2"/>
  <c r="F682" i="2"/>
  <c r="F677" i="2"/>
  <c r="F668" i="2"/>
  <c r="F667" i="2"/>
  <c r="F665" i="2"/>
  <c r="F662" i="2"/>
  <c r="F661" i="2"/>
  <c r="F656" i="2"/>
  <c r="F655" i="2"/>
  <c r="F654" i="2"/>
  <c r="F653" i="2"/>
  <c r="F645" i="2"/>
  <c r="F644" i="2"/>
  <c r="F639" i="2"/>
  <c r="F638" i="2"/>
  <c r="F637" i="2"/>
  <c r="F636" i="2"/>
  <c r="F635" i="2"/>
  <c r="F634" i="2"/>
  <c r="F633" i="2"/>
  <c r="F632" i="2"/>
  <c r="F630" i="2"/>
  <c r="F629" i="2"/>
  <c r="F627" i="2"/>
  <c r="F626" i="2"/>
  <c r="F624" i="2"/>
  <c r="F623" i="2"/>
  <c r="F622" i="2"/>
  <c r="F618" i="2"/>
  <c r="F617" i="2"/>
  <c r="F613" i="2"/>
  <c r="F612" i="2"/>
  <c r="F611" i="2"/>
  <c r="F610" i="2"/>
  <c r="F609" i="2"/>
  <c r="F596" i="2"/>
  <c r="F590" i="2"/>
  <c r="F585" i="2"/>
  <c r="F574" i="2"/>
  <c r="F557" i="2"/>
  <c r="F556" i="2"/>
  <c r="F554" i="2"/>
  <c r="F548" i="2"/>
  <c r="F547" i="2"/>
  <c r="F542" i="2"/>
  <c r="F540" i="2"/>
  <c r="F533" i="2"/>
  <c r="F531" i="2"/>
  <c r="F530" i="2"/>
  <c r="F523" i="2"/>
  <c r="F516" i="2"/>
  <c r="F513" i="2"/>
  <c r="F511" i="2"/>
  <c r="F507" i="2"/>
  <c r="F505" i="2"/>
  <c r="F503" i="2"/>
  <c r="F502" i="2"/>
  <c r="F501" i="2"/>
  <c r="F436" i="2"/>
  <c r="F410" i="2"/>
  <c r="F220" i="2"/>
  <c r="F219" i="2"/>
  <c r="F218" i="2"/>
  <c r="F207" i="2"/>
  <c r="F206" i="2"/>
  <c r="F205" i="2"/>
  <c r="F203" i="2"/>
  <c r="F202" i="2"/>
  <c r="F199" i="2"/>
  <c r="F198" i="2"/>
  <c r="F197" i="2"/>
  <c r="F182" i="2"/>
  <c r="F180" i="2"/>
  <c r="F174" i="2"/>
  <c r="F135" i="2"/>
  <c r="F271" i="2"/>
  <c r="F269" i="2"/>
  <c r="F266" i="2"/>
  <c r="F260" i="2"/>
  <c r="F256" i="2"/>
  <c r="F255" i="2"/>
  <c r="F247" i="2"/>
  <c r="H745" i="2"/>
  <c r="H631" i="2"/>
  <c r="H359" i="2"/>
  <c r="H351" i="2"/>
  <c r="H326" i="2"/>
  <c r="H315" i="2"/>
  <c r="E315" i="2"/>
  <c r="D315" i="2"/>
  <c r="H19" i="2"/>
  <c r="H700" i="2"/>
  <c r="H512" i="2"/>
  <c r="H110" i="2"/>
  <c r="H124" i="2"/>
  <c r="H133" i="2"/>
  <c r="I1330" i="8"/>
  <c r="I803" i="8"/>
  <c r="I850" i="8"/>
  <c r="H270" i="2"/>
  <c r="H729" i="2"/>
  <c r="H721" i="2"/>
  <c r="E721" i="2"/>
  <c r="E402" i="2"/>
  <c r="F719" i="2"/>
  <c r="H376" i="2"/>
  <c r="H398" i="2"/>
  <c r="H370" i="2"/>
  <c r="F387" i="2" l="1"/>
  <c r="J1174" i="8"/>
  <c r="I1652" i="8"/>
  <c r="J1652" i="8"/>
  <c r="H1632" i="8"/>
  <c r="J1631" i="8"/>
  <c r="I1631" i="8"/>
  <c r="J1198" i="8"/>
  <c r="J1413" i="8"/>
  <c r="H1414" i="8"/>
  <c r="J1414" i="8" s="1"/>
  <c r="J1704" i="8"/>
  <c r="J1536" i="8"/>
  <c r="J1561" i="8"/>
  <c r="H1562" i="8"/>
  <c r="I1562" i="8" s="1"/>
  <c r="I1572" i="8"/>
  <c r="I1691" i="8"/>
  <c r="J1673" i="8"/>
  <c r="H1674" i="8"/>
  <c r="I1722" i="8"/>
  <c r="J1722" i="8"/>
  <c r="J1716" i="8"/>
  <c r="H1719" i="8"/>
  <c r="J1719" i="8" s="1"/>
  <c r="I1716" i="8"/>
  <c r="H1738" i="8"/>
  <c r="I1738" i="8" s="1"/>
  <c r="J1737" i="8"/>
  <c r="I1737" i="8"/>
  <c r="J1680" i="8"/>
  <c r="J1157" i="8"/>
  <c r="I1157" i="8"/>
  <c r="I1211" i="8"/>
  <c r="J1470" i="8"/>
  <c r="G1708" i="8"/>
  <c r="I1708" i="8" s="1"/>
  <c r="I1399" i="8"/>
  <c r="H1462" i="8"/>
  <c r="I1462" i="8" s="1"/>
  <c r="I1461" i="8"/>
  <c r="I1713" i="8"/>
  <c r="I1198" i="8"/>
  <c r="J476" i="8"/>
  <c r="H1514" i="8"/>
  <c r="I1513" i="8"/>
  <c r="J1513" i="8"/>
  <c r="H1521" i="8"/>
  <c r="J1521" i="8" s="1"/>
  <c r="I1520" i="8"/>
  <c r="H1569" i="8"/>
  <c r="I1569" i="8" s="1"/>
  <c r="I1568" i="8"/>
  <c r="J1699" i="8"/>
  <c r="H1700" i="8"/>
  <c r="I1700" i="8" s="1"/>
  <c r="H1761" i="8"/>
  <c r="I1761" i="8" s="1"/>
  <c r="J1760" i="8"/>
  <c r="H1810" i="8"/>
  <c r="J1809" i="8"/>
  <c r="I1465" i="8"/>
  <c r="I1760" i="8"/>
  <c r="H1733" i="8"/>
  <c r="J1733" i="8" s="1"/>
  <c r="J1707" i="8"/>
  <c r="J1658" i="8"/>
  <c r="J1527" i="8"/>
  <c r="J1438" i="8"/>
  <c r="J1319" i="8"/>
  <c r="J1392" i="8"/>
  <c r="I1396" i="8"/>
  <c r="I1616" i="8"/>
  <c r="J1815" i="8"/>
  <c r="I1392" i="8"/>
  <c r="J1732" i="8"/>
  <c r="J1520" i="8"/>
  <c r="H1373" i="8"/>
  <c r="K1223" i="8"/>
  <c r="K1665" i="8"/>
  <c r="I1372" i="8"/>
  <c r="I1673" i="8"/>
  <c r="H1653" i="8"/>
  <c r="J1653" i="8" s="1"/>
  <c r="J1576" i="8"/>
  <c r="H1499" i="8"/>
  <c r="J1278" i="8"/>
  <c r="H1348" i="8"/>
  <c r="J1347" i="8"/>
  <c r="H1357" i="8"/>
  <c r="I1357" i="8" s="1"/>
  <c r="I1356" i="8"/>
  <c r="J1356" i="8"/>
  <c r="I1595" i="8"/>
  <c r="J1595" i="8"/>
  <c r="H1596" i="8"/>
  <c r="J1596" i="8" s="1"/>
  <c r="H1754" i="8"/>
  <c r="J1754" i="8" s="1"/>
  <c r="J1753" i="8"/>
  <c r="H1846" i="8"/>
  <c r="I1845" i="8"/>
  <c r="J1407" i="8"/>
  <c r="I1104" i="8"/>
  <c r="J1352" i="8"/>
  <c r="H1353" i="8"/>
  <c r="I1353" i="8" s="1"/>
  <c r="I1492" i="8"/>
  <c r="J1502" i="8"/>
  <c r="H1503" i="8"/>
  <c r="J1503" i="8" s="1"/>
  <c r="J1676" i="8"/>
  <c r="I1676" i="8"/>
  <c r="I1347" i="8"/>
  <c r="J1402" i="8"/>
  <c r="I1131" i="8"/>
  <c r="K1681" i="8"/>
  <c r="I1694" i="8"/>
  <c r="J1845" i="8"/>
  <c r="H1665" i="8"/>
  <c r="I1665" i="8" s="1"/>
  <c r="I1431" i="8"/>
  <c r="G1462" i="8"/>
  <c r="J1507" i="8"/>
  <c r="H1508" i="8"/>
  <c r="J1508" i="8" s="1"/>
  <c r="I1507" i="8"/>
  <c r="H1621" i="8"/>
  <c r="I1620" i="8"/>
  <c r="H1626" i="8"/>
  <c r="J1626" i="8" s="1"/>
  <c r="I1625" i="8"/>
  <c r="I1561" i="8"/>
  <c r="I1842" i="8"/>
  <c r="J1842" i="8"/>
  <c r="I1066" i="8"/>
  <c r="J1070" i="8"/>
  <c r="G1071" i="8"/>
  <c r="J1071" i="8" s="1"/>
  <c r="J1478" i="8"/>
  <c r="J1818" i="8"/>
  <c r="H1819" i="8"/>
  <c r="J1399" i="8"/>
  <c r="I1070" i="8"/>
  <c r="H1071" i="8"/>
  <c r="I1278" i="8"/>
  <c r="I1502" i="8"/>
  <c r="I1503" i="8" s="1"/>
  <c r="I1724" i="8"/>
  <c r="J1694" i="8"/>
  <c r="J1625" i="8"/>
  <c r="H1573" i="8"/>
  <c r="I1573" i="8" s="1"/>
  <c r="J1498" i="8"/>
  <c r="J1431" i="8"/>
  <c r="G1223" i="8"/>
  <c r="J1080" i="8"/>
  <c r="I1542" i="8"/>
  <c r="I1704" i="8"/>
  <c r="H1725" i="8"/>
  <c r="J1691" i="8"/>
  <c r="J1620" i="8"/>
  <c r="J1572" i="8"/>
  <c r="H1223" i="8"/>
  <c r="I1223" i="8" s="1"/>
  <c r="I1319" i="8"/>
  <c r="I1576" i="8"/>
  <c r="J1568" i="8"/>
  <c r="H1493" i="8"/>
  <c r="I1589" i="8"/>
  <c r="I1533" i="8"/>
  <c r="J1634" i="8"/>
  <c r="H1393" i="8"/>
  <c r="I183" i="8"/>
  <c r="J787" i="8"/>
  <c r="J874" i="8"/>
  <c r="K1071" i="8"/>
  <c r="I1853" i="8"/>
  <c r="I1559" i="8"/>
  <c r="I1670" i="8"/>
  <c r="J1589" i="8"/>
  <c r="J1558" i="8"/>
  <c r="H1294" i="8"/>
  <c r="J1552" i="8"/>
  <c r="J1340" i="8"/>
  <c r="I874" i="8"/>
  <c r="J795" i="8"/>
  <c r="I76" i="8"/>
  <c r="J1004" i="8"/>
  <c r="J1681" i="8"/>
  <c r="G258" i="8"/>
  <c r="J460" i="8"/>
  <c r="J868" i="8"/>
  <c r="J1019" i="8"/>
  <c r="J1036" i="8"/>
  <c r="J1066" i="8"/>
  <c r="G1092" i="8"/>
  <c r="J49" i="8"/>
  <c r="I1004" i="8"/>
  <c r="J814" i="8"/>
  <c r="I897" i="8"/>
  <c r="J934" i="8"/>
  <c r="J979" i="8"/>
  <c r="I1019" i="8"/>
  <c r="I1091" i="8"/>
  <c r="I1036" i="8"/>
  <c r="I1408" i="8"/>
  <c r="I47" i="8"/>
  <c r="K313" i="8"/>
  <c r="J312" i="8"/>
  <c r="G338" i="8"/>
  <c r="J484" i="8"/>
  <c r="J824" i="8"/>
  <c r="J890" i="8"/>
  <c r="K1393" i="8"/>
  <c r="I795" i="8"/>
  <c r="J1714" i="8"/>
  <c r="I114" i="8"/>
  <c r="J1548" i="8"/>
  <c r="J68" i="8"/>
  <c r="J45" i="8"/>
  <c r="J1104" i="8"/>
  <c r="I868" i="8"/>
  <c r="J1432" i="8"/>
  <c r="J1091" i="8"/>
  <c r="I64" i="8"/>
  <c r="G184" i="8"/>
  <c r="I235" i="8"/>
  <c r="K338" i="8"/>
  <c r="I499" i="8"/>
  <c r="J22" i="8"/>
  <c r="I68" i="8"/>
  <c r="J1092" i="8"/>
  <c r="H65" i="8"/>
  <c r="J65" i="8" s="1"/>
  <c r="J257" i="8"/>
  <c r="J298" i="8"/>
  <c r="I295" i="8"/>
  <c r="I1222" i="8"/>
  <c r="I141" i="8"/>
  <c r="G538" i="8"/>
  <c r="I1307" i="8"/>
  <c r="J52" i="8"/>
  <c r="J24" i="8"/>
  <c r="I136" i="8"/>
  <c r="J166" i="8"/>
  <c r="I1819" i="8"/>
  <c r="J1393" i="8"/>
  <c r="I1414" i="8"/>
  <c r="I1294" i="8"/>
  <c r="H69" i="8"/>
  <c r="I49" i="8"/>
  <c r="J1849" i="8"/>
  <c r="I1548" i="8"/>
  <c r="J1373" i="8"/>
  <c r="K461" i="8"/>
  <c r="J996" i="8"/>
  <c r="J1110" i="8"/>
  <c r="I1114" i="8"/>
  <c r="I1135" i="8"/>
  <c r="J1207" i="8"/>
  <c r="J1304" i="8"/>
  <c r="I1617" i="8"/>
  <c r="J1493" i="8"/>
  <c r="J162" i="8"/>
  <c r="I1363" i="8"/>
  <c r="I1439" i="8"/>
  <c r="J1439" i="8"/>
  <c r="J1768" i="8"/>
  <c r="I1768" i="8"/>
  <c r="J1777" i="8"/>
  <c r="I1777" i="8"/>
  <c r="K258" i="8"/>
  <c r="I1733" i="8"/>
  <c r="I45" i="8"/>
  <c r="J1400" i="8"/>
  <c r="G1020" i="8"/>
  <c r="J85" i="8"/>
  <c r="I16" i="8"/>
  <c r="J326" i="8"/>
  <c r="J537" i="8"/>
  <c r="K875" i="8"/>
  <c r="J76" i="8"/>
  <c r="G875" i="8"/>
  <c r="K804" i="8"/>
  <c r="I1393" i="8"/>
  <c r="J499" i="8"/>
  <c r="J64" i="8"/>
  <c r="I321" i="8"/>
  <c r="J470" i="8"/>
  <c r="J508" i="8"/>
  <c r="I1493" i="8"/>
  <c r="K538" i="8"/>
  <c r="I814" i="8"/>
  <c r="H338" i="8"/>
  <c r="I460" i="8"/>
  <c r="I1174" i="8"/>
  <c r="I1543" i="8"/>
  <c r="I1714" i="8"/>
  <c r="J179" i="8"/>
  <c r="I11" i="8"/>
  <c r="I101" i="8"/>
  <c r="J1665" i="8"/>
  <c r="I476" i="8"/>
  <c r="I1695" i="8"/>
  <c r="J130" i="8"/>
  <c r="I69" i="8"/>
  <c r="I162" i="8"/>
  <c r="J1363" i="8"/>
  <c r="I131" i="8"/>
  <c r="I1092" i="8"/>
  <c r="I1336" i="8"/>
  <c r="K898" i="8"/>
  <c r="J1528" i="8"/>
  <c r="I1528" i="8"/>
  <c r="I43" i="8"/>
  <c r="J43" i="8"/>
  <c r="J1746" i="8"/>
  <c r="I1746" i="8"/>
  <c r="J1632" i="8"/>
  <c r="I1632" i="8"/>
  <c r="J98" i="8"/>
  <c r="I98" i="8"/>
  <c r="J1604" i="8"/>
  <c r="I1604" i="8"/>
  <c r="H142" i="8"/>
  <c r="I1432" i="8"/>
  <c r="I824" i="8"/>
  <c r="I298" i="8"/>
  <c r="J1336" i="8"/>
  <c r="H50" i="8"/>
  <c r="J42" i="8"/>
  <c r="I979" i="8"/>
  <c r="I1849" i="8"/>
  <c r="J1819" i="8"/>
  <c r="H898" i="8"/>
  <c r="I42" i="8"/>
  <c r="G25" i="8"/>
  <c r="K50" i="8"/>
  <c r="I130" i="8"/>
  <c r="K179" i="8"/>
  <c r="K184" i="8" s="1"/>
  <c r="H461" i="8"/>
  <c r="I470" i="8"/>
  <c r="J522" i="8"/>
  <c r="I1366" i="8"/>
  <c r="H184" i="8"/>
  <c r="J295" i="8"/>
  <c r="G461" i="8"/>
  <c r="K1020" i="8"/>
  <c r="J47" i="8"/>
  <c r="I1725" i="8"/>
  <c r="J11" i="8"/>
  <c r="J192" i="8"/>
  <c r="I890" i="8"/>
  <c r="G972" i="8"/>
  <c r="I972" i="8" s="1"/>
  <c r="J136" i="8"/>
  <c r="J235" i="8"/>
  <c r="I30" i="8"/>
  <c r="J1807" i="8"/>
  <c r="I1807" i="8"/>
  <c r="I508" i="8"/>
  <c r="I1681" i="8"/>
  <c r="J1617" i="8"/>
  <c r="J1357" i="8"/>
  <c r="I73" i="8"/>
  <c r="J30" i="8"/>
  <c r="I22" i="8"/>
  <c r="K25" i="8"/>
  <c r="J149" i="8"/>
  <c r="I192" i="8"/>
  <c r="I514" i="8"/>
  <c r="H538" i="8"/>
  <c r="J538" i="8" s="1"/>
  <c r="J863" i="8"/>
  <c r="H1020" i="8"/>
  <c r="J1307" i="8"/>
  <c r="I166" i="8"/>
  <c r="G313" i="8"/>
  <c r="I787" i="8"/>
  <c r="J956" i="8"/>
  <c r="K167" i="8"/>
  <c r="J1499" i="8"/>
  <c r="J80" i="8"/>
  <c r="J69" i="8"/>
  <c r="J1408" i="8"/>
  <c r="I97" i="8"/>
  <c r="J114" i="8"/>
  <c r="G120" i="8"/>
  <c r="I1373" i="8"/>
  <c r="J1294" i="8"/>
  <c r="H120" i="8"/>
  <c r="G50" i="8"/>
  <c r="I119" i="8"/>
  <c r="J337" i="8"/>
  <c r="J803" i="8"/>
  <c r="J1181" i="8"/>
  <c r="I179" i="8"/>
  <c r="I1674" i="8"/>
  <c r="J16" i="8"/>
  <c r="I24" i="8"/>
  <c r="I312" i="8"/>
  <c r="J131" i="8"/>
  <c r="H875" i="8"/>
  <c r="J1562" i="8"/>
  <c r="J1581" i="8"/>
  <c r="I1581" i="8"/>
  <c r="J1590" i="8"/>
  <c r="I1590" i="8"/>
  <c r="J1621" i="8"/>
  <c r="I1621" i="8"/>
  <c r="I1341" i="8"/>
  <c r="J1341" i="8"/>
  <c r="I1586" i="8"/>
  <c r="J1586" i="8"/>
  <c r="J1577" i="8"/>
  <c r="I1577" i="8"/>
  <c r="J1846" i="8"/>
  <c r="I1846" i="8"/>
  <c r="J1553" i="8"/>
  <c r="I1553" i="8"/>
  <c r="J1600" i="8"/>
  <c r="I1600" i="8"/>
  <c r="J1320" i="8"/>
  <c r="I1320" i="8"/>
  <c r="J1348" i="8"/>
  <c r="I1348" i="8"/>
  <c r="J1353" i="8"/>
  <c r="J1810" i="8"/>
  <c r="I1810" i="8"/>
  <c r="J1843" i="8"/>
  <c r="I1843" i="8"/>
  <c r="J1798" i="8"/>
  <c r="I1798" i="8"/>
  <c r="I1840" i="8"/>
  <c r="J1840" i="8"/>
  <c r="J1514" i="8"/>
  <c r="I1514" i="8"/>
  <c r="J1786" i="8"/>
  <c r="I1786" i="8"/>
  <c r="I1537" i="8"/>
  <c r="J1537" i="8"/>
  <c r="I1499" i="8"/>
  <c r="I1331" i="8"/>
  <c r="J1331" i="8"/>
  <c r="J1534" i="8"/>
  <c r="I1534" i="8"/>
  <c r="I31" i="8"/>
  <c r="J31" i="8"/>
  <c r="J1312" i="8"/>
  <c r="I1312" i="8"/>
  <c r="I1854" i="8"/>
  <c r="I91" i="8"/>
  <c r="I1626" i="8"/>
  <c r="I85" i="8"/>
  <c r="I149" i="8"/>
  <c r="I52" i="8"/>
  <c r="J1674" i="8"/>
  <c r="H313" i="8"/>
  <c r="J101" i="8"/>
  <c r="J141" i="8"/>
  <c r="J321" i="8"/>
  <c r="I956" i="8"/>
  <c r="J1725" i="8"/>
  <c r="J897" i="8"/>
  <c r="J529" i="8"/>
  <c r="H77" i="8"/>
  <c r="H12" i="8"/>
  <c r="J97" i="8"/>
  <c r="H102" i="8"/>
  <c r="H137" i="8"/>
  <c r="I1719" i="8"/>
  <c r="J1794" i="8"/>
  <c r="J1695" i="8"/>
  <c r="K92" i="8"/>
  <c r="G193" i="8"/>
  <c r="I193" i="8" s="1"/>
  <c r="H804" i="8"/>
  <c r="J91" i="8"/>
  <c r="H17" i="8"/>
  <c r="H25" i="8"/>
  <c r="I1400" i="8"/>
  <c r="H258" i="8"/>
  <c r="I257" i="8"/>
  <c r="I80" i="8"/>
  <c r="H81" i="8"/>
  <c r="I337" i="8"/>
  <c r="J1559" i="8"/>
  <c r="G804" i="8"/>
  <c r="G86" i="8"/>
  <c r="J86" i="8" s="1"/>
  <c r="G74" i="8"/>
  <c r="J74" i="8" s="1"/>
  <c r="G92" i="8"/>
  <c r="I92" i="8" s="1"/>
  <c r="J119" i="8"/>
  <c r="G167" i="8"/>
  <c r="I167" i="8" s="1"/>
  <c r="I529" i="8"/>
  <c r="J1700" i="8"/>
  <c r="J445" i="8"/>
  <c r="H150" i="8"/>
  <c r="G790" i="2"/>
  <c r="F110" i="2"/>
  <c r="G370" i="2"/>
  <c r="G694" i="2"/>
  <c r="G402" i="2"/>
  <c r="F700" i="2"/>
  <c r="G522" i="2"/>
  <c r="F376" i="2"/>
  <c r="F512" i="2"/>
  <c r="G376" i="2"/>
  <c r="F225" i="2"/>
  <c r="G736" i="2"/>
  <c r="F733" i="2"/>
  <c r="F694" i="2"/>
  <c r="F599" i="2"/>
  <c r="G512" i="2"/>
  <c r="G745" i="2"/>
  <c r="G599" i="2"/>
  <c r="F745" i="2"/>
  <c r="G733" i="2"/>
  <c r="F707" i="2"/>
  <c r="G707" i="2"/>
  <c r="G559" i="2"/>
  <c r="F499" i="2"/>
  <c r="F736" i="2"/>
  <c r="F790" i="2"/>
  <c r="G700" i="2"/>
  <c r="G270" i="2"/>
  <c r="F19" i="2"/>
  <c r="F666" i="2"/>
  <c r="F302" i="2"/>
  <c r="G133" i="2"/>
  <c r="F124" i="2"/>
  <c r="G359" i="2"/>
  <c r="G572" i="2"/>
  <c r="F359" i="2"/>
  <c r="F133" i="2"/>
  <c r="F270" i="2"/>
  <c r="G721" i="2"/>
  <c r="F398" i="2"/>
  <c r="F729" i="2"/>
  <c r="F652" i="2"/>
  <c r="F559" i="2"/>
  <c r="G499" i="2"/>
  <c r="G387" i="2"/>
  <c r="F659" i="2"/>
  <c r="G729" i="2"/>
  <c r="G666" i="2"/>
  <c r="G398" i="2"/>
  <c r="G659" i="2"/>
  <c r="G652" i="2"/>
  <c r="F351" i="2"/>
  <c r="G124" i="2"/>
  <c r="G607" i="2"/>
  <c r="G302" i="2"/>
  <c r="F241" i="2"/>
  <c r="G282" i="2"/>
  <c r="F93" i="2"/>
  <c r="F293" i="2"/>
  <c r="F282" i="2"/>
  <c r="G779" i="2"/>
  <c r="G241" i="2"/>
  <c r="F631" i="2"/>
  <c r="F779" i="2"/>
  <c r="F522" i="2"/>
  <c r="G225" i="2"/>
  <c r="F607" i="2"/>
  <c r="F326" i="2"/>
  <c r="G563" i="2"/>
  <c r="F315" i="2"/>
  <c r="G293" i="2"/>
  <c r="F370" i="2"/>
  <c r="F572" i="2"/>
  <c r="G631" i="2"/>
  <c r="F549" i="2"/>
  <c r="G326" i="2"/>
  <c r="G315" i="2"/>
  <c r="G110" i="2"/>
  <c r="F563" i="2"/>
  <c r="F657" i="2"/>
  <c r="G657" i="2"/>
  <c r="F402" i="2"/>
  <c r="F721" i="2"/>
  <c r="G351" i="2"/>
  <c r="G549" i="2"/>
  <c r="H1856" i="8" l="1"/>
  <c r="I1754" i="8"/>
  <c r="I1653" i="8"/>
  <c r="J1569" i="8"/>
  <c r="I1508" i="8"/>
  <c r="J1223" i="8"/>
  <c r="J1462" i="8"/>
  <c r="J167" i="8"/>
  <c r="I1071" i="8"/>
  <c r="J1573" i="8"/>
  <c r="J1761" i="8"/>
  <c r="J1708" i="8"/>
  <c r="I65" i="8"/>
  <c r="I1020" i="8"/>
  <c r="I338" i="8"/>
  <c r="I1521" i="8"/>
  <c r="J1738" i="8"/>
  <c r="I1596" i="8"/>
  <c r="J338" i="8"/>
  <c r="I875" i="8"/>
  <c r="J50" i="8"/>
  <c r="J1020" i="8"/>
  <c r="J875" i="8"/>
  <c r="I538" i="8"/>
  <c r="I74" i="8"/>
  <c r="J92" i="8"/>
  <c r="J120" i="8"/>
  <c r="J461" i="8"/>
  <c r="I461" i="8"/>
  <c r="I86" i="8"/>
  <c r="K1856" i="8"/>
  <c r="I50" i="8"/>
  <c r="I898" i="8"/>
  <c r="J898" i="8"/>
  <c r="I184" i="8"/>
  <c r="J184" i="8"/>
  <c r="J972" i="8"/>
  <c r="G1856" i="8"/>
  <c r="J142" i="8"/>
  <c r="I142" i="8"/>
  <c r="I120" i="8"/>
  <c r="J77" i="8"/>
  <c r="I77" i="8"/>
  <c r="J804" i="8"/>
  <c r="I804" i="8"/>
  <c r="J150" i="8"/>
  <c r="I150" i="8"/>
  <c r="J193" i="8"/>
  <c r="I81" i="8"/>
  <c r="J81" i="8"/>
  <c r="I258" i="8"/>
  <c r="J258" i="8"/>
  <c r="J137" i="8"/>
  <c r="I137" i="8"/>
  <c r="J102" i="8"/>
  <c r="I102" i="8"/>
  <c r="I25" i="8"/>
  <c r="J25" i="8"/>
  <c r="J313" i="8"/>
  <c r="I313" i="8"/>
  <c r="J17" i="8"/>
  <c r="I17" i="8"/>
  <c r="J12" i="8"/>
  <c r="I12" i="8"/>
  <c r="J1856" i="8" l="1"/>
</calcChain>
</file>

<file path=xl/sharedStrings.xml><?xml version="1.0" encoding="utf-8"?>
<sst xmlns="http://schemas.openxmlformats.org/spreadsheetml/2006/main" count="11627" uniqueCount="2231">
  <si>
    <t>Programos kodas</t>
  </si>
  <si>
    <t>Planas su leistinais patikslinimais</t>
  </si>
  <si>
    <t>Vykdymas</t>
  </si>
  <si>
    <t xml:space="preserve">Nuokrypis  (5-4)                  </t>
  </si>
  <si>
    <t>Patikslinto plano vykdymas, proc.</t>
  </si>
  <si>
    <t>Asignavimų  nepanaudojimo priežastys</t>
  </si>
  <si>
    <t>01.001</t>
  </si>
  <si>
    <t>Lietuvos Respublikos Prezidento kanceliarija</t>
  </si>
  <si>
    <t>1. 1.1.1. 1</t>
  </si>
  <si>
    <t>2.8.</t>
  </si>
  <si>
    <t>2.4.</t>
  </si>
  <si>
    <t>1. 4.1.1. 1</t>
  </si>
  <si>
    <t>Iš viso pagal programą:</t>
  </si>
  <si>
    <t>Iš viso pagal programas:</t>
  </si>
  <si>
    <t>0002</t>
  </si>
  <si>
    <t>01.002</t>
  </si>
  <si>
    <t>Lietuvos Respublikos Seimo kanceliarija</t>
  </si>
  <si>
    <t>Lietuvos Respublikos Seimo ir Seimo kanceliarijos veiklos užtikrinimas</t>
  </si>
  <si>
    <t>2.1.</t>
  </si>
  <si>
    <t>1. 5.1.1. 1</t>
  </si>
  <si>
    <t>01.005</t>
  </si>
  <si>
    <t>Valstybinė lietuvių kalbos komisija</t>
  </si>
  <si>
    <t>02.001</t>
  </si>
  <si>
    <t>Valstybinės kalbos vartojimas, norminimas ir sklaida</t>
  </si>
  <si>
    <t>Lietuvos Respublikos konkurencijos taryba</t>
  </si>
  <si>
    <t>1. 2.2.7. 2</t>
  </si>
  <si>
    <t>1. 3.2.7. 2</t>
  </si>
  <si>
    <t>1.1.</t>
  </si>
  <si>
    <t>Lietuvos Respublikos akademinės etikos ir procedūrų kontrolieriaus tarnyba</t>
  </si>
  <si>
    <t>Vyriausioji tarnybinės etikos komisija</t>
  </si>
  <si>
    <t>Žurnalistų etikos inspektoriaus tarnyba</t>
  </si>
  <si>
    <t>1. 2.2.7. 1</t>
  </si>
  <si>
    <t>Lietuvos radijo ir televizijos komisija</t>
  </si>
  <si>
    <t>1. 4.2.1. 1</t>
  </si>
  <si>
    <t>Nacionalinė sveikatos taryba</t>
  </si>
  <si>
    <t>Vaiko teisių apsaugos kontrolieriaus įstaiga</t>
  </si>
  <si>
    <t>Vaiko teisių ir jo teisėtų interesų apsauga ir gynimas</t>
  </si>
  <si>
    <t>Lietuvos Respublikos valstybinė kultūros paveldo komisija</t>
  </si>
  <si>
    <t>04.001</t>
  </si>
  <si>
    <t>0008</t>
  </si>
  <si>
    <t>Lietuvos Respublikos Vyriausybės kanceliarija</t>
  </si>
  <si>
    <t>Efektyvus sprendimų priėmimas, veiklos ir pokyčių valdymas</t>
  </si>
  <si>
    <t>Valstybinė atominės energetikos saugos inspekcija</t>
  </si>
  <si>
    <t>Branduolinės energetikos saugos reglamentavimas ir priežiūra</t>
  </si>
  <si>
    <t>Etninės kultūros globos taryba</t>
  </si>
  <si>
    <t>Viešųjų pirkimų tarnyba</t>
  </si>
  <si>
    <t>Lietuvos Respublikos valstybės saugumo departamentas</t>
  </si>
  <si>
    <t>Valstybės suvereniteto, ekonominių ir konstitucinių pagrindų saugumas, kova su terorizmu</t>
  </si>
  <si>
    <t>01.004</t>
  </si>
  <si>
    <t>Lietuvos Respublikos specialiųjų tyrimų tarnyba</t>
  </si>
  <si>
    <t>2.2.</t>
  </si>
  <si>
    <t>0009</t>
  </si>
  <si>
    <t>01.030</t>
  </si>
  <si>
    <t>Aplinkos ministerija</t>
  </si>
  <si>
    <t xml:space="preserve">Aplinkos apsaugos kontrolė ir būklės vertinimas, hidrometeorologiniai stebėjimai bei prognozės   </t>
  </si>
  <si>
    <t>1. 3.2.7. 1</t>
  </si>
  <si>
    <t>1.2.</t>
  </si>
  <si>
    <t>01.031</t>
  </si>
  <si>
    <t xml:space="preserve">Aplinkos taršos mažinimas ir prevencija   </t>
  </si>
  <si>
    <t>01.032</t>
  </si>
  <si>
    <t xml:space="preserve">Biologinės įvairovės apsauga, kraštovaizdžio tvarkymas ir išsaugojimas   </t>
  </si>
  <si>
    <t>1. 1.1.1. 2</t>
  </si>
  <si>
    <t>1. 2.3.2. 1</t>
  </si>
  <si>
    <t>02.033</t>
  </si>
  <si>
    <t xml:space="preserve">Gamtos išteklių ir paveldo vertybių apsauga   </t>
  </si>
  <si>
    <t>02.039</t>
  </si>
  <si>
    <t xml:space="preserve">Bendrųjų miškų ūkio reikmių finansavimo programa   </t>
  </si>
  <si>
    <t>03.037</t>
  </si>
  <si>
    <t xml:space="preserve">Teritorijų planavimo, statybos ir būsto politikos įgyvendinimo koordinavimas   </t>
  </si>
  <si>
    <t>04.038</t>
  </si>
  <si>
    <t xml:space="preserve">Bendrosios aplinkos politikos įgyvendinimo koordinavimas   </t>
  </si>
  <si>
    <t>1. 2.3.1.49</t>
  </si>
  <si>
    <t>1. 3.3.1.49</t>
  </si>
  <si>
    <t>1. 3.3.1.34</t>
  </si>
  <si>
    <t>0091</t>
  </si>
  <si>
    <t>Krašto apsaugos ministerija</t>
  </si>
  <si>
    <t>Sausumos pajėgos</t>
  </si>
  <si>
    <t>Karinės oro pajėgos</t>
  </si>
  <si>
    <t>01.003</t>
  </si>
  <si>
    <t>Karinės jūrų pajėgos</t>
  </si>
  <si>
    <t>Logistika</t>
  </si>
  <si>
    <t>Krašto apsaugos sistemos personalo rengimas</t>
  </si>
  <si>
    <t>01.006</t>
  </si>
  <si>
    <t>Specialiųjų operacijų pajėgos</t>
  </si>
  <si>
    <t>Centralizuotos tarnybos</t>
  </si>
  <si>
    <t>02.002</t>
  </si>
  <si>
    <t>Krašto apsaugos politikos formavimas ir jos įgyvendinimo organizavimas</t>
  </si>
  <si>
    <t>03.001</t>
  </si>
  <si>
    <t>Karinės operacijos</t>
  </si>
  <si>
    <t>0173</t>
  </si>
  <si>
    <t>Socialinės apsaugos ir darbo ministerija</t>
  </si>
  <si>
    <t>Užimtumo didinimas</t>
  </si>
  <si>
    <t>1. 1.1.1. 3</t>
  </si>
  <si>
    <t>03.003</t>
  </si>
  <si>
    <t>Socialinių paslaugų ir integracijos plėtra</t>
  </si>
  <si>
    <t>04.005</t>
  </si>
  <si>
    <t>Socialinės apsaugos ir darbo politikos įgyvendinimo administravimas</t>
  </si>
  <si>
    <t>0220</t>
  </si>
  <si>
    <t>01.010</t>
  </si>
  <si>
    <t>Sveikatos apsaugos ministerija</t>
  </si>
  <si>
    <t>Visuomenės sveikatos stiprinimas</t>
  </si>
  <si>
    <t>01.011</t>
  </si>
  <si>
    <t>Valstybinis visuomenės sveikatos stiprinimo fondas</t>
  </si>
  <si>
    <t>02.021</t>
  </si>
  <si>
    <t>Sveikatos sistemos valdymas</t>
  </si>
  <si>
    <t>02.022</t>
  </si>
  <si>
    <t>Asmens sveikatos priežiūros kokybės užtikrinimas</t>
  </si>
  <si>
    <t>0326</t>
  </si>
  <si>
    <t>11.001</t>
  </si>
  <si>
    <t>Švietimo, mokslo ir sporto ministerija</t>
  </si>
  <si>
    <t>Valstybinės švietimo strategijos įgyvendinimas</t>
  </si>
  <si>
    <t>11.002</t>
  </si>
  <si>
    <t>12.001</t>
  </si>
  <si>
    <t>Studijų ir mokslo plėtra</t>
  </si>
  <si>
    <t>0551</t>
  </si>
  <si>
    <t>Teisingumo ministerija</t>
  </si>
  <si>
    <t>Teisės sistema</t>
  </si>
  <si>
    <t>02.007</t>
  </si>
  <si>
    <t xml:space="preserve">Bausmių sistema   </t>
  </si>
  <si>
    <t>Ekonomikos ir inovacijų ministerija</t>
  </si>
  <si>
    <t xml:space="preserve">Ekonomikos plėtros ir konkurencingumo didinimas </t>
  </si>
  <si>
    <t>2.6.</t>
  </si>
  <si>
    <t>2.5.</t>
  </si>
  <si>
    <t>0554</t>
  </si>
  <si>
    <t>Užsienio reikalų ministerija</t>
  </si>
  <si>
    <t>Užsienio reikalų politikos formavimas</t>
  </si>
  <si>
    <t>Diplomatinės tarnybos veiklos užtikrinimas</t>
  </si>
  <si>
    <t>0617</t>
  </si>
  <si>
    <t>Vidaus reikalų ministerija</t>
  </si>
  <si>
    <t xml:space="preserve">Saugomų asmenų apsauga   </t>
  </si>
  <si>
    <t xml:space="preserve">Viešosios tvarkos atkūrimas, konvojavimas ir svarbių valstybės objektų apsauga   </t>
  </si>
  <si>
    <t xml:space="preserve">Priešgaisrinė, civilinė sauga ir gelbėjimo darbai   </t>
  </si>
  <si>
    <t>Valstybės sienos apsauga</t>
  </si>
  <si>
    <t>01.009</t>
  </si>
  <si>
    <t>01.057</t>
  </si>
  <si>
    <t xml:space="preserve">Vidaus saugumo fondo programa   </t>
  </si>
  <si>
    <t xml:space="preserve">Regionų plėtros ir Europos Sąjungos struktūrinės paramos programų įgyvendinimo užtikrinimas   </t>
  </si>
  <si>
    <t>03.054</t>
  </si>
  <si>
    <t xml:space="preserve">Europos kaimynystės priemonės programa   </t>
  </si>
  <si>
    <t>iš viso pagal programas:</t>
  </si>
  <si>
    <t>Žemės ūkio ministerija</t>
  </si>
  <si>
    <t xml:space="preserve">Žemės ūkio, maisto ūkio ir kaimo plėtros skatinimas   </t>
  </si>
  <si>
    <t>1. 2.3.1. 3</t>
  </si>
  <si>
    <t xml:space="preserve">Žuvininkystės plėtra ir konkurencingumas   </t>
  </si>
  <si>
    <t>Žemės tvarkymas ir administravimas bei erdvinės informacijos infrastruktūros vystymas</t>
  </si>
  <si>
    <t>1. 2.3.1. 2</t>
  </si>
  <si>
    <t>1. 3.3.1. 2</t>
  </si>
  <si>
    <t>Lietuvos nacionalinė Martyno Mažvydo biblioteka</t>
  </si>
  <si>
    <t>Lietuvos nacionalinis muziejus</t>
  </si>
  <si>
    <t>Lietuvos dailės muziejus</t>
  </si>
  <si>
    <t>Muziejaus rinkinių kaupimas, saugojimas, pristatymas ir populiarinimas</t>
  </si>
  <si>
    <t>Nacionalinis M. K. Čiurlionio dailės muziejus</t>
  </si>
  <si>
    <t>Meno ir kultūros vertybių saugojimas, kaupimas ir populiarinimas</t>
  </si>
  <si>
    <t>Lietuvos nacionalinis operos ir baleto teatras</t>
  </si>
  <si>
    <t>Teatro meno pristatymas žiūrovui</t>
  </si>
  <si>
    <t>2.3.</t>
  </si>
  <si>
    <t>Lietuvos nacionalinis dramos teatras</t>
  </si>
  <si>
    <t>Teatro meno pristatymas</t>
  </si>
  <si>
    <t>Nacionalinis Kauno dramos teatras</t>
  </si>
  <si>
    <t>Koncertinė įstaiga Lietuvos nacionalinė filharmonija</t>
  </si>
  <si>
    <t>Klasikinės ir šiuolaikinės muzikos meno sklaida</t>
  </si>
  <si>
    <t>Nacionalinis muziejus Lietuvos Didžiosios Kunigaikštystės valdovų rūmai</t>
  </si>
  <si>
    <t>Viešoji įstaiga "Lietuvos nacionalinis radijas ir televizija"</t>
  </si>
  <si>
    <t>Visuomenės informavimas radijo ir televizijos komunikacijų tinklais</t>
  </si>
  <si>
    <t>Radijo ir televizijos programų siuntimas komunikacijų tinklais</t>
  </si>
  <si>
    <t>Lietuvos vyriausiojo archyvaro tarnyba</t>
  </si>
  <si>
    <t>Nacionalinio dokumentų fondo administravimas</t>
  </si>
  <si>
    <t>Tautinių mažumų departamentas prie Lietuvos Respublikos Vyriausybės</t>
  </si>
  <si>
    <t>Narkotikų, tabako ir alkoholio kontrolės departamentas</t>
  </si>
  <si>
    <t>Valstybinė duomenų apsaugos inspekcija</t>
  </si>
  <si>
    <t>Duomenų apsaugos valdymas</t>
  </si>
  <si>
    <t>2.7.</t>
  </si>
  <si>
    <t>01.008</t>
  </si>
  <si>
    <t>04.002</t>
  </si>
  <si>
    <t>Valstybinė maisto ir veterinarijos tarnyba</t>
  </si>
  <si>
    <t>Valstybinė maisto ir veterinarinė kontrolė</t>
  </si>
  <si>
    <t>Lietuvos Respublikos generalinė prokuratūra</t>
  </si>
  <si>
    <t>Baudžiamojo persekiojimo tobulinimas ir veiksmingumo užtikrinimas</t>
  </si>
  <si>
    <t>Viešojo intereso gynimo sukūrimas ir jos veiksmingumo užtikrinimas</t>
  </si>
  <si>
    <t>Administravimo sistemos tobulinimas ir išteklių optimizavimas</t>
  </si>
  <si>
    <t>Lietuvos gyventojų genocido ir rezistencijos tyrimo centras</t>
  </si>
  <si>
    <t>Lietuvos gyventojų genocido ir rezistencijos tyrimas bei įamžinimas</t>
  </si>
  <si>
    <t>Genocido aukų ir rezistencijos dalyvių materialinis rėmimas</t>
  </si>
  <si>
    <t>Tarptautinės komisijos nacių ir sovietinio okupacinių režimų nusikaltimams Lietuvoje įvertinti sekretoriatas</t>
  </si>
  <si>
    <t>Nacių ir sovietinio okupacinių režimų nusikaltimų Lietuvoje įvertinimas</t>
  </si>
  <si>
    <t>Lietuvos administracinių ginčų komisija</t>
  </si>
  <si>
    <t>Administracinių ginčų sprendimas išankstine ne teismo tvarka</t>
  </si>
  <si>
    <t>Mokestinių ginčų komisija prie Lietuvos Respublikos Vyriausybės</t>
  </si>
  <si>
    <t>Mokestinių ginčų nagrinėjimas</t>
  </si>
  <si>
    <t>01.081</t>
  </si>
  <si>
    <t>Lietuvos Respublikos ryšių reguliavimo tarnyba</t>
  </si>
  <si>
    <t>Ryšių valdymas ir kontrolė</t>
  </si>
  <si>
    <t>Lietuvos Aukščiausiasis Teismas</t>
  </si>
  <si>
    <t>Teisingumo vykdymas</t>
  </si>
  <si>
    <t>Kauno apygardos teismas</t>
  </si>
  <si>
    <t>Panevėžio apylinkės teismas</t>
  </si>
  <si>
    <t>Alytaus apylinkės teismas</t>
  </si>
  <si>
    <t>Marijampolės apylinkės teismas</t>
  </si>
  <si>
    <t>Plungės apylinkės teismas</t>
  </si>
  <si>
    <t>Tauragės apylinkės teismas</t>
  </si>
  <si>
    <t>Utenos apylinkės teismas</t>
  </si>
  <si>
    <t>Vilniaus regiono apylinkės teismas</t>
  </si>
  <si>
    <t>Lietuvos vyriausiasis administracinis teismas</t>
  </si>
  <si>
    <t>Vilniaus apygardos administracinis teismas</t>
  </si>
  <si>
    <t>Vilniaus miesto apylinkės teismas</t>
  </si>
  <si>
    <t>Kauno apylinkės teismas</t>
  </si>
  <si>
    <t>Šiaulių apylinkės teismas</t>
  </si>
  <si>
    <t>Vilniaus universitetas</t>
  </si>
  <si>
    <t>Aukščiausiosios kvalifikacijos specialistų rengimas ir mokslo plėtojimas</t>
  </si>
  <si>
    <t>Valstybinės reikšmės Vilniaus universiteto bibliotekos veiklos užtikrinimas</t>
  </si>
  <si>
    <t>Studentų rėmimas</t>
  </si>
  <si>
    <t>Vytauto Didžiojo universitetas</t>
  </si>
  <si>
    <t>Aukščiausiosios kvalifikacijos specialistų rengimas</t>
  </si>
  <si>
    <t>Kauno technologijos universitetas</t>
  </si>
  <si>
    <t>Vilniaus Gedimino technikos universitetas</t>
  </si>
  <si>
    <t>Aukščiausiosios kvalifikacijos specialistų rengimas ir mokslo tyrimų plėtra</t>
  </si>
  <si>
    <t>Klaipėdos universitetas</t>
  </si>
  <si>
    <t xml:space="preserve">Studentų rėmimas </t>
  </si>
  <si>
    <t>Aukščiausiosios kvalifikacijos specialistų rengimas  ir mokslo plėtojimas</t>
  </si>
  <si>
    <t>Mykolo Romerio universitetas</t>
  </si>
  <si>
    <t>Vilniaus dailės akademija</t>
  </si>
  <si>
    <t>Aukščiausiosios kvalifikacijos specialistų meninei ir mokslinei veiklai rengimas bei mokslinių tyrimų vykdymas</t>
  </si>
  <si>
    <t>Lietuvos sporto universitetas</t>
  </si>
  <si>
    <t>Lietuvos muzikos ir teatro akademija</t>
  </si>
  <si>
    <t>Lietuvos sveikatos mokslų universitetas</t>
  </si>
  <si>
    <t>Lietuvos mokslų akademija</t>
  </si>
  <si>
    <t>Mokslinių tyrimų plėtojimas bei jų rezultatų panaudojimo efektyvumo didinimas</t>
  </si>
  <si>
    <t>Mokslo ir studijų sistemos informacinių poreikių tenkinimas</t>
  </si>
  <si>
    <t>Lietuvių kalbos institutas</t>
  </si>
  <si>
    <t>Lietuvių kalbos mokslinių tyrimų bei taikomosios veiklos plėtojimas ir sklaida</t>
  </si>
  <si>
    <t>Lietuvos energetikos institutas</t>
  </si>
  <si>
    <t>Mokslo ir studijų sistemos plėtojimas</t>
  </si>
  <si>
    <t>Lietuvos istorijos institutas</t>
  </si>
  <si>
    <t>1. 1.1.1. 5</t>
  </si>
  <si>
    <t>Lietuvių literatūros ir tautosakos institutas</t>
  </si>
  <si>
    <t>Lietuvių literatūros, tautosakos, mitologijos tyrimų bei taikomosios veiklos plėtojimas</t>
  </si>
  <si>
    <t>Lietuvos mokslo taryba</t>
  </si>
  <si>
    <t xml:space="preserve">Šalies mokslo ir studijų sistemos plėtra   </t>
  </si>
  <si>
    <t>Lietuvos kultūros tyrimų institutas</t>
  </si>
  <si>
    <t xml:space="preserve">Lietuvos kultūros paveldo, meno ir filosofijos istorijos tyrimai                                                          </t>
  </si>
  <si>
    <t>Nacionalinis vėžio institutas</t>
  </si>
  <si>
    <t>Onkologijos mokslinių tyrimų plėtojimas</t>
  </si>
  <si>
    <t>Valstybinis mokslinių tyrimų institutas Inovatyvios medicinos centras</t>
  </si>
  <si>
    <t xml:space="preserve"> Inovatyvių biomedicinos srities mokslinių tyrimų ir bendradarbiavimo su verslu plėtojimas, mokslininkų ir aukščiausios kvalifikacijos specialistų rengimas</t>
  </si>
  <si>
    <t>Lietuvos agrarinių ir miškų mokslų centras</t>
  </si>
  <si>
    <t>Fundamentiniai ir taikomieji agronomijos ir miškų moksliniai tyrimai ir eksperimentinė plėtra</t>
  </si>
  <si>
    <t>Gamtos tyrimų centras</t>
  </si>
  <si>
    <t>Šalies mokslo plėtojimas ir mokslinė eksperimentinė plėtra gamtos tyrimų srityse</t>
  </si>
  <si>
    <t>Valstybinis mokslinių tyrimų institutas Fizinių ir technologijos mokslų centras</t>
  </si>
  <si>
    <t>Fundamentinių ir taikomųjų tyrimų plėtra fizinių ir technologijos mokslų srityse</t>
  </si>
  <si>
    <t>Regionų apygardos administracinis teismas</t>
  </si>
  <si>
    <t>0032</t>
  </si>
  <si>
    <t>Finansų ministerija</t>
  </si>
  <si>
    <t>Finansų politikos formavimas ir įgyvendinimas</t>
  </si>
  <si>
    <t>Lietuvos Respublikos valstybės kontrolė</t>
  </si>
  <si>
    <t>Lietuvos Respublikos Seimo kontrolierių įstaiga</t>
  </si>
  <si>
    <t>Žmogaus teisių apsauga, pareigūnų piktnaudžiavimo ir biurokratizmo tyrimas</t>
  </si>
  <si>
    <t>Lietuvos Respublikos Vyriausioji rinkimų komisija</t>
  </si>
  <si>
    <t>Rinkimų ir referendumų organizavimas</t>
  </si>
  <si>
    <t>Asignavimai politinėms partijoms</t>
  </si>
  <si>
    <t>Lietuvos Respublikos Konstitucinis teismas</t>
  </si>
  <si>
    <t>Energetikos ministerija</t>
  </si>
  <si>
    <t>Nacionalinė teismų administracija</t>
  </si>
  <si>
    <t>Teismų savivaldos aptarnavimas ir veiklos užtikrinimas</t>
  </si>
  <si>
    <t>Teismų centralizuotas aprūpinimas</t>
  </si>
  <si>
    <t>Teismų informacinių sistemų aptarnavimas ir plėtra</t>
  </si>
  <si>
    <t>Lietuvos apeliacinis teismas</t>
  </si>
  <si>
    <t>Vilniaus apygardos teismas</t>
  </si>
  <si>
    <t>Klaipėdos apygardos teismas</t>
  </si>
  <si>
    <t>Šiaulių apygardos teismas</t>
  </si>
  <si>
    <t>Klaipėdos apylinkės teismas</t>
  </si>
  <si>
    <t>Panevėžio apygardos teismas</t>
  </si>
  <si>
    <t>Telšių apylinkės teismas</t>
  </si>
  <si>
    <t>0219</t>
  </si>
  <si>
    <t>Susisiekimo ministerija</t>
  </si>
  <si>
    <t>Transporto ir ryšių  politikos  įgyvendinimas</t>
  </si>
  <si>
    <t>Susisiekimo vandens keliais užtikrinimas</t>
  </si>
  <si>
    <t>Susisiekimo geležinkeliais užtikrinimas</t>
  </si>
  <si>
    <t>0116</t>
  </si>
  <si>
    <t>01.007</t>
  </si>
  <si>
    <t>Kultūros ministerija</t>
  </si>
  <si>
    <t xml:space="preserve">Meno kūrybos plėtra, kūrybinio potencialo stiprinimas, kultūros žinomumo didinimas   </t>
  </si>
  <si>
    <t xml:space="preserve">Informacijos išteklių visuomenei plėtra, istorinės atminties, tradicijų, kultūros paveldo apsauga ir  aktualizavimas  </t>
  </si>
  <si>
    <t>Kultūros rėmimo fondas</t>
  </si>
  <si>
    <t xml:space="preserve">Kultūros valdymas, procesų stebėsena, infrastruktūros modernizavimas   </t>
  </si>
  <si>
    <t>Patikrinimas</t>
  </si>
  <si>
    <t>Iš viso detaliai</t>
  </si>
  <si>
    <t>Mažesnė, nei planuota, pirkimų kaina</t>
  </si>
  <si>
    <t>Mažesnis, nei planuota, pirkimų poreikis</t>
  </si>
  <si>
    <t>Užsitęsę vykdomi darbai, jų dokumentacijos tvarkymas</t>
  </si>
  <si>
    <t>Tarptautinių projektų įgyvendinimas</t>
  </si>
  <si>
    <t>1. 2.3.1.47</t>
  </si>
  <si>
    <t>Konstitucinio teisingumo vykdymas</t>
  </si>
  <si>
    <t>Nacionalinės energetikos nepriklausomybės strategijos tikslų įgyvendinimas</t>
  </si>
  <si>
    <t>1.3.</t>
  </si>
  <si>
    <t>Lietuvių kalbos prestižo stiprinimas</t>
  </si>
  <si>
    <t>Energetikos ir geriamojo vandens rinkos reguliavimas ir priežiūra.</t>
  </si>
  <si>
    <t>Valstybinė energetikos reguliavimo taryba</t>
  </si>
  <si>
    <t>1. 3.3.1.50</t>
  </si>
  <si>
    <t>01.059</t>
  </si>
  <si>
    <t>Europos ekonominės erdvės ir Norvegijos finansinių mechanizmų programa</t>
  </si>
  <si>
    <t>Tarnybinės etikos normų pažeidimų prevencijos, tyrimo ir lobistinės veiklos priežiūros programa</t>
  </si>
  <si>
    <t>Tarnybinės etikos  normų pažeidimų prevencijos, tyrimo ir lobistinės veiklos priežiūros programa</t>
  </si>
  <si>
    <t>Muziejaus rinkinių kaupimas, tyrimas, išsaugojimo užtikrinimas ir populiarinimas</t>
  </si>
  <si>
    <t>Profesionalaus scenos meno pristatymas visuomenei, edukacinės veiklos</t>
  </si>
  <si>
    <t>Aukščiausios kvalifikacijos specialistų rengimas</t>
  </si>
  <si>
    <t>Kauno kunigų seminarija</t>
  </si>
  <si>
    <t>Telšių Vyskupo Vincento Borisevičiaus kunigų seminarija</t>
  </si>
  <si>
    <t>Vilniaus Šv. Juozapo kunigų seminarija</t>
  </si>
  <si>
    <t>Viešoji įstaiga "SPAUDOS, RADIJO IR TELEVIZIJOS RĖMIMO FONDAS"</t>
  </si>
  <si>
    <t>Viešosios informacijos rengėjų konkursas, programų administravimas, sklaida ir žiniasklaidos analizė</t>
  </si>
  <si>
    <t>Forma Nr.3 neteikia</t>
  </si>
  <si>
    <t>Nacionalinė šeimos taryba</t>
  </si>
  <si>
    <t>Nacionalinės šeimos tarybos veiklos užtikrinimas</t>
  </si>
  <si>
    <t>Pagal VBAMS</t>
  </si>
  <si>
    <t>Lietuvos statistikos departamentas</t>
  </si>
  <si>
    <t>Pagal Forma  Nr.3</t>
  </si>
  <si>
    <t>Lygių galimybių kontrolieriaus tarnyba</t>
  </si>
  <si>
    <t>Lygių galimybių užtikrinimas</t>
  </si>
  <si>
    <t>Akademinės etikos ir mokslo ir studijų procedūrų priežiūra ir tarnybos veiklos efektyvumo gerinimas</t>
  </si>
  <si>
    <t>1. 3.3.1.51</t>
  </si>
  <si>
    <t>Teisėjų ir teismų personalo kvalifikacijos kėlimas</t>
  </si>
  <si>
    <t>Lietuvos Respublikos vadovybės apsaugos tarnyba</t>
  </si>
  <si>
    <t>Saugomų asmenų apsauga</t>
  </si>
  <si>
    <t>Užsitęsusios viešųjų pirkimų ir susijusios teisinės ir administracinės procedūros</t>
  </si>
  <si>
    <t>Kitos šalies vėlavimas vykdyti įsipareigojimus</t>
  </si>
  <si>
    <t>1. 1.1.1. 6</t>
  </si>
  <si>
    <t>Lietuvos socialinių mokslų centras</t>
  </si>
  <si>
    <t>1. 1.1.1. 8</t>
  </si>
  <si>
    <t>1. 1.1.1.10</t>
  </si>
  <si>
    <t>1. 2.2.8. 1</t>
  </si>
  <si>
    <t>1. 3.3.1.10</t>
  </si>
  <si>
    <t>1. 3.3.1.48</t>
  </si>
  <si>
    <t>1. 2.3.1.46</t>
  </si>
  <si>
    <t>Forma Nr.3 neteikia.</t>
  </si>
  <si>
    <t>Jurgita</t>
  </si>
  <si>
    <t>Laima</t>
  </si>
  <si>
    <t>Vaida</t>
  </si>
  <si>
    <t>Vaida Matiliūnienė</t>
  </si>
  <si>
    <t>Laima Mikulėnienė</t>
  </si>
  <si>
    <t>Jurgita Subačienė</t>
  </si>
  <si>
    <t>Deivydas Černiauskas</t>
  </si>
  <si>
    <t>Rūta</t>
  </si>
  <si>
    <t xml:space="preserve">Personalo kaita ir laikinas nedarbingumas. </t>
  </si>
  <si>
    <t>Personalo kaitos,  neužimtų pareigybių (teisėjų, posėdžių sekretorių, teisėjų padėjėjų),  darbuotojų laikino nedarbingumo.</t>
  </si>
  <si>
    <t>Nepanaudota lėšos darbo užmokesčiui, lėšos panaudotos liepos mėn.</t>
  </si>
  <si>
    <t>Teismas lėšas planuoja panaudoti III ketvirtį.</t>
  </si>
  <si>
    <t>Personalo kaita ir laikinas nedarbingumas (dėl neužimtų pareigybių).</t>
  </si>
  <si>
    <t>Mažesnis, nei planuota, komandiruočių ir kvalifikacijos kėlimo paslaugų pirkimų poreikis.</t>
  </si>
  <si>
    <t>Netikslus planavimas (sąskaitos už suteiktas paslaugas apmokamos po ataskaitinio laikotarpio pabaigos).</t>
  </si>
  <si>
    <t xml:space="preserve">Užsitęsę vykdomi informacinių sistemų diegimo darbai, jų dokumentacijos tvarkymas. </t>
  </si>
  <si>
    <t>Mažesnė nei planuota funkcijų sąsaja.</t>
  </si>
  <si>
    <t>Mažesnis  prekių poreikis.</t>
  </si>
  <si>
    <t>Personalo kaita, dėl neužimtų etatų, darbuotojų laikino nedarbingumo.</t>
  </si>
  <si>
    <t>Dėl nepanaudoto darbo užmokesčio likusi darbdvio įmoka VSDFV.</t>
  </si>
  <si>
    <t>Sąskaitos už suteiktas paslaugas apmokamos po ataskaitinio laikotarpio pabaigos.</t>
  </si>
  <si>
    <t>Nepakankamai surinkta pajamų įmokų.</t>
  </si>
  <si>
    <t>Mažesnis nei planuota pirkimų poreikis.</t>
  </si>
  <si>
    <t>Netikslus planavimas (apmokėjimas po atask. l-pio pabaigos).</t>
  </si>
  <si>
    <t>Užsitęsę vykdomi darbai.</t>
  </si>
  <si>
    <t>Laikinai neužimtos pareigybės, laikinas darbuotojų nedarbingumas.</t>
  </si>
  <si>
    <t>Pirkimų procedūros pradėtos ir bus užbaigtos III ketv.</t>
  </si>
  <si>
    <t>Dėl kainų šuolio, siekiant taupyti  atsisakyta kai kurių pirkimų.</t>
  </si>
  <si>
    <t>Padidėjus elektroninių bylų skaičiui surinkta mažiau pajamų.</t>
  </si>
  <si>
    <t xml:space="preserve">Surinkta mažiau nei buvo planuota pajamų įmokų, nes Teismo biuleteniai Teismų praktika" nuo Nr. 52 buvo leidžiami elektroniniu formatu ir skelbiami viešai. </t>
  </si>
  <si>
    <t>Nepanaudotas  darbo užmokesčio ir darbdavio socialinio  draudimo įmokų asignavimų likutis susidarė dėl to, kad atlyginimai už birželio mėn. yra mokami liepos mėn. pradžioje.</t>
  </si>
  <si>
    <t>Paslaugų tiekėjai sąskaitas už per mėnesį suteiktas komunalines paslaugas pateikia pasibaigus mėnesiui. Už birželio mėnesio suteiktas paslaugas Teismas su paslaugų tiekėjais atsiskaitė liepos 1-12 d.</t>
  </si>
  <si>
    <t>Nepanaudotas socialinių išmokų likutis susidarė dėl to, kad  nedarbingumo pašalpos iš darbdavio lėšų už birželio mėn. sumoketos liepos mėn. pradžioje.</t>
  </si>
  <si>
    <t>Dėl laikino darbuotojų nedarbingumo.</t>
  </si>
  <si>
    <t>Mažesnis, nei planuota, pirkimų poreikis.</t>
  </si>
  <si>
    <t xml:space="preserve">Dėl mažesnio, nei planuota pirkimų  poreikio. </t>
  </si>
  <si>
    <t xml:space="preserve">Darbo užmokesčio  ir soc.draudimo  suplanuoti asignavimai nepanaudoti dėl  darbuotojų kaitos per ataskaitinį laikotarpį ir  nedarbingumų skaičiaus.                                                                                                                                                         </t>
  </si>
  <si>
    <t>Gavus kompiuterinės įrangos iš Nacionalinės teismų administracijos asignavimai materialiojo turto įsigijimo išlaidoms nepanaudoti dėl mažesnio nei planuota ataskaitiniam laikotarpiui pirkimų poreikio. Pirkimų vykdymas iš numatytų asignavimų nusikėlė į trečią ketvirtį.</t>
  </si>
  <si>
    <t>Surinkta mažiau pajamų už dokumentų kopijas.</t>
  </si>
  <si>
    <t>Asignavimai prekių ir paslaugų įsigijimo išlaidoms: sąskaitos už suteiktas paslaugas apmokamos po ataskaitinio laikotarpio pabaigos.</t>
  </si>
  <si>
    <t>Dėl besitęsiančios COVID-19 situacijos, neįvyko suplanuotos komandiruotės, taip pat pasikeitė poreikis kitų prekių ir paslaugų įsigijimui.</t>
  </si>
  <si>
    <t>Netikslus planavimas( sąskaitos už suteiktas paslaugas apmokamos po ataskaitinio laikotarpio pabaigos).</t>
  </si>
  <si>
    <t>Laukiama sąskaita už vertimus artima turimai sumai.</t>
  </si>
  <si>
    <t>Darbo užmokestis ir socialinis draudimas už birželio mėnesį mokamas sekančio mėnesio pradžioje.</t>
  </si>
  <si>
    <t>1. 4.3.1. 1</t>
  </si>
  <si>
    <t>Kaupiamos lėšos tiksliniam panaudojimui (projektavimo darbai).</t>
  </si>
  <si>
    <t>Personalo kaita, neužpildytos pareigybės.</t>
  </si>
  <si>
    <t>Nesurinkti pinigai iš nuomininko.</t>
  </si>
  <si>
    <t>Lėšos nebuvo planuotos, paskirstytos pagal bylų išnagrinėjimą bus išleistos III ketvirtyje.</t>
  </si>
  <si>
    <t xml:space="preserve">Per ataskaitinį laikotarpį liko nepanaudoti asignavimai skirti darbo užmokesčiui ir socialinio draudimo įmokoms. Tai įtakojo personalo kaita, neužimtos pareigybės ir laikinas darbuotojų nedarbingumas. </t>
  </si>
  <si>
    <t>Dėl neužimtų pareigybių ir darbuotojų kaitos.</t>
  </si>
  <si>
    <t>Sąskaitos už suteiktas birželio mėn. paslaugas, gautas prekes, gautos ir apmokėtos bus 2022 m. liepos mėnesį.</t>
  </si>
  <si>
    <t>Užsitęsusios viešųjų pirkimų procedūros ir tiekėjų vėlavimas pristatyti įrangą.</t>
  </si>
  <si>
    <t>Dėl radijo siųstuvų plėtros laiku negautų leidimų ir CDN modernizavimo įrengimo darbų nukėlimo į 2022 m. II pusmetį.</t>
  </si>
  <si>
    <t>Mažesnis poreikis televizijos programų ir tiesioginių transliacijų.</t>
  </si>
  <si>
    <t>Mažesnė, nei planuota, pirkimų kaina.</t>
  </si>
  <si>
    <t xml:space="preserve">Balandžio ir birželio mėnesį įvyko viešųjų pirkimų procedūros ir jau sudarytos sutartys su tiekėjais. Dėl transporto priemonės pirkimo sutartis Nr. AT 96792/CPO205998 -2022 - 04 - 12 d. Dėl kompiuterių pirkimo sutartis Nr. CPO217365/Nr. CPO217363 -2022 - 07- 13 d. </t>
  </si>
  <si>
    <t xml:space="preserve">Birželio mėnesį įvyko viešųjų pirkimų procedūra ir jau sudaryta sutartys su rangovu. Rangos sutartis Nr. ST1 - 22 - 111 - 2022 06 21 d. </t>
  </si>
  <si>
    <t xml:space="preserve">Tiekėjams už paslaugas birželio mėnesio PVM Sąskaitos faktūros bus apmokėtos liepos mėnesį.  </t>
  </si>
  <si>
    <t>Darbdavių socialinė parama pinigais (laikino nedarbingumo pašalpa) - mažesnis poreikis.</t>
  </si>
  <si>
    <t>Lėšos sutaupytos dėl darbuotojų laikino nedarbingumo.</t>
  </si>
  <si>
    <t>08.001</t>
  </si>
  <si>
    <t>08.003</t>
  </si>
  <si>
    <t>08.005</t>
  </si>
  <si>
    <t>Darbuotojų kaita ir laikinas nedarbingumas.</t>
  </si>
  <si>
    <t>Užsitęsusios viešųjų pirkimų procedūros.</t>
  </si>
  <si>
    <t>Nacionalinės sveikatos tarybos tvarios veiklos užtikrinimo programa</t>
  </si>
  <si>
    <t>Dėl darbuotojų laikino nedarbingumo ir darbuotojų, išėjusių vaiko priežiūros atostogų.</t>
  </si>
  <si>
    <t>Netikslus planavimas, sąskaitos už suteiktas paslaugas apmokamos po ataskaitinio laikotarpio pabaigos.</t>
  </si>
  <si>
    <t>Pasikeitęs ilgalaikio turto poreikis, todėl nuspręsta pirkimus atlikti ateinantį ataskaitinį laikotarpį.</t>
  </si>
  <si>
    <t>Mažiau panaudota darbo užmokesčio ir socialinio draudimo įmokų dėl darbuotojų sumažėjimo ir dėl laikino nedarbingumo</t>
  </si>
  <si>
    <t>Darbuotojams atostoginiai buvo planuota mokėti birželio mėnesį, bet vėliau išėjo atostogauti, išmokėta liepos mėnesį.</t>
  </si>
  <si>
    <t xml:space="preserve">Komandiruotėms, reprezentacinėms išlaidoms ir kitoms prekėms nepanaudota 0,8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</si>
  <si>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3,8 tūkst. eurų, nes konferencija nusikėlė į III ketvirtį. </t>
  </si>
  <si>
    <t xml:space="preserve">Komandiruotėms, reprezentacinėms išlaidoms ir kitoms prekėms nepanaudota 3,8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</si>
  <si>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18,7 tūkst. eurų, nes konferencija nusikėlė į III ketvirtį. Auditui išleista 0,1  tūkst. eurų mažiau, nes šiame projekte visos mokamos sumos skirstomos proporcingai į keturis finansavimo šaltinius, o asignavimai planuojami tūkstančiais eurų. </t>
  </si>
  <si>
    <t>Dėl mažesnių pirkimo kainų.</t>
  </si>
  <si>
    <t>Mažiau panaudota darbo užmokesčio ir socialinio draudimo įmokų dėl darbuotojų sumažėjimo ir dėl laikino nedarbingumo.</t>
  </si>
  <si>
    <t>13.001</t>
  </si>
  <si>
    <t>13.002</t>
  </si>
  <si>
    <t>13.003</t>
  </si>
  <si>
    <t xml:space="preserve">Sąskaitas už birželio mėnesio paslaugas ir prekes gavome liepos mėnesį, todėl jos dar neapmokėtos (22,9 tūkst. eurų). Pašalpoms skirtos lėšos susitaupė dėl nuotolinio darbo (12,2 tūkst. eurų). </t>
  </si>
  <si>
    <t>Dėl mažesnio atostoginių poreikio, darbuotojams keičiant atostogų laiką.</t>
  </si>
  <si>
    <t>Dėl mažesnio, nei planuota, pirkimų poreikio.</t>
  </si>
  <si>
    <t>Dėl doktorantų neplanuotų akademinių atostogų.</t>
  </si>
  <si>
    <t>08.002</t>
  </si>
  <si>
    <t>Valstybinės lietuvių kalbos komisijos valdymo programa</t>
  </si>
  <si>
    <t>Netikslus planavimas (sąskaitos bus apmokėtos kitą mėnesį).</t>
  </si>
  <si>
    <t>Etninės kultūros valstybinės globos programa</t>
  </si>
  <si>
    <t>Darbo užmokestis už birželio mėnesį ir atostoginiai  išmokėti liepos 4 d.</t>
  </si>
  <si>
    <t>Socialinio draudimo likutis dėl darbuotojams išmokėto atlyginimo už birželio mėnesį liepos 4 d.</t>
  </si>
  <si>
    <t xml:space="preserve">Kitos priežastys (liko per maža suma, kad apmokėti sąskaitą už paslaugas) </t>
  </si>
  <si>
    <t>Narkotikų, tabako ir alkoholio priežiūros bei vartojimo prevencijos užtikrinimas</t>
  </si>
  <si>
    <t>Narkotikų, tabako ir alkoholio kontrolės departamento valdymo programa</t>
  </si>
  <si>
    <t>06.001</t>
  </si>
  <si>
    <t>Užsitęsusios viešųjų pirkimų procedūros. Sudarytos sutartys pratęsiamos dėl susidariusių logistikos sunkumų.</t>
  </si>
  <si>
    <t>Apmokama pasibaigus ataskaitiniam mėnesiui.</t>
  </si>
  <si>
    <t>Tiekėjai vėluoja įvykdyti įsipareigojimus.</t>
  </si>
  <si>
    <t>Dėl mažesnių kainų.</t>
  </si>
  <si>
    <t>Darbuotojų kaita, liko neužpildyti etatai, darbuotojai daugiau sirgo nei planuota.</t>
  </si>
  <si>
    <t>Dėl COVID-19 paskelbto karantino neįvyko suplanuoti renginiai.</t>
  </si>
  <si>
    <t>Negavome prašymų dėl advokato paslaugų atlyginimo.</t>
  </si>
  <si>
    <t>Sąskaitas už birželio mėnesio paslaugas ir prekes gavome liepos mėnesį, todėl jos dar neapmokėtos.</t>
  </si>
  <si>
    <t>Atostoginiai buvo planuoti sumokėti birželio mėn., o sumokėti liepos mėnesį.</t>
  </si>
  <si>
    <t>Mažesnis, nei buvo planuotas 2022 m.  I pusmečio pirkimų, komandiruočių poreikis.</t>
  </si>
  <si>
    <t>Mažiau, nei planuota, nedarbingumų, stipendijų doktorantams ir akademinių išvykų.</t>
  </si>
  <si>
    <t>Užsitęsę vykdomi darbai, jų dokumentacijos tvarkymas.</t>
  </si>
  <si>
    <t>Dėl neužimtų paregybių ir darbuotojų laikino nedarbingumo.</t>
  </si>
  <si>
    <t>Netinkamas planavimas.</t>
  </si>
  <si>
    <t>Užsitęsusios viešųjų pirkimų procedūros dėl kainų kaitos ir techninės specifikacijos rengimo.</t>
  </si>
  <si>
    <t>13 001</t>
  </si>
  <si>
    <t>Mažesnis, nei planuota, pirkimų poreikis, nepanaudojimas dėl neįvykusių komandiruočių.</t>
  </si>
  <si>
    <t>Netikslus planavimas darbdavio socialinei paramai.</t>
  </si>
  <si>
    <t>Užsitęsusios viešųjų pirkimų ir susijusios teisinės ir administracinės procedūros.</t>
  </si>
  <si>
    <t>Personalo kaita ir laikinas nedarbingumas (dėl laisvų pareigybių, kurios neužimtos dėl mažų atlyginimų (neįvykus konkursams į laisvas pareigybes) darbuotojų laikino nedarbingumo, darbuotojų, išėjusių tikslinių atostogų) su socialinio draudimo mokesčiais.</t>
  </si>
  <si>
    <t>Teismui 2022 metams papildomai skirta lėšų nagrinėjant bylas, susijusias su nelegalia migracija. Dalis šių lėšų, t.y. 26,6 tūkst. Eur panaudota I-ajame pusmetyje darbo užmokesčiui dėl padidėjusio darbo krūvio apmokėti. Likusi dalis numatoma išmokėti II-ajame šių metų pusmetyje.</t>
  </si>
  <si>
    <t>Personalo kaita ir laikini nedarbingumai.</t>
  </si>
  <si>
    <t>Už suteiktas banko paslaugas, bankas mokesčius nuskaito kito mėnesio 1 d., todėl banko sąskaitoje turi būti numatytas  lėšų likutis.</t>
  </si>
  <si>
    <t>Dėl elektroninės bylos įvedimo, sumažėjo procesinių dokumentų nuorašų poreikis, todėl nebuvo surinktos lėšos ir jos panaudotos.</t>
  </si>
  <si>
    <t>Sąskaitos už suteiktas paslaugas apmokamos po ataskaitinio laikotarpio pabaigos</t>
  </si>
  <si>
    <t>Dėl neužimtų pareigybių, darbuotojų laikino nedarbingumo, dėl tikslinių atostogų.</t>
  </si>
  <si>
    <t>Nesurinktos planuotos pajamų įmokos už patalpų nuomą.</t>
  </si>
  <si>
    <t>Dėl apskaičiuoto darbo užmokesčio išmokėjimo kitą mėnesį nei plane.</t>
  </si>
  <si>
    <t>10.001</t>
  </si>
  <si>
    <t>Specializuotos įrangos įsigijimas</t>
  </si>
  <si>
    <t>10.002</t>
  </si>
  <si>
    <t>Lietuvos Respublikos ryšių reguliavimo tarnybos valdymo programa</t>
  </si>
  <si>
    <t>Asignavimai liko nepanaudoti dėl personalo kaitos ir laikino nedarbingumo atvejų. Lėšos toliau bus naudojamos II pusmetį.</t>
  </si>
  <si>
    <t>Asignavimai liko nepanaudoti, nes apskaičiuotas darbo užmokestis išmokėtas liepos mėnesį.</t>
  </si>
  <si>
    <t>Asignavimai liko nepanaudoti pasikeitus atostogų grafikui ir dėl mažesnio nei planuota kompensacijų už nepanaudotas atostogas poreikio. Lėšos toliau bus naudojamos II pusmetį.</t>
  </si>
  <si>
    <t>Asignavimai liko nepanaudoti dėl tiekėjų pasiūlytų mažesnių, nei planuota pirkimų kainų.</t>
  </si>
  <si>
    <t>Asignavimai liko nepanaudoti dėl mažesnio, nei planuota pirkimų poreikio ir retesnių, nei planuota, turto gedimo atvejų. Lėšos toliau bus naudojamos II pusmetį.</t>
  </si>
  <si>
    <t>Asignavimai liko nepanaudoti, nes dalis sąskaitų už 2022 m. birželio mėnesį suteiktas paslaugas ir gautas prekes apmokėtos 2022 m. liepos mėnesio pradžioje, taip pat išeitinių išmokų poreikis buvo mažesnis nei planuota. Lėšos toliau bus naudojamos II pusmetį.</t>
  </si>
  <si>
    <t>Asignavimai liko nepanaudoti dėl užsitęsusių viešųjų pirkimų ir susijusių teisinių ir administracinių procedūrų. Lėšos toliau bus naudojamos II pusmetį.</t>
  </si>
  <si>
    <t>Asignavimai liko nepanaudoti dėl kitos šalies vėlavimo vykdyti įsipareigojimus. Lėšos toliau bus naudojamos II pusmetį.</t>
  </si>
  <si>
    <t>Asignavimai liko nepanaudoti, nes dalis sąskaitų už birželio mėnesį gautos 2022 m. liepos mėnesį, taip pat buvo kompensuota dalis patirtų išlaidų. Lėšos toliau bus naudojamos II pusmetį.</t>
  </si>
  <si>
    <t>Asignavimai liko nepanaudoti, kadangi sąskaitoms apmokėti gali būti naudojama tik tiek lėšų, kiek pervedama LR finansų ministerijai. Lėšos toliau bus naudojamos II pusmetį.</t>
  </si>
  <si>
    <t>Lietuvos Respublikos valstybės saugumo departamento valdymo programa</t>
  </si>
  <si>
    <t>06.002</t>
  </si>
  <si>
    <t>Viešųjų pirkimų tarnybos valdymo programa</t>
  </si>
  <si>
    <t>05.001</t>
  </si>
  <si>
    <t xml:space="preserve">Dėl darbo užmokesčio ir soc. draudimo įmokų lėšų ekonomijos, susidariusios dėl neužimtų pareigybių, darbuotojų laikino nedarbingumo, darbuotojų, išėjusių tikslinių atostogų lėšų ekonomijos ir  dėl Tarnybos valdymo modelio pasikeitimo įtakos   (t.y. įvertinus tai, kad vadovaujantis Lietuvos Respublikos elektroninių ryšių įstatymo Nr. IX-2135 pakeitimo įstatyme Nr. XIV-635  numatytas naujas Tarnybos valdymo modelis, pagal kurį Tarnyba  valdoma kolegialiai penkių Tarybos narių, kurių darbo užmokesčiui  lėšos suplanuotos nuo 2022 m. pradžios, tačiau nujas valdymo modelis pradėjo veikti nuo 2022 m. gegužės 18 d.). </t>
  </si>
  <si>
    <t>Dėl kitos šalies vėlavimo įtakos, mažesnis, nei planuota ataskaitiniam laikotarpiui, lėšų kondicionieriams išmontuoti ir utilizuotui  poreikis (materialiojo turto paprastojo remonto prekių ir paslaugų įsigijimo išlaidos).</t>
  </si>
  <si>
    <t>Dėl mažesnių, nei planuota, pirkimo kainų, įsigyjant programinės įrangos licencijas, sertifikatus (-0,3 tūkst. Eur kompiuterinės programinės įrangos licencijų įsigijimo išlaidos) ir statybos darbų techninę priežiūrą  (-24,9 tūkst. Eur negyvenamųjų pastatų įsigijimo išlaidos).</t>
  </si>
  <si>
    <t>Dėl mažesnio, nei planuota, faktinio poreikio įsigyjant mobiliuosius telefonus (kitų mašinų ir įrenginių įsigijimo išlaidos) ir  specialiosios paskirties pastato statybos dokumentacijos rengimą (negyvenamųjų pastatų įsigijimo išlaidos).</t>
  </si>
  <si>
    <t>Dėl mažesnio, nei planuota išlaidų poreikio medikamentų ir medicininių prekių bei paslaugų įsigijimo išlaidoms, kadangi  dėl nuotolinio darbo, buvo mažesnis kaukių ir dezinfekcinio skysčio poreikis. (Lėšos, numatytos su karantinu (COVID-19 viruso pandemija), susijusiai darbuotojų apsaugai ir apsaugos priemonių įsigijimui).</t>
  </si>
  <si>
    <t>Dėl mažesnės, nei planuota pirkimų kainos (ekspertų ir konsultantų paslaugų įsigijimo išlaidos).</t>
  </si>
  <si>
    <t>Dėl karantino (COVID-19 viruso pandemijos) įtakos mažesnis prekių ir paslaugų poreikis.</t>
  </si>
  <si>
    <t xml:space="preserve">Dėl mažesnio, nei planuota informacinių sistemų modifikavimo poreikio  (mažesnis Informacinių technologijų prekių ir paslaugų įsigijimo išlaidų poreikis). </t>
  </si>
  <si>
    <t>Dėl išlaidų poreikio darbdavių socialinė paramai pinigais specifiškumo (nėra kriterijų iš anksto numatyti ligos, nelaimės atvejų ir kt. įvykių tikimybės bei tiksliai numatyti ataskaitinio laikotarpio lėšų poreikio planą).</t>
  </si>
  <si>
    <t>Dėl išlaidų poreikio specifiškumo ir mažesnės valiutos kurso svyravimo įtakos, susijusios su sumažėjusiu komandiruočių poreikiu pandemijos metu (išl. str. valiutos kurso įtaka).</t>
  </si>
  <si>
    <t>Dėl užsitęsusių vykdomų darbų ir dokumentacijos tvarkymo įtakos (užtrukusio statybos dokumentacijos rengimo, klausimų sprendimo, susijusio su statybos sektoriuje kylančiomis darbų ir medžiagų kainomis, vykdant aikštelės virš  požeminio  garažo  Vilniuje, Mortos g.14  atnaujinimą (infrastruktūros ir kitų statinių įsigijimo išlaidos).</t>
  </si>
  <si>
    <t>Dėl dokumentų pateikimo derinimo procesų.</t>
  </si>
  <si>
    <t>Dėl užsitęsusių vykdomų darbų ir dokumentacijos tvarkymo įtakos (užtrukusių projektavimo dokumentacijos rengimo ir derinimo (įskaitant ekspertizę) darbų, klausimų sprendimo, susijusių su statybos sektoriuje kylančiomis darbų ir medžiagų kainomis. (Specialiosios paskirties pastato Kaune, Želvos g. 12 statybos investicijų projektas ir Zarasų 38 Kauno funkcionalumo pagerinimas negyvenamųjų pastatų įsigijimo išlaidos).</t>
  </si>
  <si>
    <t>Dėl darbo užmokesčio ir soc. draudimo įmokų lėšų ekonomijos, susidariusios dėl personalo kaitos, laikino nedarbingumo, neužimtų pareigybių lėšų ekonomijos.</t>
  </si>
  <si>
    <t>Dėl mažesnio, nei planuota, išlaidų poreikio (kitų mašinų ir įrenginių įsigijimo išlaidos).</t>
  </si>
  <si>
    <t>Įvairiuose ekonominės išlaidų klasifikacijos straipsniuose likusi asignavimų ekonomija liko nepanaudota, sumos buvo mažesnės nei 0,1 tūkst. Eur. Lėšos toliau bus naudojamos II pusmetį.</t>
  </si>
  <si>
    <t>Asignavimai skirti ir naudojami specializuotai įrangai įsigyti, naudojamai Lietuvos Respublikos elektroninių ryšių įstatymo (toliau –  ERĮ) 77 straipsnio 1 ir (ar) 4 dalyse (ERĮ redakcijoje nuo 2021 m. gruodžio 1 d. – 96 straipsnio 1 ir (ar) 4 dalis) nurodytais tikslais.Informacija apie įsigyjamą įrangą yra riboto naudojimo. Įrangos įsigijimą vykdo Lietuvos Respublikos valstybės saugumo departamentas (VSD), vadovaujantis Lietuvos Respublikos viešųjų pirkimų, atliekamų gynybos ir saugumo srityje, įstatymo nuostatomis, o įsigyta įranga perduodama VSD valdyti patikėjimo teise, kadangi Lietuvos Respublikos teisės aktų nustatyta tvarka Tarnyba neturi teisės naudotis tokia įranga (kitos šalies vėlavimas vykdyti įsipareigojimus).</t>
  </si>
  <si>
    <t>09.001</t>
  </si>
  <si>
    <t>Personalo kaita, laikinai dėl labai mažų koeficientų buvo neužimta pareigybė</t>
  </si>
  <si>
    <t>Dėl užsitęsusių viešųjų pirkimų nenupirktas ilgalaikis turtas.</t>
  </si>
  <si>
    <t>Didelė darbuotojų kaita, ilgai  trunka konkursai į užimamas pareigas, darbuotojų laikinas nedarbingumas, darbuotojų tikslinės atostogos.</t>
  </si>
  <si>
    <t>2022 m. gegužės 9 d. dėl susidariusių didelių skolų tiekėjams, patikslinta sąmata (pašto paslaugoms, komunalinėms paslaugoms) iš 4 ketvirčio perkelti asigavimai.</t>
  </si>
  <si>
    <t>Dėl mažesnio, nei planuota dokumentų nuorašų išdavimo poreikio. Proceso dalyviai jų nepageidavo.</t>
  </si>
  <si>
    <t xml:space="preserve">Gautas finansavimas 2022 m. balandžio mėn. darbuotojų laikinam nedarbingumui.  </t>
  </si>
  <si>
    <t>Darbuotojų laikinas nedarbingumas.</t>
  </si>
  <si>
    <t>Personalo kaita, laikinas nedarbingumas, darbuotojų atleidimai.</t>
  </si>
  <si>
    <t>Netikslus planavimas.</t>
  </si>
  <si>
    <t>Personalo kaita.</t>
  </si>
  <si>
    <t xml:space="preserve"> Dėl prasidėjusios krizės užsitęsė viešieji pirkimai ir susijusios teisinės ir administracinės procedūros.</t>
  </si>
  <si>
    <t>12 001</t>
  </si>
  <si>
    <t>Personalo kaita ir laikinas nedarbingumas.</t>
  </si>
  <si>
    <t>12.002</t>
  </si>
  <si>
    <t xml:space="preserve">Aukščiausiosios kvalifikacijos specialistų meninei ir mokslinei veiklai rengimas bei mokslinių  tyrimų vykdymas  </t>
  </si>
  <si>
    <t xml:space="preserve">Studentų rėmimas   </t>
  </si>
  <si>
    <t>Netikslus planavimas dėl atostoginių išmokėjimo, taip pat darbo užmokesčio dėl nedarbingumo apskaičiavimo ir išmokėjimo.</t>
  </si>
  <si>
    <t xml:space="preserve">Netikslus planavimas dėl doktorantų akademinių atostogų. </t>
  </si>
  <si>
    <t xml:space="preserve">2.2. </t>
  </si>
  <si>
    <t>Terminuotų ir neterminuotų darbo sutarčių kaita.</t>
  </si>
  <si>
    <t>Mažesnis  nei planuota pirkimų poreikis, pasikeitus komandiruočių ir kvalifikacijos kėlimo išlaidų poreikiui.</t>
  </si>
  <si>
    <t xml:space="preserve">Personalo kaita ir laikinas nedarbingumas. Terminuotų ir neterminuotų darbo sutarčių kaita. </t>
  </si>
  <si>
    <t>Dėl neužimtų pareigybių ir darbuotojų laikino nedarbingumo, buvo sutaupymai darbo užmokestyje ir socialiniame draudime.</t>
  </si>
  <si>
    <t xml:space="preserve">Dėl mažesnės nei planuota pirkimo kainos, pavyko sutaupyti lėšų kompiuterių pirkime. </t>
  </si>
  <si>
    <t xml:space="preserve">Dėl mažesnių nei planuota pirkimų kainų, pavyko sutaupyti lėšų kompiuterinės technikos pirkime. </t>
  </si>
  <si>
    <t xml:space="preserve">Užsitęsė kompiuterinės programinės įrangos ir kompiuterinės programinės įrangos licencijų atnaujinimo paslaugos įsigijimo pirkimų dokumentų parengimas, todėl per I šių metų pusmetį nespėta panaudoti numatytos sumos. 
Taip pat elektroninio parašo sertifikatai ir jų atnaujinimo paslaugos perkamos pagal poreikį, todėl sudėtinga tiksliai prognozuoti numatomą panaudoti sumą.  
Be to sąskaitų-faktūrų už atliktas teismo psichiatrijos ir psichologijos ekspertizes per I šių metų pusmetį pateikta mažiau lyginant su praėjusių metų atitinkamu laikotarpiu, pagal kurį buvo planuojamas poreikis.
</t>
  </si>
  <si>
    <t xml:space="preserve">Užsitęsę vykdomi remonto darbai ir jų dokumentacijos derinimas, todėl dvi sąskaitos už suteiktas paslaugas buvo apmokėtos po ataskaitinio laikotarpio pabaigos. </t>
  </si>
  <si>
    <t xml:space="preserve">Dėl tiekėjo vėlavimo vykdyti įsipareigojimus, nebuvo atsiskaitoma už teisėjų mantijų siuvimo paslaugą. </t>
  </si>
  <si>
    <t xml:space="preserve">Mokymo centro nepanaudotas darbo užmokestis susidarė dėl to, kad atlyginimai už birželio mėn. mokami liepos mėn. pradžioje, o juos sumokėjus, sutaupymų nebus. </t>
  </si>
  <si>
    <t>Lėšų poreikis teisėjų kvalifikacijos kėlimui apskaičiuotas remiantis rinkos kainų vidurkiais, o po atliktų pirkimo procedūrų, vertės pasikoregavo.</t>
  </si>
  <si>
    <t>Teismų personalo kvalifikacijos kėlime pasikeitė numatytas mokymų planas (prioritetai, kai kurių mokymų forma, kiekis). 
Taip pat buvo mažesnės nei planuotos Mokymo centro veiklos išlaidos (patalynės priežiūros išlaidos, išlaidos švaros ir higienos prekėms).</t>
  </si>
  <si>
    <t xml:space="preserve">Lėšų poreikis nenumatytiems Mokymo centro inžinerinių sistemų remontams buvo mažesnis nei planuota. </t>
  </si>
  <si>
    <t xml:space="preserve">Dėl prasidėjusio karo Ukrainoje, vasario-kovo mėn. dalis teismų atstovų atšaukė savo dalyvavimą tarptautiniuose mokymuose. Taip pat dalis planuotų tarptautinių mokymų įvyko nuotoliniu būdu. </t>
  </si>
  <si>
    <t>Surinktos mažesnės nei planuotos pajamų įmokos, o atlyginimai už birželį mėn. mokami liepos mėn. pradžioje.</t>
  </si>
  <si>
    <t xml:space="preserve">Atsižvelgiant į pajamų įmokų surinkimą, numatyti remontų darbai buvo nukelti į II pusmetį. </t>
  </si>
  <si>
    <t>13.004</t>
  </si>
  <si>
    <t>HP serverių palaikymo paslaugos, kurios teikimo terminas baigiasi 2022 m. spalio 30 d., pirkimas buvo suplanuotas I šių metų pusmetį, tačiau atidėtas į III ketv., iškilus poreikiui pirmiau atlikti kitus skubesnius darbus. 
Be to sąskaitos už garso įrašymo, stenografavimo ir archyvavimo programinės įrangos SRS Femida ir SRS Femida PRO priežiūros paslaugas apmokėtos po ataskaitinio laikotarpio pabaigos. 
Taip pat užsitęsė garso įrašymo stenografavimo ir archyvavimo techninės ir programinės įrangos atnaujinimo paslaugos įsigijimo pirkimų dokumentų parengimas.</t>
  </si>
  <si>
    <t xml:space="preserve">Dėl tiekėjo vėlavimo vykdyti įsipareigojimus investicijų projekte „Teismų informacinės sistemos greitaveikos ir saugumo užtikrinimas bei teismų elektroninių paslaugų modernizavimas ir plėtra“, su tiekėju nebuvo atsiskaitoma, kol nebus atlikti darbai. </t>
  </si>
  <si>
    <t>Teisėjų valstybinės pensijos</t>
  </si>
  <si>
    <t>Buvo prognozuotas didesnis išeinančių teisėjų skaičius nelaukiant 65 metų, kuriems 2022 m. sukanka pensinis amžius.</t>
  </si>
  <si>
    <t>13.005</t>
  </si>
  <si>
    <t>13.006</t>
  </si>
  <si>
    <t>Įgyvendinant projektą dalis veiklų yra suplanuojama iš naujo atsižvelgiant į dabartinius poreikius. Dėl to tenka iš naujo derinti pakeitimus su CPVA, rengti didelius kiekius papildomų dokumentų, vykdyti pirkimus. Būtent dėl padidėjusių darbų apimčių bei papildomų projekto veiklų lėšų panaudojimas atsilieka nuo numatyto grafiko.</t>
  </si>
  <si>
    <t>Dėl netikslaus planavimo buvo organizuota mažiau komandiruočių į užsienio šalis 
negu buvo planuota.</t>
  </si>
  <si>
    <t>Dėl neužimtų pareigybių susidarė darbo užmokesčio ekonomija.</t>
  </si>
  <si>
    <t>Dėl didesnės atostoginių dalies išmokėjimo liepos mėnesį, susidarė darbo užmokesčio likutis.</t>
  </si>
  <si>
    <t>Mažesnė, nei planuota pirkimų kaina.</t>
  </si>
  <si>
    <t>Mažesnis lėšų poreikis darbdavio pašalpoms, nei planuota.</t>
  </si>
  <si>
    <t>Suplanuotoms ryšių, transporto, komandiruočių, materialiojo turto paprastojo remonto, kvalifikacijos kėlimo, komunalinių paslaugų įsigijimo,  reprezentacinėms, kitų prekių ir paslaugų įsigijimo  išlaidoms ir darbdavio socialinei paramai pinigais pakako mažesnės pinigų sumos.</t>
  </si>
  <si>
    <t>Dėl sąskaitų apmokėjimo už suteiktas ryšių, transporto, komunalines, informacinių technologijų paslaugas ir kitas paslaugas po ataskaitinio laikotarpio pabaigos.</t>
  </si>
  <si>
    <t>Dėl ataskiatiniu laikotarpiu nevykdyto ilgalaikio turto pirkimo ir mažesnio lėšų poreikio informacinių technologijų prekėms ir paslaugoms įsigyti.</t>
  </si>
  <si>
    <t>Dėl darbuotojų laikino nedarbingumo.</t>
  </si>
  <si>
    <t>Dėl tikslaus skiriamų asignavimų skaičiavimo pagal nustatytą skaičiavimo tvarką.</t>
  </si>
  <si>
    <t>Aukčiausios kvalifikacijos specialistų rengimas</t>
  </si>
  <si>
    <t>1. 1.1.1.11</t>
  </si>
  <si>
    <t>Dėl dėstytojų ir mokslo darbuotojų atostogų grafiko pasikeitimo, darbuotojų prašymu atostogos perkeltos vėlesniam laikotarpiui.</t>
  </si>
  <si>
    <t>Dėl nuo nepanaudoto darbo užmokesčio fondo priskaičiuoto socialinio draudimo mokestis.</t>
  </si>
  <si>
    <t>Dėl akademinių atostogų studentams suteikimo.</t>
  </si>
  <si>
    <t>Nepanaudotos tikslinės lėšos, susijusios su užsieniečių teisine padėtimi, skirtos  darbo užmokesčiui, lėšos panaudotos liepos mėnesį.</t>
  </si>
  <si>
    <t>Lietuvos Respublikos valstybės kontrolės veiklos valdymo programa</t>
  </si>
  <si>
    <t>Dėl darbuotojų išėjusių motinystės arba tėvystės atostogų ir darbuotojų laikino nedarbingumo. Taip pat dėl neatsiradusių reikalingų kompetencijų darbuotojų, kurie buvo planuoti priimti.</t>
  </si>
  <si>
    <t>Vykdant Valstybės kontrolės patvirtintą viešųjų pirkimų planą ir atliekant jame numatytų prekių ir paslaugų įsigyjimą, dalis prekių ir paslaugų buvo nupirkta pigiau nei suplanuota.</t>
  </si>
  <si>
    <t>Užsitęsė vykdomi darbai, jų dokumentacijos tvarkymas, susijęs su ekspertų ir konsultantų paslaugomis.</t>
  </si>
  <si>
    <t>Užsitęsė vykdomi darbai, jų dokumentacijos tvarkymas, susijęs su jau nupirktomis prekėmis ir paslaugomis.</t>
  </si>
  <si>
    <t>Dėl didelės personalo kaitos, neužimtų pareigybių ir valstybės tarnautojų, išėjusių tikslinių atostogų.</t>
  </si>
  <si>
    <t>Dėl darbo užmokesčio ir socialinio draudimo įmokų už birželio mėn. išmokėjimo po ataskaitinio laikotarpio pabaigos (liepos mėn.)</t>
  </si>
  <si>
    <t>Mažesnis lėšų poreikis komandiruotėms, tikrinimams, kvalifikacijos kelimui dėl neužimtų etatų. Reikalingų prekių trūkumas.</t>
  </si>
  <si>
    <t>Netikslus planavimas dėl apskaičiuoto darbo užmokesčio ir atostoginių išmokėjimo kitą mėnesį, nei buvo suplanuota).</t>
  </si>
  <si>
    <t>Dėl studentų bankinių duomenų tikslinimo.</t>
  </si>
  <si>
    <t>14.001</t>
  </si>
  <si>
    <t>14.002</t>
  </si>
  <si>
    <t>Užsienio politikos funkcijų vykdymo programa</t>
  </si>
  <si>
    <t>Užsienio reikalų ministerijos valdymo programa</t>
  </si>
  <si>
    <t>Užsitęsęs dialogas su Vystomojo bendradarbiavimo ir humanitarinės pagalbos fondu, mokėjimai atidėti trečiajam ketvirčiui.</t>
  </si>
  <si>
    <t>Ilgai trunkantys politinės vadovybės sprendimai , sutarčių sąlygų derinimas tarp šalių užtruko ilgiau nei planuota, mokėjimai atidėti trečiajam ketvirčiui.</t>
  </si>
  <si>
    <t>Dėl užsitęsusios COVID-19 pandemijos sutriko renginių, susitikimų ir projektinių veiklų su užsienio partneriais sutarčių įgyvendinimas.</t>
  </si>
  <si>
    <t>Netikslus planavimas- diplomatinių atstovybių rotacijų išlaidos bus tik trečiajame ketvirtyje.</t>
  </si>
  <si>
    <t>Pažangos lėšų nepanaudojimo priežastis-užsitęsė naujos diplomatinės atstovybės įkūrimas dėl priimančios šalies sprendimų.</t>
  </si>
  <si>
    <t>Dėl  karo Ukrainoje Europoje sutriko tiekėjų prekių ir paslaugų savalaikis pristatymas.</t>
  </si>
  <si>
    <t>Sąskaitos ir kiti priskaitymai už birželio mėn. apmokami po ataskaitinio laikotarpio pabaigos.</t>
  </si>
  <si>
    <t>Sutaupymai dėl darbuotojų laikino nedarbingumo ir atostoginių išmokėjimo sekantį mėnesį.</t>
  </si>
  <si>
    <t>Atšaukta komandiruotė.</t>
  </si>
  <si>
    <t>Žmonių su negalia teisių stebėsenos komisija prie Lygių galimybių kontrolieriaus tarnybos dirbo mažiau nei planuota.</t>
  </si>
  <si>
    <t xml:space="preserve">Darbo užmokesčiui skirti asignavimai nebuvo panaudoti dėl darbuotojų atostogų laikotarpių perkėlimo. </t>
  </si>
  <si>
    <t>Užsitęsusios viešųjų pirkimų ir susijusios teisinės bei administracinės procedūros.</t>
  </si>
  <si>
    <t xml:space="preserve">Stipendijoms skirti asignavimai nepanaudoti dėl doktorantų paimtų neplanuotų akademinių atostogų. </t>
  </si>
  <si>
    <t>Suplanuoti ilgalaikio materialiojo turto pirkimai nusikėlė į kitus ketvirčius. Suplanuoti pirkimai (kvalifikacijos kėlimui, informacinių technologijų, ryšių paslaugų) užsitesė kai kurios paslaugos, dar nebaigtos teikti.</t>
  </si>
  <si>
    <t>Darbuotojų kaita: išėjo du valstybės tarnautojai, darbuotojai dirbantys pagal darbo sutartis išėjo tikslinių atostogų.</t>
  </si>
  <si>
    <t>Darbo užmokesčio ir socialinio draudimo sąnaudų priskaitymai už birželio mėn. apmokami po ataskaitinio laikotarpio pabaigos.</t>
  </si>
  <si>
    <t>Diplomatinėse atstovybėse dėl COVID-19 pandemijos ir politinių veiksnių  sutaupytos su darbu užsienyje susijusių išlaidų, vaikų mokymosi bei vienkartinių įsikūrimo išlaidų kompensacijos bei išmokos apsirūpinti gyvenamosiomis patalpomis.</t>
  </si>
  <si>
    <t>Dėl karo Ukrainoje sutrikusios prekių tiekimo grandinės Europoje, stringa planuotų remontų  ir nuomos paslaugų įsigijimas atstovybėse, informacinių paslaugų ir prekių įsigijimas ministerijoje.</t>
  </si>
  <si>
    <t>Dėl įrangos tiekimo sutrikimų, ilgesnių nei paparastai pristatymo terminų neįsigyta ilgalaikio turto ministerijoje ir atstovybėse.</t>
  </si>
  <si>
    <t>Dėl užsitęsusios COVID-19 pandemijos ir dalinio nuotolinio darbo sumažėjo tiek ministerijos, tiek atstovybių komunalinės ir transporto paslaugų sąnaudos.</t>
  </si>
  <si>
    <t>Užsitęsė priimančios valstybės sprendimai dėl tolimesnės diplomatinės atstovybės pastato rekonstravimo darbų.</t>
  </si>
  <si>
    <t>Leistini pereinamieji diplomatinių atstovybių likučiai.</t>
  </si>
  <si>
    <t xml:space="preserve">Užsitęsusios viešųjų pirkimų procedūros nuomojamoms patalpoms ir įrangai. </t>
  </si>
  <si>
    <t>Netikslus planavimas (sąskaitos už vertimo ir kitas suteiktas paslaugas apmokamos po ataskaitinio laikotarpio pabaigos).</t>
  </si>
  <si>
    <t>09.002</t>
  </si>
  <si>
    <t xml:space="preserve">Socialinės išmokos </t>
  </si>
  <si>
    <t>09.003</t>
  </si>
  <si>
    <t>Socialinė sutelktis (solidarumas)</t>
  </si>
  <si>
    <t>1. 5.1.1. 2</t>
  </si>
  <si>
    <t>11.003</t>
  </si>
  <si>
    <t>Sveikatos išsaugojimo ir stiprinimo programa</t>
  </si>
  <si>
    <t>Sveikatos priežiūros kokybės ir efektyvumo didinimo programa</t>
  </si>
  <si>
    <t>Sveikatos apsaugos ministerijos valdymo programa</t>
  </si>
  <si>
    <t>09.004</t>
  </si>
  <si>
    <t>Šeimos politikos stiprinimas</t>
  </si>
  <si>
    <t>1. 2.3.1.48</t>
  </si>
  <si>
    <t>09.005</t>
  </si>
  <si>
    <t>Neįgaliesiems tinkama aplinka</t>
  </si>
  <si>
    <t>1. 5.1.1. 3</t>
  </si>
  <si>
    <t>1. 3.2.8. 2</t>
  </si>
  <si>
    <t>09.006</t>
  </si>
  <si>
    <t>Socialinės apsaugos ir darbo ministerijos valdymo programa</t>
  </si>
  <si>
    <t>Teisingumo ministerijos valdymo programa</t>
  </si>
  <si>
    <t>Netikslus planavimas, dėl apskaičiuoto darbo užmokesčio ir atostoginių dėstytojams ir mokslo darbuotojams išmokėjimo kitą mėnesį, nei buvo suplanuota. Atlyginimų mokėjimo terminas liepos 5-8 d..</t>
  </si>
  <si>
    <t>Ekonomikos konkurencingumo didinimo programa</t>
  </si>
  <si>
    <t>05.002</t>
  </si>
  <si>
    <t>Valstybės skaitmeninimo programa</t>
  </si>
  <si>
    <t>05.003</t>
  </si>
  <si>
    <t>Ekonomikos ir inovacijų ministerijos valdymo programa</t>
  </si>
  <si>
    <t>Skirtumas dėl apvalinimo.</t>
  </si>
  <si>
    <t>Mažesnis, nei planuota, prekių ir paslaugų poreikis. Nepanaudotus asignavimus planuojama panaudoti II pusmetį.</t>
  </si>
  <si>
    <t>Darbo užmokesčio ir socialinio draudimo išlaidų str. dėl neužimtų pareigybių ir darbuotojų laikino nedarbingumo.</t>
  </si>
  <si>
    <t>Seimo kanceliarijos valdymo programa</t>
  </si>
  <si>
    <t xml:space="preserve">12.001  </t>
  </si>
  <si>
    <t>Socialinių mokslų tyrimai</t>
  </si>
  <si>
    <t>Korupcijos tyrimas, prevencija ir antikorupcinio sąmoningumo didinimas</t>
  </si>
  <si>
    <t>Specialiųjų tyrimų tarnybos valdymo programa</t>
  </si>
  <si>
    <t>Dėl apskaičiuoto darbo užmokesčio ir atostoginių
išmokėjimo kitą mėnesį, nei buvo suplanuota.</t>
  </si>
  <si>
    <t>Dėl mažesnių išmokėtų socialinių išmokų.</t>
  </si>
  <si>
    <t>Neįvykusios komandiruotės ir kvalifikacijos kėlimo mokymai ir kiti renginiai.</t>
  </si>
  <si>
    <t>Dėl neužimtų pareigybių, darbuotojų laikino nedarbingumo, darbuotojų, išėjusių tikslinių atostogų.</t>
  </si>
  <si>
    <t>Pasirašytos sutartys, tačiau dar nebaigti atlikti darbai, nesuteiktos paslaugos. Rengiami dokumentai pirkimų vykdymui ir kitos užsitęsusios administracinės procedūros.</t>
  </si>
  <si>
    <t>Darbo užmokesčio ir socialinio draudimo nepanaudotos lėšos,  nes birželio mėnesio darbo užmokestis ir darbo užmokesčio mokesčiai buvo išmokėti kitą ketvirtį (liepos mėnesį). Be to, darbo užmokesčiui ir socialiniam draudimui skirtų asignavimų nepanaudojimui turėjo įtakos darbuotojų laikinas nedarbingumas.</t>
  </si>
  <si>
    <t>Prekių ir paslaugų įsigijimo išlaidų straipsnių lėšos liko nepanaudotos dėl užsitęsusių viešųjų pirkimų bei sutarčių pasirašymo procedūrų, be to vykdant viešuosius pirkimus sudarytos paslaugų teikimo ir prekių pirkimų sutartys mažesnėmis nei planuota kainomis. Taip pat dalis sąskaitų buvo gautos pavėluotai ir apmokėtos liepos mėnesį (kitą ketvirtį).</t>
  </si>
  <si>
    <t xml:space="preserve"> Darbdavių socialinės paramos lėšos (išeitinėms pašalpoms ir pašalpoms mirties atveju) liko nepanaudotos, nes nebuvo poreikio. Be to, gauta mažiau darbuotojų prašymų skirti materialinę pašalpą.</t>
  </si>
  <si>
    <t>Asignavimai , skirti ilgalaikio turto įsigijimui,  liko nepanaudoti dėl užsitęsusių viešųjų pirkimų. Asignavimai bus panaudoti per sekantį pusmetį.</t>
  </si>
  <si>
    <t>Užsitęsusios administracinės procedūros.</t>
  </si>
  <si>
    <t>Pasirašytos sutarys dėl įrangos įsigijimo.</t>
  </si>
  <si>
    <t>Darbo užmokesčiui ir socialiniam draudimui skirti asignavimai buvo nepanaudoti, nes birželio mėnesio  darbo užmokestis ir darbo užmokesčio mokesčiai buvo išmokėti kitą ketvirtį ( liepos mėnesį). Be to, darbo užmokesčiui ir socialiniam draudimui skirtų asignavimų nepanaudojimui turėjo įtakos darbuotojų laikinas nedarbingumas.</t>
  </si>
  <si>
    <t>Asignavimai , skirti ilgalaikio turto įsigijimui,  liko nepanaudoti  dėl užsitęsusių viešųjų pirkimų. Be to, sąskaitos išrašytos birželio mėnesį buvo gautos ir apmokėtos liepos mėnesį (kitą ketvirtį).</t>
  </si>
  <si>
    <t>Netikslus planavimas – 68,2 tūkst. eurų apskaičiuotas darbo užmokestis ir atostoginiai išmokėti kitą mėnesį nei planuota. 9,6 tūkst. Eurų – per daug užplanuota.</t>
  </si>
  <si>
    <t>Netikslus planavimas – sąskaitos už paslaugas ir prekes, priskaitytos emeritų išmokos išmokamos po ataskaitinio laikotarpio pabaigos.</t>
  </si>
  <si>
    <t>Netikslus planavimas – sumažėjus planuotoms pajamoms, gaunamos pajamų įmokų
lėšos taupomos kompiuterinės įrangos pagal poreikį įsigijimui.</t>
  </si>
  <si>
    <t>Mažesnis, nei planuota pirkimų poreikis.</t>
  </si>
  <si>
    <t>Netikslus planavimas - sąskaitos už suteiktas paslaugas apmokamos 3 ketv.</t>
  </si>
  <si>
    <t>Dalis darbuotojų atsisakė atostogų dėl vykdomų projektų.</t>
  </si>
  <si>
    <t>Neįvykusios komandiruotės.</t>
  </si>
  <si>
    <t>Keli doktorantai paėmė akademines atostogas.</t>
  </si>
  <si>
    <t>Neatspausdintos knygos dėl paskelbto karantino.</t>
  </si>
  <si>
    <t>12 002</t>
  </si>
  <si>
    <t>12 003</t>
  </si>
  <si>
    <t>Dėl apskaičiuoto darbo užmokesčio ir atostoginių išmokėjimo kitą mėnesį nei buvo suplanuota.</t>
  </si>
  <si>
    <t>Dėl užsitęsusių viešųjų pirkimų procedūrų.</t>
  </si>
  <si>
    <t>Dėl didelių pokyčių elektros kainų rinkoje, netiksliai suplanuotas poreikis komunalinėms išlaidoms.</t>
  </si>
  <si>
    <t xml:space="preserve">Dėl vėluojamų paslaugų suteikimų ir prekių pristatymo, apmokėjimai bus atlikti ateinančiame ataskaitiniame  laikotarpyje. </t>
  </si>
  <si>
    <t>Dėl studentų išėjusių į/grįžusių po akademinių atostogų skirtumo pirmam pusmečiui nebuvo galima tiksliai suplanuoti poreikio stipendijoms. Stipendijos bus išmokėtos po ataskaitinio laikotarpio pabaigos.</t>
  </si>
  <si>
    <t>Prezidento kanceliarijos valdymo programa</t>
  </si>
  <si>
    <t>Efektyvus Vyriausybės kanceliarijos veiklos administravimas</t>
  </si>
  <si>
    <t>Valstybinės energetikos reguliavimo tarybos valdymo programa</t>
  </si>
  <si>
    <t>Savivaldybių duomenų teikimo į Suteiktos valstybės pagalbos registrą finansavimas.</t>
  </si>
  <si>
    <t>Konkurencijos tarybos valdymo programa</t>
  </si>
  <si>
    <t>Dėl apskaičiuoto darbo užmokesčio ir socialinio draudimo įmokų ir atostoginių išmokėjimo kitą ataskaitinį laikotarpį.</t>
  </si>
  <si>
    <t>Mažesnis nei planuotas pirkimų (paslaugų, mokymų) poreikis pirmame pusmetyje.</t>
  </si>
  <si>
    <t>ES grąžinimai už kelionės išlaidas.</t>
  </si>
  <si>
    <t>Paslaugų, prekių pirkimai suplanuoti I-II ketvirtyje prekeliami į III-IV ketvirtį.</t>
  </si>
  <si>
    <t>Sutaupytas darbo užmokestis ir socialinis draudimas dėl neužimtų pareigybių.</t>
  </si>
  <si>
    <t>Dėl mažesnės nei planuota pirkimų kainos, mokymų paslaugos nuotoliniu būdų yra pigesnės, nei kontaktiniu būdu.</t>
  </si>
  <si>
    <t>Darbdavio socialinės paramos lėšų dydis liko nepanaudotas, nes nebuvo poreikio išmokėjimui  (parama mokama vadovaujantis teisės aktais, pagal poreikį).</t>
  </si>
  <si>
    <t>Dėl pasikeitusio darbo organizavimo tvarkos (įtvirtintos nuotolinio darbo galimybės darbuotojams, didžioji dalis renginių ir susitikimų vykdomi nuotoliniu būdu) mažesnės  komandiruočių, transporto, kitos išlaidos.</t>
  </si>
  <si>
    <t>Netikslus planavimas ketvirčiais. Paslaugos bus perkamos vėlesniais laikotarpiais:
- Skiepai nuo erkinio encefalito, gripo.
- Materialiojo turto remontas (kai bus poreikis).
- Kompiuterinė technika ir įranga (perkama nuolat, pagal poreikį).</t>
  </si>
  <si>
    <t>Užsitęsusios pirkimų procedūros:
- Automobilių įsigijimas.
- Ekspertų ir konsultantų paslaugos vykdant projektus (Rizikų vertinimo metodo diegimas pagal COS modelį, VERT informacinių sistemų atsparumo vertinimas).
- Biuro įrenginių įsigijimas (kondicionieriai, posėdžių salės IT įranga).
- Aprangos ir avalynės įsigijimas.</t>
  </si>
  <si>
    <t>Kaupiamas lėšų rezervas tolimesniems VERT projektams (Darbo vietų įrengimas (saugus ryšys, kompiuteriai, radiacijos matavimo prietaisai, baldai), ESOC grupei ir kt.).</t>
  </si>
  <si>
    <t>Dėl neužimtų pareigybių nebuvo poreikio pirkti naują kopiuterinę techniką, biuro įrangą, kitas prekes ir paslaugas.</t>
  </si>
  <si>
    <t>Nacionalinių energetikos politikos strateginių vystymosi krypčių, tikslų ir uždavinių įgyvendinimo programa</t>
  </si>
  <si>
    <t>1. 1.1.1. 9</t>
  </si>
  <si>
    <t>Branduolinės energetikos objektų eksploatavimo nutraukimo ir radioaktyviųjų atliekų tvarkymo programa</t>
  </si>
  <si>
    <t>03.002</t>
  </si>
  <si>
    <t>Energetikos ministerijos valdymo programa</t>
  </si>
  <si>
    <t>Mažesnis nei planuotas mokymų poreikis pirmame pusmetyje.</t>
  </si>
  <si>
    <t>06.003</t>
  </si>
  <si>
    <t>06.004</t>
  </si>
  <si>
    <t>06.005</t>
  </si>
  <si>
    <t>06.006</t>
  </si>
  <si>
    <t>Krašto apsaugos sistemos veiklos parama</t>
  </si>
  <si>
    <t>06.007</t>
  </si>
  <si>
    <t>Lietuvos kariuomenės operacinis valdymas</t>
  </si>
  <si>
    <t>06.008</t>
  </si>
  <si>
    <t>Krašto apsaugos ministerijos valdymo programa</t>
  </si>
  <si>
    <t>06.009</t>
  </si>
  <si>
    <t>Vidaus reikalų ministrui pavestų valdymo sričių politikos formavimas ir vidaus reikalų infrastruktūros bei paslaugų valdymas</t>
  </si>
  <si>
    <t>Valstybės tarnybos valdymas</t>
  </si>
  <si>
    <t>Migracijos procesų valdymas</t>
  </si>
  <si>
    <t>Regionų plėtros ir Europos Sąjungos struktūrinės paramos programų įgyvendinimo užtikrinimas</t>
  </si>
  <si>
    <t>Europos teritorinio bendradarbiavimo tikslo programa</t>
  </si>
  <si>
    <t>1. 2.3.1.45</t>
  </si>
  <si>
    <t>1. 3.3.1.45</t>
  </si>
  <si>
    <t>Europos kaimynystės priemonės programa</t>
  </si>
  <si>
    <t>1. 2.3.1.44</t>
  </si>
  <si>
    <t>1. 2.3.1.52</t>
  </si>
  <si>
    <t>1. 3.3.1.44</t>
  </si>
  <si>
    <t>1. 3.3.1.52</t>
  </si>
  <si>
    <t>Vidaus reikalų ministerijos valdymo programa</t>
  </si>
  <si>
    <t>Visuomenės viešojo saugumo užtikrinimas</t>
  </si>
  <si>
    <t>07.011</t>
  </si>
  <si>
    <t>1. 2.3.1.34</t>
  </si>
  <si>
    <t>Priešgaisrinė, civilinė sauga ir gelbėjimo darbai</t>
  </si>
  <si>
    <t>07.012</t>
  </si>
  <si>
    <t>07.013</t>
  </si>
  <si>
    <t>Viešosios tvarkos atkūrimas, konvojavimas ir svarbių valstybės objektų apsauga</t>
  </si>
  <si>
    <t>07.014</t>
  </si>
  <si>
    <t>Finansinių nusikaltimų tyrimas</t>
  </si>
  <si>
    <t>07.015</t>
  </si>
  <si>
    <t>07.016</t>
  </si>
  <si>
    <t>Vidaus reikalų valstybės informacinių išteklių valdymas</t>
  </si>
  <si>
    <t>Valstybės remiama papildoma pareigūnų sveikatos priežiūra</t>
  </si>
  <si>
    <t>07.017</t>
  </si>
  <si>
    <t xml:space="preserve">Sienų valdymo ir vizų priemonės programa  </t>
  </si>
  <si>
    <t>07.018</t>
  </si>
  <si>
    <t>1. 3.3.1.56</t>
  </si>
  <si>
    <t>Vidaus saugumo fondo programa</t>
  </si>
  <si>
    <t>07.019</t>
  </si>
  <si>
    <t>1. 2.3.1.40</t>
  </si>
  <si>
    <t>1. 3.3.1.40</t>
  </si>
  <si>
    <t>07.020</t>
  </si>
  <si>
    <t>1. 3.3.1.47</t>
  </si>
  <si>
    <t>Dėl suplanuotų lėšų pagal ankstesnių metų apimtis ir tokių sąnaudų nebuvimą per ataskaitinį laikotarpį.</t>
  </si>
  <si>
    <t>Dėl apskaičiuoto darbo užmokesčio ir atostoginių išmokėjimo kitą ataskaitinį laikotarpį.</t>
  </si>
  <si>
    <t>Darbuotojų kaita: vienas valstybės tarnautjas išėjo, kitas etatas (valstybės tarnautojo) neužimtas.</t>
  </si>
  <si>
    <t>Suplanuoti pirkimai (kvalifikacijos kėlimui) užsitęsė, kai kurios paslaugos dar nebaigtos teikti.</t>
  </si>
  <si>
    <t>Perdavus  buhalterinę apskaitą NBFC, pasikeitė mokėjimo terminai, už birželio mėnesį sumokėta liepos mėnesį.</t>
  </si>
  <si>
    <t>Netikslai suplanuota.</t>
  </si>
  <si>
    <t>Sąskaitos bus apmokėtos po ataskaitinio laikotarpio.</t>
  </si>
  <si>
    <t>Mažesnis susirgimų skaičius.</t>
  </si>
  <si>
    <t>Užsitęsę vykdomi rekonstrukcijos darbai.</t>
  </si>
  <si>
    <t>Dėl atostoginių išmokėjimo kitą mėn., nei planuota.</t>
  </si>
  <si>
    <t>1. 2.3.1.42</t>
  </si>
  <si>
    <t>1. 2.3.1.37</t>
  </si>
  <si>
    <t>1. 2.3.1.36</t>
  </si>
  <si>
    <t>1. 2.3.1.35</t>
  </si>
  <si>
    <t>1. 3.3.1.13</t>
  </si>
  <si>
    <t>Valstybinės kultūros paveldo komisijos valdymo programa</t>
  </si>
  <si>
    <t>Personalo kaita ir laikinas nedarbingumas (dėl neužimtų pareigybių, darbuotojų laikino nedarbingumo, darbuotojų, išėjusių tikslinių atostogų).</t>
  </si>
  <si>
    <t>1. 3.3.1.57</t>
  </si>
  <si>
    <t>Soc. draudimo įmokoms numatytų lėšų likutis dėl sąmatos
planavimo tūkstantųjų tikslumu.</t>
  </si>
  <si>
    <t>Buvo suplanuota pirkimai pirmą pusmetį, bet dėl COVID-19 paskelbto karantino atidėta antram pusmečiui.</t>
  </si>
  <si>
    <t>Tarnybos valdymo programa</t>
  </si>
  <si>
    <t>Atostoginiai išmokėti kitą mėnesį.</t>
  </si>
  <si>
    <t>Dėl darbuotojų kaitos, neužimtų pareigybių, darbuotojų laikino nedarbingumo nepanaudota dalis darbo užmokesčiui ir socialinio draudimo įmokoms skirtų asignavimų, priskaičiuoto 6 mėn. DU, kuris bus išmokamas 7 mėn.</t>
  </si>
  <si>
    <t>Dėl poreikio nebuvimo (mažai darbuotojų sirgo ir nebuvo prašymų dėl materialinių pašalpų).</t>
  </si>
  <si>
    <t>Dėl mažesnių pasiūlytų pirkimų kainų, įsigytas trumpalaikis turtas vietoj suplanuoto ilgalaikio turto.</t>
  </si>
  <si>
    <t>Dalis asignavimų nepanaudota, nes didžioji dalis sąskaitų faktūrų už suteiktas paslaugas ir įsigytas prekes per birželio mėnesį gauti ir apmokėti liepos mėnesį.</t>
  </si>
  <si>
    <t>Asignavimai nepanaudoti, nes užsitęsus istorinės atminties projektų atrankos procedūroms, nebuvo pasirašytos sutartys su projektų vykdytojais.</t>
  </si>
  <si>
    <t>Dalis įsigytų teisinių paslaugų buvo kompensuota iš Lietuvos Respublikos Vyriausybės rezervo.</t>
  </si>
  <si>
    <t>Dėl mažesnio, nei planuota, pirkimų poreikio, pandemijos ribojimų.</t>
  </si>
  <si>
    <t>Dėl darbuotojų kaitos, neužimtų pareigybių, darbuotojų laikino nedarbingumo nepanaudota dalis darbo užmokesčiui ir socialinio draudimo įmokoms skirtų asignavimų.</t>
  </si>
  <si>
    <t>Dalis asignavimų nepanaudota, nes nebuvo pradėtos viešųjų pirkimų procedūros suplanuotoms prekėms ir paslaugoms bei turtui įsigyti.</t>
  </si>
  <si>
    <t>Dalis asignavimų nepanaudota dėl negautų pajamų įmokų balandžio mėnesį nutraukus patalpų nuomos sutartį.</t>
  </si>
  <si>
    <t>1. 4.3.1. 3</t>
  </si>
  <si>
    <t>1. 2.3.1.43</t>
  </si>
  <si>
    <t>1. 3.3.1.46</t>
  </si>
  <si>
    <t>1. 3.3.1.43</t>
  </si>
  <si>
    <t>1. 3.2.8. 1</t>
  </si>
  <si>
    <t>1. 3.3.1.58</t>
  </si>
  <si>
    <t>1. 3.3.1.37</t>
  </si>
  <si>
    <t>1. 3.3.1.42</t>
  </si>
  <si>
    <t>1. 3.3.1.36</t>
  </si>
  <si>
    <t>1. 3.3.1.35</t>
  </si>
  <si>
    <t>Aplinkos apsaugos ir klimato kaitos valdymo programa</t>
  </si>
  <si>
    <t>1. 4.3.1. 2</t>
  </si>
  <si>
    <t>Vyriausybės kanceliarijai 2022 metams skirta 2014-2020 m. Europos Sąjungos techninė parama suplanuota 2022 m. II ketvirtyje, o darbo užmokestis (BF dalis) funkcijų sąsają turintiems darbuotojams planuojamas atstatyti iš 2014-2020 m. Europos Sąjungos techninės paramos lėšų už 2022 m. sausio-balandžio mėnesius 2022 m. III ketvirtį.</t>
  </si>
  <si>
    <t>Netikslus planavimas ketvirčiais: per daug suplanuota lėšų atostoginiams II -am kv.; darbo užmokestis už birželį išmokėtas liepą (183,5 tūkst. eurų).</t>
  </si>
  <si>
    <t>Netikslus planavimas ketvirčiais: einamojo laikotarpio sąskaitos buvo apmokėtos liepos mėn. (kreditinis įsiskolinimas už paslaugas 22-06-30 iš viso - 60,7 tūkst. eurų).</t>
  </si>
  <si>
    <t>Užsitęsusios viešųjų pirkimų ir administracinės procedūros: planuoti remonto darbai nukelti į II-ą pusmetį.</t>
  </si>
  <si>
    <t>Užsitęsę vykdomi darbai, jų dokumentacijos tvarkymas: dėl informacinių technologijų paslaugų įsigijimo - 19,5 tūkst. eurų; serverių įrangos įsigijimo - 16,9 tūkst. eurų.</t>
  </si>
  <si>
    <t>Užsitęsę vykdomi darbai, jų dokumentacijos tvarkymas: dokumentai už spaudos darbus pateikti mokėjimui pavėluotai.</t>
  </si>
  <si>
    <t>Netikslus planavimas: per daug buvo suplanuota lėšų atostoginiams.</t>
  </si>
  <si>
    <t>Mažesnis nei planuota pirkimų poreikis (komunalinių ir kitų paslaugų).</t>
  </si>
  <si>
    <t>Socialinių išmokų (pašalpų) straipsnis: sudarant sąmatą nėra tiksliai žinoma, koks bus prašymų paramai teikimo intensyvumas pagal ataskaitinius laikotarpius.</t>
  </si>
  <si>
    <t>Lietuvos Respublikos jurisdikcijai priklausančių radijo ir (ar) televizijos programų transliuotojų, retransliuotojų, užsakomųjų audiovizualinės žiniasklaidos paslaugų, dalijimosi vaizdo medžiaga platformos paslaugų, televizijos programų ir (ar) atskirų programų platinimo internete paslaugų teikėjų veiklos priežiūra</t>
  </si>
  <si>
    <t>Darbo užmokestis ir socialinio draudimo įmokos buvo suplanuoti ataskaitinį laikotarpį, tačiau išmokėti kitą ketvirtį.</t>
  </si>
  <si>
    <t>Skirtumas susidarė dėl užsitęsusių viešųjų pirkimų procedūrų, bus panaudotas 2022 m. II pusmetyje.</t>
  </si>
  <si>
    <t>Skirtumas susidarė dėl LSMU vardinių stipendijų ir pirmosios, antrosios ir vientisųjų studijų studentų skatinamųjų stipendijų skyrimo nuostatuose patvirtinto skatinamųjų stipendijų Rezervo fondo sudarymo, kuris bus panaudotas 2022 m. II pusmetyje.</t>
  </si>
  <si>
    <t>Tautinių mažumų integracijos į Lietuvos visuomenę, išsaugant jų tapatybę, programa</t>
  </si>
  <si>
    <t>Tautinių mažumų departamento valdymo programa</t>
  </si>
  <si>
    <t>Aplinkos ministerijos valdymo programa</t>
  </si>
  <si>
    <t>Dėl užsitęsusių viešųjų pirkimų procedūrų vykdant „Knygų starto“ projektą, dokumentų bei kito turto viešuosius pirkimus.</t>
  </si>
  <si>
    <t>Paskutinės paraiškos teikimo data buvo ankstesnė nei gautos paslaugų teikėjų sąskaitos už 2022 m. birželio mėn.</t>
  </si>
  <si>
    <t>Oficialiosios statistikos tvarkymo ir Valstybės duomenų valdysenos informacinės sistemos valdymo programa</t>
  </si>
  <si>
    <t>Lietuvos statistikos departamento valdymo programa</t>
  </si>
  <si>
    <t>Dėl ilgalaikių nedarbingumų, darbuotojų kaitos, neįvykusių konkursų.</t>
  </si>
  <si>
    <t>Dėl užsitęsusių viešųjų pirkimų procedūrų ir neįvykusių pirkimų išlaidos nuskelia į vėlesnius laikotarpius.</t>
  </si>
  <si>
    <t>Užsitęsus naujos redakcijos Oficialiosios statistikos įstatymo svarstymams, nuspręsta, kad racionaliau lėšas panaudoti priėmus įstatymą, rengiant ir pristatant jo įgyvendinimą.</t>
  </si>
  <si>
    <t>Sąskaitos faktūros bus apmokėtos vėlesniame ataskaitiniame laikotarpyje.</t>
  </si>
  <si>
    <t>Dėl karantino metu nemokėtų transporto kompensacijų klausėjams ir neįvykusių komandiruočių, lėšas planuojama panaudoti ateinančiuose laikotarpiuose.</t>
  </si>
  <si>
    <t>Užsitęsę vykdomi darbai, jų dokumentacijos tvarkymas ir mokėjimas persikelia į ateinantį laikotarpį.</t>
  </si>
  <si>
    <t>Buvo suplanuota didesnė mokėtina suma už liepos mėn. atostogų išmokas.</t>
  </si>
  <si>
    <t>Dėl užsitęsusių viešųjų pirkimų procedūrų išlaidos nusikelia į vėlesnius laikotarpius.</t>
  </si>
  <si>
    <t>Valstybinio visuomenės sveikatos stiprinimo fondo lėšos nepanaudotos, kadangi ekspertų paslaugos įsigytos vėliau, nei planuota.</t>
  </si>
  <si>
    <t>Ataskaitiniu laikotarpiu buvo gauta mažiau Valstybinio visuomenės sveikatos stiprinimo fondo lėšomis vykdomų projektų mokėjimo prašymų, nei planuota.</t>
  </si>
  <si>
    <t>Netikslus planavimas: nepanaudotos lėšos, skirtos reorganizuojamų įstaigų persikraustymo į kitas patalpas išlaidoms dengti. Bus panaudotos 2022 m. liepos mėn.</t>
  </si>
  <si>
    <t>Užsitęsę vykdomi darbai, jų dokumentacijos tvarkymas - užsitęsę patalpų (buveinės) įrengimo darbai.</t>
  </si>
  <si>
    <t>Dėl įstaigų reorganizavimo priskaičiuota mažiau, negu planuota išmokų darbuotojams, mažesnis prekių ir paslaugų poreikis (Sveikatos priežiūros ir farmacijos specialistų kompetencijų centras - 12,8 tūkst. Eur, Sveikatos mokymo ir ligų prevencijos centras - 4,0 tūkst. Eur, Valstybinis psichikos sveikatos centras - 253,1 tūks.Eur, Užkrečiamųjų ligų ir AIDS centras - 48,6 tūkst. Eur).</t>
  </si>
  <si>
    <t>SAM Ekstremalių sveikatai situacijų centro nepanaudotos lėšos, skirtos strateginėms atsargoms (3.1.3.1.1.01). Sveikatos apsaugos ministro 2022 m. balandžio 1 d. įsakymu Nr.V-679 „Dėl tarpinstitucinės darbo grupės sudarymo“ buvo sudaryta Valstybės medicinos atsargų rezervo rinkinių sąrašų peržiūros tarpinstitucinė darbo grupė. Siekiant taupiai naudoti valstybės biudžeto lėšas ir nekaupti nereikalingų medicinos atsargų rinkinių, grupės posėdyje nuspręsta pristabdyti pirkimus iki galutinio darbo grupės sprendimo priėmimo. Pirkimai bus vykdomi 2022 m. III ketv.</t>
  </si>
  <si>
    <t xml:space="preserve">Lėšos pilnai nepanaudotos, kadangi projektų vykdytojai pateikė mokėjimų prašymus mažesnei sumai, nei buvo planuota. Įtaką lėšų panaudojimui turėjo dėl koronaviruso plitimo grėsmės paskelbtas karantinas ir valstybės lygio ekstremalioji situacija, nes dalis mokymų bei renginių buvo atšaukiami ir nevykdomi, todėl projektų veiklos strigo ir buvo/yra pratęsiamos. </t>
  </si>
  <si>
    <t>Suplanuota suma pagal 2014-2021 m. Europos ekonominės erdvės finansinio mechanizmo programos „Sveikata“ priemones „Šeimų lankymo, teikiant ankstyvosios intervencijos paslaugas, modelio įdiegimas“ bei „Gerovės konsultantų modelio įdiegimas“ laiku nepanaudota dėl mažesnio, negu planuota, pateiktų paraiškų skaičiaus ir dėl mažesnės apimties bei vertės projektų pasirašytų finansavimo sutarčių, pagal kurias buvo suplanuoti mokėjimai. Atliktas nepanaudotų lėšų perskirstymas minėtoje programoje.</t>
  </si>
  <si>
    <t>Dalis darbo užmokesčio ir soc. draudimo lėšų nepanaudota dėl neužimtų pareigybių, darbuotojų tikslinių atostogų.</t>
  </si>
  <si>
    <t xml:space="preserve">Dėl mažesnio, negu planuota komandiruočių skaičiaus (dėl COVID-19 pandemijos) ir mažesnio kitų paslaugų pirkimų poreikio. </t>
  </si>
  <si>
    <t xml:space="preserve">Dėl mažesnio, negu planuota paslaugų pirkimų poreikio. </t>
  </si>
  <si>
    <t>Dėl mažesnio, negu planuota komandiruočių skaičiaus (dėl COVID-19 pandemijos).</t>
  </si>
  <si>
    <t>Darbo užmokesčio ir soc.draudimo įmokų mokėjimas po ataskaitinio laikotarpio pabaigos.</t>
  </si>
  <si>
    <t>Dėl įstaigų reorganizacijos priskaičiuota mažiau, negu planuota darbo užmokesčio ir soc. draudimo įmokų.</t>
  </si>
  <si>
    <t>Mažesnis, negu planuota medikamentų (atsargų) ir ilgalaikio turto pirkimo poreikis.</t>
  </si>
  <si>
    <t>Dėl įstaigų reorganizacijos mažesnis prekių, paslaugų ir ilgalaikio turto įsigijimo poreikis.</t>
  </si>
  <si>
    <t xml:space="preserve">Gauta mažiau negu planuota pajamų už mokamas paslaugas (Higienos institutas - 2,5 tūkst. Eur). </t>
  </si>
  <si>
    <t xml:space="preserve">Vadovaujantis Lietuvos Respublikos Vyriausybės 2022 m. nutarimais dėl lėšų skyrimo iš Lietuvos Respublikos Vyriausybės rezervo ir COVID-19 ligos tyrimų atlikimo tvarkos aprašu, patvirtintu Lietuvos Respublikos sveikatos apsaugos ministro 2020 m. gruodžio 4 d. įsakymu Nr. V-2797 ,,Dėl COVID-19 ligos (koronaviruso infekcijos) tyrimų atlikimo tvarkos aprašo patvirtinimo“, Nacionalinei visuomenės sveikatos priežiūros laboratorija iki 2022 m. birželio 21 d. skirta 960,8 tūkst. Eur už asmens sveikatos priežiūros patirtas išlaidas dėl ėminių COVID-19 ligos tyrimui ar greitajam testui paėmimo, COVID-19 ligos tyrimo ar greitojo testo atlikimo paslaugas. Atsižvelgiant į realiai patirtas išlaidas per ataskaitinį laikotarpį, laboratorija išanalizavo atliktų tyrimų savikainą ir nustatė, kad tikslinga perskirstyti darbo užmokesčio lėšas, perkeliant į reagentų, komunalinių, transporto bei kitų išlaidų eilutes. Atliktų tyrimų savikaina iliustruoja realią patirtų išlaidų struktūrą. </t>
  </si>
  <si>
    <t>Sąskaitos tiekėjams už prekes ir paslaugas apmokėtos po ataskaitinio laikotarpio pabaigos.</t>
  </si>
  <si>
    <t xml:space="preserve">Sveikatos apsaugos ministerija nepanaudojo tikslinių lėšų, skirtų kompensacijoms  COVID-19 padariniams šalinti: įsigyti medikamentams ir medicinos įrangai, kompensuoti darbo užmokesčio ir kt. paslaugų išlaidas (17 199,3 tūkst. Eur). Lėšos bus panaudotos 2022 m. III-IV ketv.  SAM Ekstremalių sveikatai situacijų centras gavo papildomų lėšų už Kipro Respublikai parduotas vakcinas (2 024,2 tūkst. Eur). Gautos lėšos bus panaudotos 2022 m. III ketv. naujai įsigyjamų vakcinų nuo COVID-19 ligos pirkimo išlaidoms padengti.  Nacionalinė visuomenės sveikatos laboratorija nepanaudojo dalies lėšų (23,2 tūkst. Eur), nes prekių pristatymas numatytas pagal naujai sudarytas pirkimo-pardavimo sutartis.   </t>
  </si>
  <si>
    <t>Tikslinės lėšos, skirtos kompensuoti išlaidas dėl Rusijos Federacijos karinių veiksmų Ukrainoje, dalis lėšų panaudota 2022 m. liepos mėn. pradžioje (išlaidų kompensacijos vaistinėms).</t>
  </si>
  <si>
    <t>Personalo kaita ir laikinas nedarbingumas, neužimtos pareigybės.</t>
  </si>
  <si>
    <t>Dėl įstaigų reorganizavimo priskaičiuota mažiau, negu planuota išmokų darbuotojams (atostoginių už būsimus laikotarpius, priemokų).</t>
  </si>
  <si>
    <t>Valstybinei ligonių kasai (VLK) pervesta mažiau, negu planauota valstybės biudžeto įmokų į PSDF biudžetą, kadangi  2022 m. I-II ketv. VLK gavo daugiau nei planuota kitų įplaukų, taip pat mokėjimams naudotas 2022 m. lėšų likutis, kurį sudarė planinę apyvartą viršijančios lėšos.</t>
  </si>
  <si>
    <t>Nepanaudota dalis valstybės dotacijų savivaldybėms turtui įsigyti. Užsitęsus viešųjų pirkimų procedūroms Ukmergės rajono savivaldybė negalėjo laiku, kaip buvo suplanuota, pateikti apmokėti paraiškų (investinis projektas ,,Viešosios įstaigos Ukmergės ligoninės Priėmimo skyriaus atnaujinimas siekiant pagerinti teikiamų paslaugų kokybę“).</t>
  </si>
  <si>
    <t>Užsitęsusios įstaigų viešųjų pirkimų procedūros.</t>
  </si>
  <si>
    <t>Dėl įstaigų reorganizacijos mažesnis, negu planuota prekių ir paslaugų išlaidų poreikis.</t>
  </si>
  <si>
    <t>Įgyvendinant priemonę „Įgyvendinti rezidentų praktinio mokymo modelį“ nepanaudota 3 384,6 tūkst. Eur, t.y. 15 proc. suplanuotų 2022 m. I-II ketv. lėšų, nes buvo mažesnis lėšų poreikis dėl rezidendų laikino nedarbingumo, tikslinių atostogų;
Įgyvendinant priemonę „Tobulinti sveikatos specialistų specifinius gebėjimus ir efektyvesnio sveikatos paslaugų teikimo įgūdžius“ nepanaudota 43,4 tūkst. Eur, nes kompensuojamos sveikatos priežiūros ir farmacijos specialistų profesinės kvalifikacijos tobulinimo 2022 m. bazines valandos kainos nustatytos 2022.03.15 d., o įstaigų finansavimas už 2022 m. II ketv. bus atliktas 2022 m. liepos mėn. ; 
Lietuvos-Japonijos mokslinių tyrimų sveikatos srityje projektų įgyvendinimui skirtos lėšos buvo planuotos skirti I ketv. Planavimui pasikeitus, 50 tūkst. eurų suma bus perskirstyta į kitus ketvirčius, ir finansuojama pagal faktiškai gautus prašymus. 45 tūkst. eurų bus panaudoti
0,6 tūkst. eurų  - sutaupytos lėšos Tuberkuliozės registrui finansuoti. Įgyvendinanti įstaiga nepateikė prašymo numatytai finansavimo sumai.</t>
  </si>
  <si>
    <t>Užsitęsė atsiskaitymas su tiekėjais,  sąskaitos už suteiktas paslaugas apmokamos po ataskaitinio laikotarpio pabaigos. Nepanaudota dalis darbdavio socialinės paramos lėšų, nes nebuvo poreikio.</t>
  </si>
  <si>
    <t>Nepanaudotos darbdavių socialinės paramos lėšos, nes nebuvo poreikio.</t>
  </si>
  <si>
    <t>Dėl prasidėjusių karo veiksmų Ukrainoje ir nutrūkusių tiekimo grandinių užsitęsė vykdomi statybos rangos darbai, nepanaudotos investicinių projektų lėšos turtui įsigyti (negyvenamųjų pastatų statybai).</t>
  </si>
  <si>
    <t xml:space="preserve">Valstybės biudžeto lėšos, skirtos apmokėti bendrai finansuojamų iš ES fondų lėšų projektų netinkamam finansuoti iš ES fondų lėšų pirkimo ir (arba) importo PVM , nepanaudotos, kadangi nebuvo poreikio, projektų vykdytojai nepateikė tokių mokėjimo prašymų. </t>
  </si>
  <si>
    <t xml:space="preserve">Lėšos pilnai nepanaudotos, kadangi projektų vykdytojai pateikė mokėjimų prašymus mažesnei sumai, nei buvo planuota. Tam įtakos turėjo karantino pasekmės ir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t>
  </si>
  <si>
    <t>Darbdavio socialinės paramos lėšos mokamos po ataskaitinio laikotarpio pabaigos.</t>
  </si>
  <si>
    <t>Sąskaitos už suteiktas paslaugas tiekėjams apmokamos po ataskaitinio laikotarpio pabaigos.</t>
  </si>
  <si>
    <r>
      <t>Gauta ir pervesta į biudžetą mažiau, negu planuota pajamų už mokamas paslaugas (Valstybinė teismo medicinos tarnyba prie SAM - 7,5 tūkst. Eur, Valstybinė teismo psichiatrijos tarnyba - 62,8</t>
    </r>
    <r>
      <rPr>
        <sz val="9"/>
        <color rgb="FFFF0000"/>
        <rFont val="Times New Roman"/>
        <family val="1"/>
        <charset val="186"/>
      </rPr>
      <t xml:space="preserve"> </t>
    </r>
    <r>
      <rPr>
        <sz val="9"/>
        <rFont val="Times New Roman"/>
        <family val="1"/>
        <charset val="186"/>
      </rPr>
      <t xml:space="preserve">tūkst. Eur). </t>
    </r>
  </si>
  <si>
    <t xml:space="preserve">Dėl darbuotojų laikino nedarbingumo ir atostoginių išmokėjimo kitą mėnesį (darbuotojų prašymu kartu su darbo užmokesčiu). </t>
  </si>
  <si>
    <t xml:space="preserve">Netikslus planavimas:  I ketv. ir II ketv. pradžioje neįvyko dalis suplanutų komandiruočių dėl paskelbto COVID-19 ligos karantino (2.2.1.1.1.11); įvertinus įvykusio programinės įrangos licencijų nuomos pirkimo sutarties sąlygas, suplanuotos išlaidos licencijų įsigijimui I ketv. buvo perskirstytos tarp ek. klasifikacijos straipsnių licencijų nuomai ir bus panaudotos iki IV ketv. pabaigos (2.2.1.1.1.21). </t>
  </si>
  <si>
    <t>Gautos mažesnės sąskaitos už tarptautinių organizacijų mokesčius, nei planuota.</t>
  </si>
  <si>
    <t xml:space="preserve">Dalis viešųjų pirkimų, skirtų ryšių su visuomene paslaugoms įsigyti, nebuvo vykdomi pagal planą, taip pat buvo keičiami pirkimų prioritetai, atsižvelgiant į kintančią situaciją dėl COVID-19 ir pagal tai planuojamą ministerijos komunikaciją. </t>
  </si>
  <si>
    <t xml:space="preserve">Mažesnis negu planuota lėšų poreikis darbdavių socialinei paramai, esant sunkiai materialinei būklei, mirties ir kitais atvejais, išeitinėms išmokoms. </t>
  </si>
  <si>
    <t xml:space="preserve">Užsitęsė ministerijos kompiuterių tinklo komutatorių rinkinių įsigijimo viešojo pirkimo dokumentų parengimas dėl informacinių technologijų atnaujinimo strategijos derinimo su Informacinės visuomenės plėtros komitetu. </t>
  </si>
  <si>
    <t>Įgyvendinamų projektų „Lietuvos Respublikos sveikatos apsaugos ministerija – veiksmų programos administravimas“ ir „Lietuvos Respublikos sveikatos apsaugos ministerija – informavimas apie veiksmų programą“ nepanaudotos lėšos todėl, kad paslaugų įsigijimo poreikis buvo mažesnis, nei planuota.</t>
  </si>
  <si>
    <t xml:space="preserve">Įgyvendinamo projekto „Lietuvos Respublikos sveikatos apsaugos ministerija – veiksmų programos administravimas“ dėl neužimtų pareigybių nepanaudota dalis darbo užmokesčio ir soc. draudimo lėšų. </t>
  </si>
  <si>
    <t>Įgyvendinamo projekto „Lietuvos Respublikos sveikatos apsaugos ministerija – veiksmų programos administravimas“ nepanaudotos lėšos todėl, kad paslaugų įsigijimo poreikis buvo mažesnis, nei planuota.</t>
  </si>
  <si>
    <t xml:space="preserve">Netikslus planavimas: 2.2.1.1.1.11 išlaidų straipsnio, nes I ketv., II ketv. pradžioje neįvyko dalis suplanuotų komandiruočių dėl paskelbto 
COVID-19 ligos karantino. </t>
  </si>
  <si>
    <t>Užsitęsusios viešųjų pirkimų procedūros: 2.2.1.1.1.17 išlaidų straipsnio, nes ministerijos duomenų apsaugos pareigūno paslaugų pirkimo sutartis pasirašyta vėliau nei planuota (2022.05 mėn.), .2.2.1.1.1.22 išlaidų straipsnio, nes užsitęsė reprezentacinių prekių pirkimas dėl pakeisto pirkimo būdo.</t>
  </si>
  <si>
    <t xml:space="preserve">Lėšos suplanuotos pagal įsiteisėjusį teismo sprendimą išmokėti kompensaciją už priverstinės pravaikštos laiką bus panaudotos (atstatytos išmokėtos kitos ministerijos lėšos) 2022 m. liepos mėn. </t>
  </si>
  <si>
    <t>Nuo 2019 metų padidinus įmokų procentą nuo 0,6 proc. iki 0,8 proc. kiekvienais metais lieka nepanaudotų asignavimų. Taip pat dar yra 5 laisvi etatai, o taip pat dalis atlyginimų yra mokama iš lėšų gaunamų pagal autorinių teisių įstatymo 20 str. 9 dalį.</t>
  </si>
  <si>
    <t>Išlaidų taip pat mažiau, nes tam turėjo įtakos karantino laikotarpis. Taip pat nuo sausio mėn. nutraukėme sutartį dėl dalies patalpų nuomos ko pasekoje sumažėjo nuomos ir komunaliniai mokesčiai.</t>
  </si>
  <si>
    <t>Ne visi didieji kolektyvai išėjo atostogų pirmąjį pusmetį, kaip buvo planuota.</t>
  </si>
  <si>
    <t xml:space="preserve">1. Dalis paslaugų ir prekių gauta/užsakyta vėliau, nei buvo planuota metų pradžioje. 2. Teatras vykdo investicinį projektą „Scenos įrangos rekonstravimas, transformatorinės pastotės rekonstravimas, priestato statyba bei pagalbinių patalpų rekonstravimas". Tiekėjas, pagal pasirašytą rangos darbų sutartį turėjo teisę pateikti prašymą dėl avansinio mokėjimo, bet šia teise nepasinaudojo. 3. Teatras vykdo investicinius projektus „Lietuvos Nacionalinio operos ir baleto teatro modernizavimas ir plėtra" bei ES lėšomis finansuojamą „Lietuvos Nacionalinio operos ir baleto teatro pastato aktualizavimas diegiant energinio efektyvumo priemones". Dėl stipriai pakilusių kainų rinkoje, pirmojo projekto veiklos pristabdytos norint sumažinti antrojo projekto pabaigimo riziką. </t>
  </si>
  <si>
    <t>1. Metų pradžioje buvo patikslintas planas praėjusių metų pajamų įmokomis. Dėl prognozuojamo didelio kainų kilimo, suplanuota didesnė suma, nei panaudota. Antrojo ir trečiojo ketvirčio sandūroje vykusio festivalio sąskaitų apmokėjimas nusikėlė į trečiąjį ketvirtį. 2. Teatras vykdo investicinį projektą „Scenos įrangos rekonstravimas, transformatorinės pastotės rekonstravimas, priestato statyba bei pagalbinių patalpų rekonstravimas". Dalis šio projekto buvo numatyta orkestro ložės rekonstrukcija, kuri labai svarbi projekto dalis. Nuo projekto pradžios sąmata stipriai išaugo. Teatras 2022–2023 metais planuoja prisidėti uždirbtomis lėšomis, tam, kad projektą pabaigtų. Tiekėjas, pagal pasirašytą rangos darbų sutartį turėjo teisę pateikti prašymą dėl avansinio mokėjimo, bet šia teise nepasinaudojo. Sutarties apmokėjimas numatytas iš valstybės biudžeto asignavimų ir pajamų įmokų lėšų.</t>
  </si>
  <si>
    <t>Dėl neužimtų pareigybių, darbuotojų laikino nedarbingumo.</t>
  </si>
  <si>
    <t>Paimtos akademinės atostogos.</t>
  </si>
  <si>
    <t>Dėl netikslaus planavimo ketvirčiais.</t>
  </si>
  <si>
    <t>Dalis birželio mėnesio sąskaitų gautos ir apmokėtos liepos mėnesį.</t>
  </si>
  <si>
    <t xml:space="preserve">Muziejaus vertybių rinkinių gausinimas ir jų aktualinimas, kokybiškų paslaugų teikimas   </t>
  </si>
  <si>
    <t>Dėl objektyvių priežasčių nusikėlė numatyti darbai.</t>
  </si>
  <si>
    <t>Paslaugų pirkimo organizavimas persikėlė į III ketvirtį.</t>
  </si>
  <si>
    <t>Atostoginiai išmokėti liepos mėnesio pradžioje. Planuota birželio mėnesio pabaigoje.</t>
  </si>
  <si>
    <t>Transporto išlaikymo ir transporto paslaugų įsigijimo išlaidų ekonomija 276,5 tūkst. Eurų susidarė dėl tiekėjo laiku neatliktų mokomojo lėktuvo einamojo remonto darbų ir laiku neatvežto lėktuvo kuro.</t>
  </si>
  <si>
    <t>Aprangos ir patalynės įsigijimo bei priežiūros išlaidų ekonomija 5,0 tūkst. Eurų susidarė neįvykus suplanuotiems sporto renginiams.</t>
  </si>
  <si>
    <t>Komandiruočių išlaidų ekonomija 0,8 tūkst. Eurų  susidarė sumažėjus darbuotojų išvykoms.</t>
  </si>
  <si>
    <t>Materialiojo turto paprastojo remonto prekių ir paslaugų įsigijimo išlaidų 4,3 tūkst. Eurų ekonomija susidarė dėl užsitęsusių viešųjų pirkimų procedūrų.</t>
  </si>
  <si>
    <t>Dalis VILNIUS TECH darbuotojų dirbo nuotoliniu būdu ir dalis studentų mokėsi nuotoliniu būdu. Dėl šios priežasties susidarė 293,90 tūkst. Eurų komunalinių paslaugų įsigijimo išlaidų ekonomija.</t>
  </si>
  <si>
    <t>Informacinių technologijų prekių ir paslaugų įsigijimo ekonomija susidarė dėl užsitęsusių viešųjų pirkimų procedūrų.</t>
  </si>
  <si>
    <t>Prekių ir paslaugų įsigijimo 90,60 tūkst. Eurų ekonomija susidarė dėl užsitęsusių viešųjų pirkimų procedūrų.</t>
  </si>
  <si>
    <t>Birželio mėnesį pratęsus pedagoginiam personalui darbo sutartis, neišmokėtos planuotos išeitinės išmokos. Dėl šios priežasties susidarė 14,0 tūkst. Eurų socialinių išmokų ekonomija.</t>
  </si>
  <si>
    <t xml:space="preserve">Studentams, nepateikus asmeninių atsiskaitomųjų sąskaitų informacijos, liko neišmokėtos deponuotos 2022 m. stipendijų sumos. Dėl doktorantų išėjimo į akademines atostogas ir nutraukus studijas. </t>
  </si>
  <si>
    <t>Dalis studentų iš Ukrainos nutraukė studijas.</t>
  </si>
  <si>
    <t xml:space="preserve">Nacionalinio dokumentų fondo administravimas ir valstybės perduotos savivaldybėms priskirtų archyvin ių dokumentų tvarkymo funkcijos vykdymo koordinavimas  </t>
  </si>
  <si>
    <t xml:space="preserve">Lietuvos vyriausiojo archyvaro tarnybos valdymo programa   </t>
  </si>
  <si>
    <t>Dalis darbo užmokesčio buvo mokama iš nuosavų lėšų, kadangi bankui reikia mokėti mokesčius už laikomus pinigus.</t>
  </si>
  <si>
    <t>Dalis doktorantų išėjo akademinių atostogų.</t>
  </si>
  <si>
    <t xml:space="preserve">Lėšos buvo planuotos finansuoti du projektus pagal priemonę „Biotechnologijos srities pramonės plėtra Lietuvoje“, kurie ekspertinio vertinimo metu buvo pripažinti nefinansuotinais ir atmesti, tačiau po skundo vertinimas buvo pakeistas. Projektų bendra vertė – apie 1 mln. Eur. Kadangi dėl teisinių aplinkybių projektams finansavimas skirtas nebuvo ir tebevyksta teisiniai ginčai, lėšos nebuvo panaudotos. Planuojama, kad finansavimas papildomiems projektams skirtas nebus, bus finansuojami tik šiuo metu vykdomi projektai. </t>
  </si>
  <si>
    <t>Netikslus planavimas dėl apskaičiuoto darbo užmokesčio ir atostoginių išmokėjimo kitą mėnesį, nei buvo suplanuota.</t>
  </si>
  <si>
    <t>Sąskaitos už paslaugas apmokėtos kitą ataskaitinį laikotarpį.</t>
  </si>
  <si>
    <t>Tiekėjas atliko mažiau suplanuotų darbų.</t>
  </si>
  <si>
    <t>Nepanaudotos lėšos nedarbingumui apmokėti.</t>
  </si>
  <si>
    <t>Netikslus planavimas (pvz., dėl apskaičiuoto darbo užmokesčio ir atostoginių išmokėjimo kitą mėnesį, nei buvo suplanuota).</t>
  </si>
  <si>
    <t>Dėl mažiau atliktų paslaugų teikimo darbų neišmokėtos priemokos darbuotojams.</t>
  </si>
  <si>
    <t>Mažesnės, nei planuota komandiruotės išlaidos.</t>
  </si>
  <si>
    <t>Mažesnis, nei planuota, pirkimų poreikis ir neatlikti planuoti remonto darbai.</t>
  </si>
  <si>
    <t>Sąskaitos už suteiktas paslaugas apmokamos po ataskaitinio laikotarpio.</t>
  </si>
  <si>
    <t>Dėl apskaičiuoto darbo užmokesčio ir mokesčių išmokėjimo kitą mėnesį, nei buvo planuota.</t>
  </si>
  <si>
    <t>Sąskaitos už paslaugas buvo apmokėtos po ataskaitinio laikotarpio pabaigos.</t>
  </si>
  <si>
    <t>Muziejaus rinkinių kaupimas, tyrimas, išsaugojimo užtikrinimas ir aktualizavimas</t>
  </si>
  <si>
    <t>Dėl apskaičiuoto darbo užmokesčio ir atostoginių išmokėjimo kitą ketvirtį.</t>
  </si>
  <si>
    <t>Dėl mažesnio nei planuota pirkimų poreikio.</t>
  </si>
  <si>
    <t>Dėl studentų pažangumo mokėjimai perkelti į kitą ketvirtį.</t>
  </si>
  <si>
    <t xml:space="preserve">Pagrindinis patvirtinto biudžeto programos išlaidų sąmatos vykdymo nuokrypis atsirado dėl užsitęsusių organizuojamų viešųjų pirkimų statybos ir remonto darbams pirkti, įgyvendinant tęstinį investicinį projektą „Kultūros paslaugų gerinimas Lietuvos nacionalinio muziejaus Naujojo arsenalo padalinyje“, nepradėtų I ir II ketvirtį šiluminės trasos statybos rangos darbų. Projektui ataskaitiniam laikotarpiui įgyvendinti skirta 525.000,00 eurų, panaudota tik ekspertizei ir kt.- 13.087,80 eurų. Dėl organizuojamų viešųjų pirkimų procedūrų šiluminės trasos statybos darbų sutartys pasirašytos II ketvirtį, pagal pasirašytas sutartis darbai pradėti, mokėjimai planuojami vykdyti nuo III ketvirčio. </t>
  </si>
  <si>
    <t xml:space="preserve">Liko ataskaitiniam laikotarpiam skirtų plane ir nepanaudotų darbo užmokesčio ir socialiniam draudimui išlaidų 284.297,00 eurų, nes buvo pakeista Muziejaus darbo užmokesčio darbuotojams išmokėjimo data. </t>
  </si>
  <si>
    <t xml:space="preserve">Liko ataskaitiniam laikotarpiam skirtų ir nepanaudotų asignavimų transporto priemonės įsigijimo išlaidoms 45.000,00 eurų, nes užsitęsė kitos šalies vėlavimas vykdyti įsipareigojimus, dėl transporto priemonės pritaikymo naudojimui, strigo remonto detalių pristatymas rinkoje. </t>
  </si>
  <si>
    <t xml:space="preserve">Liko ataskaitiniam laikotarpiam skirtų plane ir nepanaudotų darbo užmokesčio ir socialiniam draudimui išlaidų 78.836,00 eurų, nes buvo pakeista Muziejaus darbo užmokesčio darbuotojams išmokėjimo data. </t>
  </si>
  <si>
    <t xml:space="preserve"> Apskaičiuotas darbo užmokestis išmokėtas kitą mėnesį, nei buvo suplanuota. Po reorganizacijos VšĮ Inovacijų agentūra veiklą pradėjo vėliau, nei buvo planuota.</t>
  </si>
  <si>
    <t xml:space="preserve"> Parengtas pažangos priemonės „Gerinanti konkurencinę investicijų pritraukimo aplinką“ projektas derinamas su suinteresuotomis šalimis. Patvirtinus priemonę bus skelbiamas kvietimas teikti paraiškas ir vykdoma projektų atranka.
2. Paskelbtas kvietimas pagal Ekonomikos ir inovacijų ministerijos 2022 m. birželio 20 d. įsakymu Nr. 4- 827 patvirtiną Valstybės ir savivaldybių institucijų valdomų kelių, vedančių į teritorijas, kuriose kuriamos darbo vietos, finansavimo tvarkos aprašą  teikti paraiškas.  Lėšas planuojama panaudoti III ketvirtyje.</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</si>
  <si>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 prašymą kompensuoti patirtas išlaidas pateikė vėliau, nei planuota.</t>
  </si>
  <si>
    <t>Po reorganizacijos VšĮ Inovacijų agentūra veiklą pradėjo vėliau, ne buvo planuota, lėšos bus panaudotos II pusmetyje.</t>
  </si>
  <si>
    <t xml:space="preserve"> Lietuvos standartizacijos departamente pratęsus darbuotojui valstybės tarnybą, nereikėjo mokėti išeitinės išmokos.
Lietuvos metrologijos inspekcijoje dėl kadrų kaitos neįvyko viešasis pirkimas (išėjo darbuotojas iš darbo ir nebuvo kam suorganizuoti pirkimo).</t>
  </si>
  <si>
    <t xml:space="preserve">Kompensacija už skrydžius mokama pagal susitarimą. Kadangi oro vežėjas užtikrina minimalius skrydžių reikalavimus, mokama ne visa kompensacijos suma. Numatytas lėšas numatoma panaudoti III ketvirtyje. </t>
  </si>
  <si>
    <t>Užsienio inovatyvių verslų (startuolių) pritraukimo priemonės buvo atsisakyta, veiklos sustabdytos, lėšos perskirstytos kitoms veikloms.</t>
  </si>
  <si>
    <t>Užtruko projektų atranka ir vėlesnis nei planuota jų įgyvendinimas.</t>
  </si>
  <si>
    <t xml:space="preserve"> Atskirų projektų veiklų įgyvendinimas vėluoja ir projektų vykdytojai mokėjimų prašymus teikia vėlesniais terminais nei buvo suplanuota.
COVID-19 viruso įtaka, įmonės didesnį dėmesį skiria likvidumui užtikrinti, o ne investicijoms į žmogiškuosius išteklius. Ne visiems yra priimtinas nuotolinis mokymo metodas, todėl mokymai vyko nenoriai ir vangiai.</t>
  </si>
  <si>
    <t>Įvairių paslaugų  buvo įsigyta mažiau, negu planuota.</t>
  </si>
  <si>
    <t>INVEGA teikia prašymus kompensuoti faktiškai patirtas išlaidas. Pirmas lėšų prašymas bus teikiamas 2022 m. liepos mėn. už 2022 I pusmetį, pateikus ataskaitas už 2022 m. I-II ketv. patirtas išlaidas.</t>
  </si>
  <si>
    <t>INVEGA teikia prašymus kompensuoti faktiškai patirtas išlaidas. Pirmas lėšų prašymas už 2022 m. pusmetį bus teikiamas 2022 m. liepos mėnesį.</t>
  </si>
  <si>
    <t>Užsitęsusios viešųjų pirkimų procedūros, komandiruotės/kvalifikacija-mokymai perkelti į nuotolinį formatą, ekpertinis vertinimas nukeltas į II pusmetį.</t>
  </si>
  <si>
    <t>Projektų lėšos yra planuojamos vadovaujantis projektų vykdytojų pateiktais mokėjimų prašymų teikimo planais. Faktiniam lėšų panaudojimui įtakos galimai turėjo sutrikimai tiekimo grandinėje ir kainų pokytis.</t>
  </si>
  <si>
    <t>Ekspertinis vertinimas atliktas II ketv. pabaigoje – III ketv. pradžioje. Šias lėšas planuojama panaudoti II pusmetyje.</t>
  </si>
  <si>
    <t>Baigtos arba nutrauktos projektų veiklos. Sutaupytos lėšos bus perskirstytos kitoms priemonėms.</t>
  </si>
  <si>
    <t>Atskirų projektų veiklų įgyvendinimas vėluoja ir projektų vykdytojai mokėjimų prašymus teikia vėlesniais terminais nei buvo suplanuota.
Kai kurių projektų vykdytojai teikė mokėjimo prašymus mažesnėmis sumomis ir deklaravo mažiau atliktų veiklų, nei planuota.</t>
  </si>
  <si>
    <t xml:space="preserve">Ekspertinis vertinimas atliktas II ketv. pabaigoje – III ketv. pradžioje. Šias lėšas planuojama panaudoti II pusmetyje. </t>
  </si>
  <si>
    <t>Dėl apskaičiuoto darbo užmokesčio ir atostoginių išmokėjimo kitą mėnesį, nei buvo suplanuota.</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</si>
  <si>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t>
  </si>
  <si>
    <t>Pagal rizikos kapitalo priemones („Bendrai su verslo angelais investuojantis fondas“; „Plėtros fondas I“ Plėtros fondas II“; „Ankstyvosios stadijos ir plėtros fondas II“ „Akceleravimo fondas“ „Ko-investicinis fondas II“) surinkta mažiau fondo pajamų nei planuota.</t>
  </si>
  <si>
    <t>Lėšos skirtos priemonei „Dalinis pastoviųjų išlaidų kompensavimas klasifikuojamų apgyvendinimo paslaugų teikėjams“, kuri  įgyvendinama per UAB „Investicijų ir verslo garantijos“ (INVEGA).
INVEGA  įvertino gautas paraiškas bei pateikė rekomendacijas skirti arba neskirti subsidiją atvykstamojo turizmo kelionių organizatoriams Atsižvelgiant į šias rekomendacijas 2022 m. birželio 27 d. ekonomikos ir inovacijų ministro įsakymu Nr. 4-842 finansavimas skirtas 70 pareiškėjų.  Iš viso gauta 98 paraiškos, 28 iš jų atmestos. Lėšos bus išmokamos III ketvirtyje.</t>
  </si>
  <si>
    <t>Darbo užmokesčio fondas gautas su 1 mln. rezervu dėl inovacijų ir besibaigiančių ESF lėšomis finansuojamų projektų, kuris paskirstytas tarp ketvirčių, todėl per pusmetį susidarė 457,9 tūkst. nepanaudotų lėšų.</t>
  </si>
  <si>
    <t>Kai kurias paslaugas pavyko įsigyti pigiau nei buvo planuota, buvo mažesnis tam tikrų paslaugų poreikis.</t>
  </si>
  <si>
    <t>Sąskaitos už suteiktas paslaugas apmokamos po ataskaitinio laikotarpio pabaigos arba negaunamos laiku.</t>
  </si>
  <si>
    <t xml:space="preserve">Nepanaudotos lėšos informaciniių technologijų prekių ir paslaugų įsigyjimui, ekspertinio vertinimas atliktas II ketv. pabaigoje – III ketv. pradžioje. Šias lėšas planuojama panaudoti II pusmetyje. </t>
  </si>
  <si>
    <t>Sąskaitos už suteiktas paslaugas apmokamos po ataskaitinio laikotarpio pabaigos arba negaunamos laiku, darbuotojams dirbant nuotoliniu būdu panaudota mažiau lėšų komunalinėms išlaidoms, taip pat darbuotojai kvalifikaciją kėlė FM centralizuotai organizuotuose mokymuose.</t>
  </si>
  <si>
    <t xml:space="preserve">Nepanaudotos lėšos informaciniių technologijų prekių ir paslaugų įsigyjimui. Šias lėšas planuojama panaudoti II pusmetyje. </t>
  </si>
  <si>
    <t xml:space="preserve">Kultūra ir kūrybingumas   </t>
  </si>
  <si>
    <t xml:space="preserve">Lietuvos kultūros taryba   </t>
  </si>
  <si>
    <t xml:space="preserve">Kultūros ministerijos valdymo programa   </t>
  </si>
  <si>
    <t>Apskaičiuotas darbo užmokestiso ir atostoginiai išmokėtj kitą mėnesį, nei buvo planuota.
Dar nepradėjo darbo komercijos atašė Vokietijoje (2) ir Niujorke, kurie darbus pradės atitinkamai liepos ir rugpjūčio mėn. Taip pat dar nepradėjo darbo ir 5 nauji komercijos atašė (Vokietija (3), Čikaga, P. Korėja, Lenkija, Japonija). Šiuo metu vykdomos būsimųjų atašė konkursai/atrankos procedūros.</t>
  </si>
  <si>
    <t>Sąskaitos už suteiktas paslaugas apmokamos po ataskaitinio laikotarpio pabaigos arba negaunamos laiku, darbuotojams dirbant nuotoliniu būdu panaudota mažiau lėšų įvairioms išlaidoms.
Specialusis atašė mažiau panaudota lėšų soc. draudimui, su darbu užsienyje susijusių išlaidų kompensacijoms, komandiruotėms. Lėšos bus naudojamos II pusmetį vaikų mokslams, patalpų nuomai apmokėti, persikėlimo išlaidoms padengti.
Dar nėra paskirtas prekybos atstovas Taivane (šiuo metu jau yra paskelbtas konkursas) bei pati prekybos atstovybė dar nepradėjo veiklos Taivane. Taip pat dar nepradėjo darbo komercijos atašė Vokietijoje (2) ir Niujorke ir 5 nauji komercijos atašė (Vokietija (3), Čikaga, P. Korėja, Lenkija, Japonija). Šiuo metu vykdomos būsimųjų atašė konkursai/atrankos procedūros.</t>
  </si>
  <si>
    <t>LR KM – Mažesnis, nei planuota, pirkimų poreikis.</t>
  </si>
  <si>
    <t>LR KM – Užsitęsusios viešųjų pirkimų ir susijusios teisinės ir administracinės procedūros.</t>
  </si>
  <si>
    <t>LR KM – Užsitęsę vykdomi darbai, jų dokumentacijos tvarkymas.</t>
  </si>
  <si>
    <t>LR KM – Sutarties I etapo įgyvendinimo suma mažesnė nei buvo suplanuota.</t>
  </si>
  <si>
    <t>LR KM – Mažesnis po pandemijos išlikęs lankytojų skaičius muziejuose.</t>
  </si>
  <si>
    <t>Klaipėdos apskrities Ievos Simonaitytės viešoji biblioteka –Darbo užmokesčio ir atostoginių išmokėjimas sekančio ketvirčio pradžioje.</t>
  </si>
  <si>
    <t>Klaipėdos apskrities Ievos Simonaitytės viešoji biblioteka – Sąskaitų apmokėjimas po ataskaitinio laikotarpio pabaigos.</t>
  </si>
  <si>
    <t>Lietuvos kino centras – darbuotoja išėjo tikslinių atostogų.</t>
  </si>
  <si>
    <t>Lietuvos kino centras – dėl mažesnio nei planuota pirkimų poreikio.</t>
  </si>
  <si>
    <t>Lietuvos kino centras – dėl COVID-19 nepanaudotos lėšos komandiruotėms, nepasirašytos filmų gamybos finansavimo sutartys.</t>
  </si>
  <si>
    <t>LIETUVOS KULTŪROS institutas – Dėl neužimtų pareigybių.</t>
  </si>
  <si>
    <t>LIETUVOS KULTŪROS institutas – Sąskaitos už suteiktas paslaugas apmokamos po ataskaitinio laikotarpio pabaigos.</t>
  </si>
  <si>
    <t>LIETUVOS KULTŪROS institutas – Mažesnis nei planuota pirkimų poreikis.</t>
  </si>
  <si>
    <t>Klaipėdos valstybinis muzikinis teatras – Personalo kaita ir laikinas nedarbingumas.</t>
  </si>
  <si>
    <t>Klaipėdos valstybinis muzikinis teatras – Pirkimai perkelti vėlesniam laikotarpiui.</t>
  </si>
  <si>
    <t>Klaipėdos valstybinis muzikinis teatras – Užsitęsusios viešųjų pirkimų ir susijusios teisinės ir administracinės procedūros.</t>
  </si>
  <si>
    <t>Vilniaus Gaono žydų istorijos muziejus – Apskaičiuotas darbo užmokestis ir mokesčiai už birželio mėnesį, priskaičiuotos sąskaitos už teikiamas paslaugas. Visas mokėtinas įsipareigojimas bus apmokamas po ataskaitinio laikotarpio pabaigos.  Dėl užsitęsusiu darbų ir jų dokumentacijos tvarkymo, negyvenamųjų pastatų įsigijimo išlaidos (430,0 tūkst. eurų) bus panaudotos III–IV ketvirtyje.</t>
  </si>
  <si>
    <t>Valstybinis Vilniaus mažasis teatras – Dėl personalo kaitos ir laikino nedarbingumo sutaupyta lėšų, atlyginimas už birželį mokamas liepos mėn.</t>
  </si>
  <si>
    <t>Valstybinis Vilniaus mažasis teatras – Sąskaitos–faktūros už birželį gaunamos liepos mėn.</t>
  </si>
  <si>
    <t>VALSTYBINIS Šiaulių dramos teatras - 2.1.1.1.1.01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</si>
  <si>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-2.2.1.1.1.30 Nacionalinės programos lėšos spektaklių pastatymui įkelta metų pradžioje ir naudojama iki metų galo.</t>
  </si>
  <si>
    <t>Valstybinė kalbos inspekcija – Dėl apskaičiuoto darbo užmokesčio ir atostoginių išmokėjimo kitą mėnesį, nei buvo suplanuota.</t>
  </si>
  <si>
    <t>Valstybinė kalbos inspekcija – Sąskaitos už prekes ir suteiktas paslaugas gaunamos ir apmokamos po ataskaitinio laikotarpio pabaigos.</t>
  </si>
  <si>
    <t xml:space="preserve">Šiuolaikinio meno centras – Netikslus planavimas, pasikeitė darbuotojų atostogų grafikas, sutaupyta dėl neužimtų pareigybių </t>
  </si>
  <si>
    <t xml:space="preserve">Šiuolaikinio meno centras – Mažesnis nei planuota degalų įsigijimo poreikis, automobilio remonto išlaidos apmokėtos liepos mėn. </t>
  </si>
  <si>
    <t>Šiuolaikinio meno centras – Netikslus turto nuomos planavimas.</t>
  </si>
  <si>
    <t>Šiuolaikinio meno centras – Mažesnis nei planuota remonto išlaidoms poreikis.</t>
  </si>
  <si>
    <t>Šiuolaikinio meno centras – Netikslus kvalifikacijos kėlimo išlaidų planavimas.</t>
  </si>
  <si>
    <t>Šiuolaikinio meno centras – Netikslus planavimas, sąskaitos už konsultacines paslaugas apmokamos liepos mėn.</t>
  </si>
  <si>
    <t>Šiuolaikinio meno centras – Netikslus planavimas, sąskaitos už komunalines paslaugas apmokamos liepos mėn.</t>
  </si>
  <si>
    <t>Šiuolaikinio meno centras – Mažesnis nei planuota poreikis informacinių technologijų prekėms įsigyti.</t>
  </si>
  <si>
    <t>Šiuolaikinio meno centras – Mažesnis nei planuota poreikis kitoms išlaidoms 1-am pusmetyje, paslaugų įsigijimas nukeltas 2-am pusmečiui.</t>
  </si>
  <si>
    <t>Šiuolaikinio meno centras – Mažesnis nei planuota poreikis darbdavio soc. paramos išlaidoms.</t>
  </si>
  <si>
    <t>Šiaulių apskrities Povilo Višinskio viešoji biblioteka – Personalo kaita ir laikinas nedarbingumas.</t>
  </si>
  <si>
    <t>Šiaulių apskrities Povilo Višinskio viešoji biblioteka – Mažesnis nei planuota, pirkimų poreikis.</t>
  </si>
  <si>
    <t xml:space="preserve">Lietuvos nacionalinis kultūros centras – Dėl DU ir atostoginių išmokėjimo kitą mėnesį, nei buvo suplanuota.                                                      </t>
  </si>
  <si>
    <t>Lietuvos nacionalinis kultūros centras – Dėl mažesnio, nei planuota pirkimų poreikio ataskaitinį laikotarpį. Sąskaitos apmokėtos kitą ataskaitinį laikotarpį.</t>
  </si>
  <si>
    <t>Lietuvos nacionalinis kultūros centras – Sumažėjo darbuotojų sergamumas.</t>
  </si>
  <si>
    <t>Lietuvos nacionalinis kultūros centras – Užsitęsė viešieji pirkimai.</t>
  </si>
  <si>
    <t>Klaipėdos dramos teatras – Atostoginiai darbuotojams išmokėti liepos pradžioje.</t>
  </si>
  <si>
    <t>Klaipėdos dramos teatras – Nacionalinės programos lėšos, skirtos projektams, naudojamos pagal projekto įgyvendinimo laikotarpį. Festivalio TheAtrium sąskaitos, gautos birželio pabaigoje – liepos pradžioje, apmokėtos liepos mėnesį.</t>
  </si>
  <si>
    <t>Klaipėdos dramos teatras – Vykdomos viešųjų pirkimų procedūros Saulės elektrinės įsigijimui.</t>
  </si>
  <si>
    <t>Kauno valstybinis muzikinis teatras – Darbo užmokesčio ir atostoginių išmokėjimo kitą mėnesį, nei buvo suplanuota.</t>
  </si>
  <si>
    <t>Kauno valstybinis muzikinis teatras – Sąskaitos už suteiktas paslaugas apmokamos po ataskaitinio laikotarpio pabaigos. Darbuotojų sergamumas sumažėjo.</t>
  </si>
  <si>
    <t>Trakų istorijos muziejus – dėl paruošiamųjų procedūrų užtrūko planuoti Trakų pusiasalio piliavietės tvarkybos darbai.</t>
  </si>
  <si>
    <t>Trakų istorijos muziejus – DU išmokėjimas už ataskaitinį laikotarpį kitą mėn.</t>
  </si>
  <si>
    <t xml:space="preserve">Kauno IX forto muziejus – sąskaitos apmokamos pasibaigus laikotarpiui. </t>
  </si>
  <si>
    <t>Kauno IX forto muziejus – darbo užmokestis persikėlė i kitą mėnesį.</t>
  </si>
  <si>
    <t>Kauno IX forto muziejus – nebaigti darbai neišrašytos sąskaitos, ilgalaikio turto remontas.</t>
  </si>
  <si>
    <t>KĮ KAUNO VALSTYBINĖ FILHARMONIJA – Nacionalinę programą vykdome visus metus, o asignavimai paskirti I š.m. ketv., 06 mėn. sąskaitos f. už paslaugas apmokamos 07 mėn. Sumažėjo darbuotojų sergamumas.</t>
  </si>
  <si>
    <t>KĮ KAUNO VALSTYBINĖ FILHARMONIJA - 06 mėn. socialinio draudimo mok. sumokėtas 07 mėn.</t>
  </si>
  <si>
    <t>Kauno apskrities viešoji biblioteka – Dėl apskaičiuoto darbo užmokesčio išmokėjimo kitą mėnesį.</t>
  </si>
  <si>
    <t>Kauno apskrities viešoji biblioteka – Užsitęsę vykdomi darbai ir dokumentacijos tvarkymas.</t>
  </si>
  <si>
    <t>Kauno apskrities viešoji biblioteka – Mažesnis, nei planuota, pirkimų poreikis.</t>
  </si>
  <si>
    <t>Vilniaus pilių valstybinio kultūrinio rezervato direkcija – Personalo kaita ir laikinas nedarbingumas (pvz., dėl neužimtų pareigybių, darbuotojų laikino nedarbingumo, darbuotojų, išėjusių tikslinių atostogų).</t>
  </si>
  <si>
    <t>Vilniaus pilių valstybinio kultūrinio rezervato direkcija – sąskaitos iš tiekėjų už suteiktas paslaugas gautos ir apmokėtos po ataskaitinio laikotarpio pabaigos.</t>
  </si>
  <si>
    <t>Vilniaus pilių valstybinio kultūrinio rezervato direkcija – Užsitęsę vykdomi darbai.</t>
  </si>
  <si>
    <t>KĮ ŠIAULIŲ VALSTYBINIS KAMERINIS CHORAS „POLIFONIJA“ - Lėšos buvo suplanuotos darbuotojų atostoginiams, bet dėl koncertinės veiklos atostogos buvo perplanuotos.</t>
  </si>
  <si>
    <t>KĮ ŠIAULIŲ VALSTYBINIS KAMERINIS CHORAS „POLIFONIJA“ - Dėl mažesnio lėšų poreikio transporto išlaidoms, prekėms ir paslaugoms.</t>
  </si>
  <si>
    <t>KĮ LIETUVOS VALSTYBINIS SIMFONINIS ORKETRAS – Socialinio draudimo įmokos apmokamos po ataskaitinio laikotarpio pabaigos.</t>
  </si>
  <si>
    <t>KĮ LIETUVOS VALSTYBINIS SIMFONINIS ORKETRAS - Sąskaitos apmokamos po ataskaitinio laikotarpio pabaigos.</t>
  </si>
  <si>
    <t>KĮ LIETUVOS VALSTYBINIS SIMFONINIS ORKETRAS - Gastrolės į regionus rugsėjo mėn.</t>
  </si>
  <si>
    <t>Šiaulių Aušros muziejus – nepanaudota DU ir soc. Draudimas.</t>
  </si>
  <si>
    <t xml:space="preserve">Panevėžio apskrities G. Petkevičaitės -Bitės viešoji biblioteka – Prekių ir paslaugų panaudojimas. Projektas "Įgyvendinti skaitymo skatinimo, literatūros sklaidos iniciatyvas, puoselėti knygos meną" vykdomas iki 2022-12-31d. </t>
  </si>
  <si>
    <t>Panevėžio apskrities G. Petkevičaitės -Bitės viešoji biblioteka – Darbo užmokestis, socialinis draudimas ir darbdavių socialinė parama pinigais. Netikslus planavimas dėl apskaičiuoto darbo užmokesčio ir atostoginių išmokėjimo kitą mėnesį, nei buvo suplanuota.</t>
  </si>
  <si>
    <t xml:space="preserve">Panevėžio apskrities G. Petkevičaitės -Bitės viešoji biblioteka – Prekių ir paslaugų panaudojimas. Projektas "Vykdyti gyventojų medijų ir informacinio raštingumo kompetencijų ugdymo veiklas reglamentavimas" vykdomas iki 2022-12-31d. </t>
  </si>
  <si>
    <t>Panevėžio apskrities G. Petkevičaitės -Bitės viešoji biblioteka – Prekių ir paslaugų panaudojimas. Prekių pirkimo poreikis mažesnis nei buvo planuota.</t>
  </si>
  <si>
    <t>Trakų istorinio nacionalinio parko direkcija – Atlyginimai už birželio mėn. išmokėti liepos mėn.</t>
  </si>
  <si>
    <t>Lietuvos teatro muzikos ir kino muziejus – Darbuotojų laikino nedarbingumo.</t>
  </si>
  <si>
    <t>Lietuvos teatro muzikos ir kino muziejus – Finansavimas skirtas 2022 06 02 d. ( II ketvirčio pabaigoje).</t>
  </si>
  <si>
    <t>Lietuvos teatro muzikos ir kino muziejus – Užsitęsusios viešųjų pirkimų ir susijusios teisinės procedūros.</t>
  </si>
  <si>
    <t>Valstybinio Kernavės kultūrinio rezervato direkcija – Darbo užmokestis ir socialinio draudimo įmokos už birželio mėnesį išmokėtos liepos mėnesį.</t>
  </si>
  <si>
    <t>Valstybinio Kernavės kultūrinio rezervato direkcija – Sąskaitos už prekes ir paslaugas, komunalines, remonto ir eksploatavimo, informacinių technologijų paslaugas apmokėtos po ataskaitinio laikotarpio pabaigos.</t>
  </si>
  <si>
    <t>Lietuvos liaudies buities muziejus – Apskaičiuotas darbo užmokestis išmokamas kitą mėnesį.</t>
  </si>
  <si>
    <t>Lietuvos liaudies buities muziejus – Sąskaitos už suteiktas paslaugas ir įsigytas prekes apmokamos po ataskaitinio laikotarpio pabaigos.</t>
  </si>
  <si>
    <t>Lietuvos liaudies buities muziejus – Kiti įsipareigojimai numatyti atlikti iki metų pabaigos (stogų remontas).</t>
  </si>
  <si>
    <t>Adomo Mickevičiaus viešoji biblioteka – Dėl apskaičiuoto darbo užmokesčio ir atostoginių išmokėjimo kitą mėnesį, nei buvo suplanuota.</t>
  </si>
  <si>
    <t>Adomo Mickevičiaus viešoji biblioteka – Sąskaitos už suteiktas paslaugas ataskaitinio laikotarpio pabaigoje apmokamos kitą mėnesį, nei buvo suplanuota.</t>
  </si>
  <si>
    <t xml:space="preserve">Adomo Mickevičiaus viešoji biblioteka – Darbuotojai mažiau sirgo, planuotos išeitinės išmokos darbuotojams, sulaukus pensijinio amžiaus nusikėlė į III–IV ketvirčius. </t>
  </si>
  <si>
    <t>Adomo Mickevičiaus viešoji biblioteka – Priemonei 08.001.04.01.11 (dokumentų įsigijimas) metinis asignavimų planas įkeltas į I-ą ketvirtį, o dokumentai įsigyjami visus metus.</t>
  </si>
  <si>
    <t xml:space="preserve">Adomo Mickevičiaus viešoji biblioteka - Priemonei 08.001.11.02.03 (infrastruktūros modernizavimas) metinis asignavimų planas įkeltas į I-ą ketvirtį, o sutartyje numatytas darbų atlikimo terminas yra 2022.08.30 </t>
  </si>
  <si>
    <t>Adomo Mickevičiaus viešoji biblioteka – Priemonei 08.001.11.01.06 asignavimų planas įkeltas į I-ą ketvirtį, o veiklos vykdomos visus metus.</t>
  </si>
  <si>
    <t>Maironio lietuvių literatūros muziejus – DU ir atostoginių išmokėjimas kitą mėnesį nei buvo planuota.</t>
  </si>
  <si>
    <t>Maironio lietuvių literatūros muziejus – Sąskaitos už paslaugas apmokamos po ataskaitinio laikotarpio pabaigos.</t>
  </si>
  <si>
    <t>Maironio lietuvių literatūros muziejus – Užsitęsusios viešųjų pirkimų procedūros.</t>
  </si>
  <si>
    <t>KĮ Valstybinis pučiamųjų instrumentų orkestras „Trimitas“ - Darbo užmokesčio išmokėjimo kitą mėnesį, sąskaitos už suteiktas paslaugas apmokamos po ataskaitinio laikotarpio pabaigos.</t>
  </si>
  <si>
    <t>ŽEMAIČIŲ MUZIEJUS „ALKA“ - Dėl neužimtų pareigybių, darbuotojų laikino nedarbingumo, darbuotojų, išėjusių tikslinių atostogų.</t>
  </si>
  <si>
    <t>ŽEMAIČIŲ MUZIEJUS „ALKA“ - Sąskaitos už suteiktas paslaugas apmokamos po ataskaitinio laikotarpio pabaigos.</t>
  </si>
  <si>
    <t>ŽEMAIČIŲ MUZIEJUS „ALKA“ - Dėl mažesnio nei planuota poreikio.</t>
  </si>
  <si>
    <t xml:space="preserve">ŽEMAIČIŲ MUZIEJUS „ALKA“ - Suplanuotai darbdavių socialinei paramai pinigais (už ligos pirmas dvi darbo dienas) pakako mažesnės sumos, o darbuotojų išeitinės kompensacijos išmokėjimas nusikėlė į kitą ketvirtį. </t>
  </si>
  <si>
    <t>Valstybinis jaunimo teatras – Darbo užmokesčio išmokėjimo kitą mėnesį, dėl ligų, neužimtų pareigybių.</t>
  </si>
  <si>
    <t>Valstybinis jaunimo teatras – Mažesnis nei planuota, pirkimų poreikis.</t>
  </si>
  <si>
    <t>Valstybinis jaunimo teatras – Sąskaitos už suteiktas paslaugas apmokomos po ataskaitinio laikotarpio pabaigos. Sąskaitos už suteiktas paslaugas apmokomos po ataskaitinio laikotarpio pabaigos, taip pat turėjo įtakos dėl 1-ame ketvirtyje įkelto plano nac. programai vykdyti, kuri tęsis iki matų pabaigos.</t>
  </si>
  <si>
    <t xml:space="preserve">Lietuvos aviacijos muziejus – plano vykdymas (pastato rekonstrukcija) numatytas per visus 2022 metus. </t>
  </si>
  <si>
    <t xml:space="preserve">Lietuvos aviacijos muziejus -2 ketv. DU išmokėtas 3 ketvirtyje. </t>
  </si>
  <si>
    <t>Lietuvos aviacijos muziejus – SF už suteiktas paslaugas apmokėtos po ataskaitinio laikotarpio.</t>
  </si>
  <si>
    <t>Koncertinė įstaiga valstybinis choras „Vilnius“ - Sąskaitos už sutektas paslaugas apmokamos po ataskaitinio laikotarpio pabaigos.</t>
  </si>
  <si>
    <t xml:space="preserve">Lietuvos aklųjų biblioteka – Gavus darbuotojų prašymus atostoginius mokėti ne prieš atostogas, o kartu su atlyginimu, neišleista tiek, kiek suplanuota. </t>
  </si>
  <si>
    <t>Lietuvos aklųjų biblioteka – Įvyko naujų diktorių pirkimas, diktoriai pradėjo teikti įgarsinimo paslaugas, darbai bus baigti ir priimti 2022 m. III–IV ketv.</t>
  </si>
  <si>
    <t xml:space="preserve">Lietuvos aklųjų biblioteka – Įgyvendinant projektą "Vasara su knyga", pirkimai atliekami kartu su kitomis bibliotekomis, planuojame, kad paslaugos bus suteiktos 2022 m. III–IV ketv. </t>
  </si>
  <si>
    <t xml:space="preserve">Lietuvos aklųjų biblioteka – Paslaugų tiekėjai apskaitos dokumentus pateikė vėlesne data nei buvo galima pateikti mokėjimo prašymą. </t>
  </si>
  <si>
    <t>Juozo Miltinio dramos teatras – lėšos planuojamos panaudoti per 2022 antrąjį ketvirtį.</t>
  </si>
  <si>
    <t xml:space="preserve">Kauno valstybinis lėlių teatras – Dalis atostogų perkeltos į 07 mėn. Atostoginiai buvo planuoti 06 mėn., išmokėta 07 mėn. </t>
  </si>
  <si>
    <t>Kauno valstybinis lėlių teatras – Ryšių, transporto nuomos, komunalinių paslaugų, kvalifikacijos kėlimo bei nedarbingumo ir išeitinių išmokų išlaidoms I pusmetyje reikėjo mažiau lėšų, nei buvo planuota.</t>
  </si>
  <si>
    <t>Kauno valstybinis lėlių teatras – Nacionalinės programos lėšos įkeltos I ketvirtyje, o dalis jų bus panaudota II pusmetyje.</t>
  </si>
  <si>
    <t>KULTŪROS INFRASTRUKTŪROS CENTRAS – Užsitęsusios viešųjų pirkimų ir susijusios teisinės ir administracinės procedūros.</t>
  </si>
  <si>
    <t>KULTŪROS INFRASTRUKTŪROS CENTRAS – Užsitęsę vykdomi darbai, jų dokumentacijos tvarkymas.</t>
  </si>
  <si>
    <t>KULTŪROS INFRASTRUKTŪROS CENTRAS – Personalo kaita ir laikinas nedarbingumas.</t>
  </si>
  <si>
    <t>KULTŪROS INFRASTRUKTŪROS CENTRAS – Netikslus planavimas.</t>
  </si>
  <si>
    <t>LIETUVOS ŠVIETIMO ISTORIJOS MUZIEJUS – Darbo užmokestis už 2022 birželį išmokėtas 2022 liepos mėnesį (31,8 tūkst. eurų).</t>
  </si>
  <si>
    <t>LIETUVOS ŠVIETIMO ISTORIJOS MUZIEJUS – Dalis 2022 m. už birželio mėn. gautų PVM sąsk. faktūrų apmokėta 2022 m. liepos mėn. (5,0 tūkst. eurų).</t>
  </si>
  <si>
    <t>LIETUVOS ŠVIETIMO ISTORIJOS MUZIEJUS – Pakeistas pirkimų planas, numatoma išleisti 2022 m. III ketv. prisidedant prie projekto vykdymo „Muziejus ant ratų“ (17,2 tūkst. eurų).</t>
  </si>
  <si>
    <t>Koncertinė įstaiga valstybinių dainų ir šokių ansamblis „Lietuva“ - darbo užmokestis ir socialinis draudimas buvo suplanuotas ataskaitinį ketvirtį, tačiau išmokėtas yra kitą ketvirtį.</t>
  </si>
  <si>
    <t>Koncertinė įstaiga valstybinių dainų ir šokių ansamblis „Lietuva“ - skirtos lėšos programos projektui vykdyti bus apnaudotos kitame ketvirtyje.</t>
  </si>
  <si>
    <t>Lietuvos etnokosmologijos muziejus – netikslus planavimas.</t>
  </si>
  <si>
    <t>Lietuvos etnokosmologijos muziejus – mažesnis, nei planuota, pirkimų procesas.</t>
  </si>
  <si>
    <t>Lietuvos etnokosmologijos muziejus – užsitęsę vykdomi darbai, jų dokumentacijos tvarkymas.</t>
  </si>
  <si>
    <t>Lietuvos jūrų muziejus – asignavimai nepanaudoti dėl to, kad DU mokamas iki kito mėnesio 10 dienos, 2022 m. 07 mėn.</t>
  </si>
  <si>
    <t>Lietuvos jūrų muziejus – dėl užsitęsusio statybos leidimų išdavimo derinimo Klaipėdos miesto savivaldybėje. Nebuvo gautas LR KM leidimas pradėti pirkimą, dėl prasidėjusio karo Ukrainoje.</t>
  </si>
  <si>
    <t>Vilniaus teatras „Lėlė“ - Darbo užmokesčio ir atostoginių išmokėjimo kitą mėnesį nei buvo suplanuota.</t>
  </si>
  <si>
    <t>Vilniaus teatras „Lėlė“ - Sąskaitos už suteiktas paslaugas apmokamos po ataskaitinio laikotarpio pabaigos.</t>
  </si>
  <si>
    <t>Vilniaus teatras „Lėlė“ - Lėšas įsisaviname pagal sutarties su tiekėjais sąlygas. Paskutiniai mokėjimai numatomi šių metų trečiąjį ketvirtį.</t>
  </si>
  <si>
    <t>Lietuvos rusų dramos teatras – Darbo užmokesčio ir atostoginių išmokėjimas kitą mėnesį.</t>
  </si>
  <si>
    <t>Lietuvos rusų dramos teatras – Sąskaitos apmokamos po ataskaitinio laikotarpio pabaigos.</t>
  </si>
  <si>
    <t>Lietuvos rusų dramos teatras – Nepradėta spektaklių gamyba.</t>
  </si>
  <si>
    <t>Lietuvos rusų dramos teatras – Ketvirčio pabaigoje remontui gautos lėšos.</t>
  </si>
  <si>
    <t>VALSTYBINIS Šiaulių dramos teatras - Mažesnis, nei planuota, pirkimų poreikis.</t>
  </si>
  <si>
    <t>LR KM - Užsitęsę vykdomi darbai, jų dokumentacijos tvarkymas.</t>
  </si>
  <si>
    <t xml:space="preserve">LR KM – Dėl užsitęsusių veiklų įgyvendinimui reikalingų parengiamųjų etapų, įskaitant dokumentacijos (aprašų) rengimo, derinimo ir tvirtinimo. </t>
  </si>
  <si>
    <t>Valstybinis Vilniaus mažasis teatras – Lėšos skirtos spektaklių sklaidai po Lietuvos Respubliką. Gastrolės numatytos tiek pavasarį, tiek rudenį – žiemą. Lėšos bus panaudotos 4 ketvirtį.</t>
  </si>
  <si>
    <t>VALSTYBINIS Šiaulių dramos teatras – Lėšos skirtos spektaklių sklaidai regionuose – pirmame ketvirtyje įvykusių gastrolių į regionus negalėjome apmokėti, nes vėlai įkeltos lėšos – tik balandžio mėnesį. Šitos lėšos numatytos įsisavinti per visus 2022 metus iki metų galo.</t>
  </si>
  <si>
    <t>Lietuvos kultūros taryba – Asignavimai liko nepanaudoti, nes nebuvo pakankamai gauta paraiškų su tinkamais finansuoti projektais. Pirmo kvietimo, kuris vyko 2021 m. 10 08 –11 09 dienomis gauta 10 paraiškų, finansuoti 9 projektai 108.600,00 eurų sumai. 2022 m. 04 28–05 25 dienomis vyko antras kvietimas, kurio metu gautos 6 paraiškos, skirtas finansavimas 3 projektams 23900,00 eurų sumai. Šie projektai bus apmokėti trečiame ketvirtyje, pasirašius projektų finansavimo sutartis.</t>
  </si>
  <si>
    <t>Klaipėdos dramos teatras – Sąskaitos apmokėjimui gautos birželio pabaigoje – liepos pradžioje. Pilnas asignavimų panaudojimas per liepos mėnesį.</t>
  </si>
  <si>
    <t>KĮ ŠIAULIŲ VALSTYBINIS KAMERINIS CHORAS „POLIFONIJA“ - Dėl į II pusmetį perplanuotų koncertų regionuose.</t>
  </si>
  <si>
    <t>KĮ LIETUVOS VALSTYBINIS SIMFONINIS ORKETRAS - Projekto įgyvendinimas rugsėjo mėn.</t>
  </si>
  <si>
    <t>KĮ Valstybinis pučiamųjų instrumentų orkestras „Trimitas“ - Paskutinis užplanuotas koncertas įvyks 2022 metų III ketvirtį.</t>
  </si>
  <si>
    <t>Koncertinė įstaiga valstybinis choras „Vilnius“ - Lėšos bus panaudojamos III–IV ketvirtyje.</t>
  </si>
  <si>
    <t>Juozo Miltinio dramos teatras – didžioji dalis gastrolių suplanuota 2022 m. antrąjį pusmetį.</t>
  </si>
  <si>
    <t>Lietuvos aklųjų biblioteka - 2022-05-25 pasirašyta sutartis dėl asmenims, negalintiems skaityti įprasto teksto, skirtų mokymų organizavimui reikalingo autobusiuko pirkimo, terminas prekės pristatymui ir atsiskaitymui 2022 m. IV ketv.</t>
  </si>
  <si>
    <t>Lietuvos aklųjų biblioteka - 2022-06-07 d. pasirašyta sutartis dėl tikslinei auditorijai skirtos skaitmeninio raštingumo ir pritaikyto formato informacijos išteklių naudojimo mokymų programos parengimo, tiekėjas paslaugas suteiks 2022 m. III ketv.</t>
  </si>
  <si>
    <t>Lietuvos aklųjų biblioteka – Baigiamos rengti virtualios bibliotekos ELVIS mobiliųjų programėlių techninės specifikacijos, numatyta skelbti viešąjį pirkimą, numatoma sutartį pasirašyti 2022 m. 8 mėn., o mobiliąsias programėles sukurti iki 2022 m. IV ketv. pabaigos.</t>
  </si>
  <si>
    <t>Dėl darbo pobūdžio specifikos daliai etatų užimti nerandama tinkamų darbuotojų, personalo kaita ir laikinas nedarbingumas.</t>
  </si>
  <si>
    <t>Mažesnė nei planuota pirkimų kaina.</t>
  </si>
  <si>
    <t xml:space="preserve">Netikslus lėšų ketvirtinis paskirstymas - 34,6 tūkst. eurų; suplanuoti darbai perkelti į vėlesnį ataskaitinį laikotarpį - 206,3 tūkst. eurų; sąskaitos už prekes ir paslaugas apmokėtos po ataskaitinio laikotarpio pabaigos - 68,6 tūkst. eurų; prekių ir paslaugų įsigijimo išlaidų bei kitų išlaidų einamiesiems tikslams netikslus planavimas 1851,4 tūkst. eurų.
</t>
  </si>
  <si>
    <t>Užsitęsusios viešųjų pirkimų procedūros ir susijusios teisinės ir administracinės procedūros - 397,0 tūkst. eurų;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- 1435,5 tūkst. eurų.</t>
  </si>
  <si>
    <t>Užsitęsę vykdomi darbai, jų dokumentacijos tvarkymas 69,0 tūkst. eurų; pratęstos sutarčių vykdymo datos - 648,9 tūkst. eurų.</t>
  </si>
  <si>
    <t>Valstybinės saugomų teritorijų tarnybos įstaigų reorganizacija - 14,9 tūkst. eurų.</t>
  </si>
  <si>
    <t>APVA projektuose užsitęsė darbų vykdymas bei paslaugų teikimas - 626,5 tūkst. eurų.</t>
  </si>
  <si>
    <t>APVA ne visos pareigybės buvo užimtos, dalis darbuotojų buvo motinystės atostogose.</t>
  </si>
  <si>
    <t>Užsitęsusios viešųjų pirkimų procedūros ir susijusios teisinės ir administracinės procedūros.</t>
  </si>
  <si>
    <t>APVA mažesnis pirkimų poreikis - 19,0 tūkst. eurų</t>
  </si>
  <si>
    <t>APVA dėl šalyje paskelbto Covid-19 karantino ir jo ribojimų projekto partneriai turėjo lėšų sutaupymų už 2020-2021 m. (pvz. dėl nusikėlusių veiklų, neįvykusių renginių ir pan.), todėl partneriams mokėjimai atidėti II pusmečiui - 316,6 tūkst. eurų.</t>
  </si>
  <si>
    <t>APVA netikslus planavimas - pareiškėjams išmokėta mažiau nei planuota - 1568,4 tūkst. eurų.</t>
  </si>
  <si>
    <t>AM dėl užsitęsusių viešųjų pirkimų vėliau prasidėjo rangos darbai - 143,8 tūkst. eurų. Užsitęsusios  APVA projektų viešųjų pirkimų procedūros - 3056,1 tūkst. eurų.</t>
  </si>
  <si>
    <t>APVA lėšų panaudota mažiau nei planuota, nes  projektus administruojantys pareiškėjai pateikė  mokėjimo paraiškas mažesnėms sumoms dėl statybinių medžiagų ir personalo trūkumo, kurį įtakojo COVID-19 epidemija, vėliau - karas Ukrainoje -7300,7 tūkst. eurų.</t>
  </si>
  <si>
    <t>APVA lėšos nepanaudotos dėl neįvykusių pirkimų, pratęsus projektų įgyvendimo terminus, dėl užsitęsusių aikštelių įrengimo vietų derinimo su gyventojais - 3895,0 tūkst. eurų.</t>
  </si>
  <si>
    <t>APVA projekto partneriai dėl šalyje paskelbto Covid-19 karantino ir jo ribojimų turėjo lėšų sutaupymų už 2020-2021 m. (pvz. dėl nusikėlusių veiklų, neįvykusių renginių ir pan.), todėl partneriams mokėjimai atidėti II pusmečiui - 237,0 tūkst. eurų.</t>
  </si>
  <si>
    <t>Valstybinėje saugomų teritorijų tarnyboje dėl atostogaujančių atsakingų darbuotojų dalis darbų perkelta į kitą ataskaitinį laikotarpį - 109,1 tūkst. eurų.</t>
  </si>
  <si>
    <t>AM užtruko didieji pirkimai visuose projektuose, projekto vykdytojai ilgai rengė pirkimo dokumentus ir vėlavo juos suderinti su CPVA, todėl vėlavo projektų veiklos  bei deklaravimas / atsiskaitymas už veiklas - 170,5 tūkst. eurų.</t>
  </si>
  <si>
    <t>Darbo užmokestis už birželio mėn. ir atostoginiai išmokėti ataskaitiniam laikotarpiui pasibaigus.</t>
  </si>
  <si>
    <t>Valstybinėje saugomų teritorijų tarnyboje nesurinkta planuotų pajamų įmokų - 33,1 tūkst. eurų.</t>
  </si>
  <si>
    <t>Suplanuoti darbai perkelti į vėlesnį ataskaitinį laikotarpį - 7,9 tūkst. eurų; etikslus prekių ir paslaugų įsigijimo planavimas - 150,2 tūkst. eurų.</t>
  </si>
  <si>
    <t>Valstybinės saugomų teritorijų tarnybos įstaigų reorganizacija - 42,7 tūkst. eurų.</t>
  </si>
  <si>
    <t xml:space="preserve"> Racionalus ir taupus lėšų naudojimas.</t>
  </si>
  <si>
    <t>AM negavo palūkanų dėl mažesnio išmokėjimo vandentvarkos projektuose - 5,0 tūkst. eurų.</t>
  </si>
  <si>
    <t>Sąskaitos už paslaugas, suteiktas birželio mėn., apmokėtos liepos mėn.</t>
  </si>
  <si>
    <t>AM pažangos lėšos, kurioms dar yra rengiami teisės aktai-aprašai - 20722,5 tūkst. eurų; APVA nepanaudotos lėšos planuotos APVIS plėtrai, yra pateiktas užsakymas tiekėjui naujo modulio sukūrimui (daugiabučių namų atnaujinimo (modernizavimo) programos administravimas), kuris yra pakankamai brangus ir kurį  numatomas įgyvendinti visa apimtimi III ketv. - 22,8 tūkst. eurų; APVA savivaldybės pateikė mokėjimo prašymų už mažesnę sumą - 183,8 tūkst. eurų.</t>
  </si>
  <si>
    <t>APVA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- 7783,4 tūkst. eurų.</t>
  </si>
  <si>
    <t>Panaudota lėšų mažiau nei buvo suplanuota dėl įvykdytų pirkimų mažesnėmis kainomis - 4982,0 tūkst. Eurų.</t>
  </si>
  <si>
    <t>Klaipėdos valstybinis muzikinis teatras – Neuždirbtos pajamų įmokos.</t>
  </si>
  <si>
    <t>Klaipėdos apskrities Ievos Simonaitytės viešoji biblioteka – Darbo užmokesčio ir atostoginių išmokėjimas sekančio ketvirčio pradžioje.</t>
  </si>
  <si>
    <t>Klaipėdos apskrities Ievos Simonaitytės viešoji biblioteka – Užsitęsusios viešųjų pirkimų procedūros.</t>
  </si>
  <si>
    <t>LIETUVOS KULTŪROS institutas – Buvo suplanuotos didesnės pajamos iš Vilniaus knygų mugės už paslaugas.</t>
  </si>
  <si>
    <t>LIETUVOS KULTŪROS institutas – Mažesnis nei planuota I pusmečio pirkimų poreikis.</t>
  </si>
  <si>
    <t>Vilniaus Gaono žydų istorijos muziejus – Sąmata neįvykdyta, dėl pastato Pylimo g. 4 uždarymo rekonstrukcijai, muziejus per pastarąjį laikotarpį gavo ženkliai mažiau pajamų, nei paprastai.</t>
  </si>
  <si>
    <t>Valstybinis Vilniaus mažasis teatras – Dėl susiklosčiusios politinės situacijos vieno spektaklio repeticijos atšauktos, kito–nukelta premjera.</t>
  </si>
  <si>
    <t>Valstybinis Vilniaus mažasis teatras – neišmokėti kūrėjams autoriniai atlyginimai, taupomos lėšos 2022 m. Nacionalinės programos įgyvendinimui. Suplanuoti remonto darbai atliekami ne sezono metu, 07–08 mėn.</t>
  </si>
  <si>
    <t>VALSTYBINIS Šiaulių dramos teatras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</si>
  <si>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- 2.2.1.1.1.05 Mažesnis, nei planuota, pirkimų poreikis.</t>
  </si>
  <si>
    <t>VALSTYBINIS Šiaulių dramos teatras - 2.2.1.1.1.15 Planavimo paklaida, mažesnis, nei planuota, pirkimų poreikis.</t>
  </si>
  <si>
    <t>VALSTYBINIS Šiaulių dramos teatras - 2.2.1.1.1.15 Lėšos iš 2021 m pajamų įmokų likučio patalpų remontui, bus naudojamas visus metus.</t>
  </si>
  <si>
    <t>VALSTYBINIS Šiaulių dramos teatras - 2.2.1.1.1.16 Mažesnis, nei planuota, pirkimų poreikis.</t>
  </si>
  <si>
    <t>VALSTYBINIS Šiaulių dramos teatras - 2.2.1.1.1.21 Mažesnis, nei planuota, pirkimų poreikis.</t>
  </si>
  <si>
    <t>VALSTYBINIS Šiaulių dramos teatras - 2.7.3.1.1.01 Lėšos iš 2021 m pajamų įmokų likučio, bus naudojamas visus metus.</t>
  </si>
  <si>
    <t>VALSTYBINIS Šiaulių dramos teatras - 3.1.1.3.1.02 Mažesnis, nei planuota, pirkimų poreikis.  Lėšos iš 2021 m pajamų įmokų likučio, bus naudojamas visus metus.</t>
  </si>
  <si>
    <t>Šiuolaikinio meno centras – Netikslus planavimas, pasikeitė darbuotojų atostogų grafikas, sutaupyta dėl neužimtų pareigybių.</t>
  </si>
  <si>
    <t xml:space="preserve">Šiuolaikinio meno centras – Netikslus planavimas, pasikeitė darbuotojų atostogų grafikas, sutaupyta dėl neužimtų pareigybių. </t>
  </si>
  <si>
    <t>Šiuolaikinio meno centras – Netikslus komandiruočių planavimas. Netikslus  ryšių paslaugų planavimas.</t>
  </si>
  <si>
    <t>Šiuolaikinio meno centras – Dėl mažesnio nei planuota poreikio reprezentacinėms išlaidoms.</t>
  </si>
  <si>
    <t>Šiuolaikinio meno centras – Mažesnis nei planuota poreikis kitoms išlaidoms 1 pusmetyje, paslaugų įsigijimas nukeltas 2 pusmečiui.</t>
  </si>
  <si>
    <t>Šiuolaikinio meno centras – Dėl mažesnio poreikio nei planuota IT įsigijimui.</t>
  </si>
  <si>
    <t>Lietuvos nacionalinis kultūros centras – Dainų šventės metais gauname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</si>
  <si>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 xml:space="preserve">Lietuvos nacionalinis kultūros centras – Dėl mažesnio, nei planuota pirkimų poreikio ataskaitinį laikotarpį. </t>
  </si>
  <si>
    <t>Klaipėdos dramos teatras – Darbo užmokesčio fondas kaupiamas ir bus naudojamas tuomet, kai bus poreikis (III-IV ketv.).</t>
  </si>
  <si>
    <t>Klaipėdos dramos teatras – Mažesnis, nei planuota, pirkimų poreikis.</t>
  </si>
  <si>
    <t>Kauno valstybinis muzikinis teatras – Sąskaitos už suteiktas paslaugas apmokamos po ataskaitinio laikotarpio pabaigos.</t>
  </si>
  <si>
    <t>Kauno valstybinis muzikinis teatras – Užsitęsusios viešųjų pirkimų procedūros.</t>
  </si>
  <si>
    <t>KONCERTINĖ ĮSTAIGA KAUNO VALSTYBINĖ FILHARMONIJA – Mažesnis nei planuota pirkimų poreikis.</t>
  </si>
  <si>
    <t>KONCERTINĖ ĮSTAIGA KAUNO VALSTYBINĖ FILHARMONIJA – Nereikėjo mokėti dvigubo DU už šventines dienas į gastroles vyko mažiau choro artistų. Darbuotojai lankė nemokamus seminarus, 06 mėn. sąskaitos f. už paslaugas apmokamos 07 mėn. Užsitęsusios viešųjų pirkimų procedūros. Sumažėjo darbuotojų sergamumas.</t>
  </si>
  <si>
    <t>Kauno apskrities viešoji biblioteka – Mokėjimai vykdomi proporcingai surenkamom pajamom.</t>
  </si>
  <si>
    <t>Vilniaus pilių valstybinio kultūrinio rezervato direkcija – Lėšos kaupiamos vykdomų projektų( VIP ir ES) nenumatytiems darbams finansuoti.</t>
  </si>
  <si>
    <t>KĮ LIETUVOS VALSTYBINIS SIMFONINIS ORKETRAS – Gauta mažiau nei planuota pajamų, todėl nevykdomi pirkimai.</t>
  </si>
  <si>
    <t>Panevėžio apskrities G. Petkevičaitės -Bitės viešoji biblioteka Faktinės įmokos į biudžetą mažesnės, nei buvo suplanuota.</t>
  </si>
  <si>
    <t>Panevėžio apskrities G. Petkevičaitės -Bitės viešoji biblioteka Prekių ir paslaugų panaudojimas. Mažesnis nei planuota pirkimų poreikis.</t>
  </si>
  <si>
    <t>Trakų istorinio nacionalinio parko direkcija – Mažesnis nei planuota pirkimų poreikis.</t>
  </si>
  <si>
    <t>Lietuvos teatro muzikos ir kino muziejus – Užsitęsusios dokumentų tvarkymas.</t>
  </si>
  <si>
    <t>Valstybinio Kernavės kultūrinio rezervato direkcija – Gauta mažiau pajamų, nei planuota. Didelę lėšų dalį planuojame išleisti renginio „Gyvosios archeologijos dienos Kernavėje“ organizavimo išlaidoms padengti liepos mėnesį.</t>
  </si>
  <si>
    <t>Lietuvos liaudies buities muziejus – Ataskaitiniu laikotarpiu neįsigytas planuotas ilgalaikis turtas.</t>
  </si>
  <si>
    <t>Lietuvos liaudies buities muziejus – Kiti įsipareigojimai numatyti atlikti iki metų pabaigos.</t>
  </si>
  <si>
    <t>Adomo Mickevičiaus viešoji biblioteka – Buvo suplanuotos įmokos didesnės už faktines įmokas į biudžetą.</t>
  </si>
  <si>
    <t>KĮ Valstybinis pučiamųjų instrumentų orkestras „Trimitas“ - Sąskaitos už suteiktas paslaugas apmokamos po ataskaitinio laikotarpio pabaigos.</t>
  </si>
  <si>
    <t>ŽEMAIČIŲ MUZIEJUS „ALKA“ - Dėl netikslaus planavimo, tikimasi lėšos bus panaudotos per kitą ataskaitinį laikotarpį.</t>
  </si>
  <si>
    <t>Valstybinis jaunimo teatras – Dėl netikslaus planavimo, sąskaitos už suteiktas paslaugas apmokamos po ataskaitinio laikotarpio pabaigos ir kitos priežastys.</t>
  </si>
  <si>
    <t>Lietuvos etnokosmologijos muziejus – mažesnis, nei planuota DU išlaidos.</t>
  </si>
  <si>
    <t>Lietuvos etnokosmologijos muziejus – įsigyti ilgalaikį turtą buvo nuspręsta nukelti į 3 ir 4 ketvirčius. Siekame kuo taupiau naudoti pajamų įmokų lėšas.</t>
  </si>
  <si>
    <t>Juozo Miltinio dramos teatras – lėšos planuojamos panaudoti per 2022 antrąjį pusmetį.</t>
  </si>
  <si>
    <t>Kauno valstybinis lėlių teatras - Praėjusių metų likęs nepanaudotas  lėšų  likutis,  2022 metais buvo įskaitytas į I ketvirtį, o dalis šių lėšų bus panaudota II pusmetyje.</t>
  </si>
  <si>
    <t>Kauno valstybinis lėlių teatras - Pirkimų poreikis I pusmetį buvo mažesnis nei planuota, dėl įvairių priežasčių: kūrybinių projektų iš kitų lėšų vykdymas ir kt.</t>
  </si>
  <si>
    <t>LIETUVOS ŠVIETIMO ISTORIJOS MUZIEJUS – Pakeistas pirkimų planas, numatoma išleisti 2022 m. III ketv. prisidedant prie projekto vykdymo „Muziejus ant ratų“.</t>
  </si>
  <si>
    <t>Koncertinė įstaiga valstybinių dainų ir šokių ansamblis „Lietuva“ - dėl nesurinktų pajamų į biudžetą buvo mažesnis, nei planuotas pirkimų poreikis.</t>
  </si>
  <si>
    <t>Lietuvos jūrų muziejus – asignavimai nepanaudoti dėl to, kad darbo užmokestis mokamas iki kito mėnesio 10 dienos, 2022 m. liepos mėn.</t>
  </si>
  <si>
    <t>Lietuvos jūrų muziejus – asignavimai nepanaudoti dėl to, kad buvo perkeltas į 2022 metų I ketvirtį 2021 metų BĮ pajamų įmokų lėšų likutis 5.052.984,52 eurų, kurio didžiąją dalį planuojama panaudoti 3 ir 4 ketvirtį.</t>
  </si>
  <si>
    <t>KĮ ŠIAULIŲ VALSTYBINIS KAMERINIS CHORAS „POLIFONIJA“ - Lėšos buvo suplanuotos nenumatytiems atvejams, kurių neprireikė.</t>
  </si>
  <si>
    <t>KĮ ŠIAULIŲ VALSTYBINIS KAMERINIS CHORAS „POLIFONIJA“ - Dėl mažesnio lėšų poreikio komandiruotėms, transportui, prekėms ir paslaugoms, asignavimai buvo suplanuoti nenumatytai darbdavių socialinei pašalpai mirus darbuotojui, esant darbuotojo sunkiai materialinei padėčiai ir kt., kurių neprireikė, perplanuotas ilgalaikio turto įsigijimo laikas.</t>
  </si>
  <si>
    <t>Lietuvos aviacijos muziejus – negauta pajamų įmokų dėl pastato rekonstrukcijos.</t>
  </si>
  <si>
    <t>Lietuvos aviacijos muziejus – Sąskaitos už suteiktas paslaugas apmokėtos po ataskaitinio laikotarpio.</t>
  </si>
  <si>
    <t>Kauno IX forto muziejus – Darbo užmokesčio mokėjimas persikėlė į kitą laikotarpį.</t>
  </si>
  <si>
    <t>Kauno IX forto muziejus – persikėlė į kitą laikotarpį, atliekamo pastato remonto darbams.</t>
  </si>
  <si>
    <t>Trakų istorijos muziejus – Dėl sumažėjusio lankytojų srauto, sumažėjo planuoti prekių ir paslaugų pirkimo poreikiai muziejaus pagrindinei veiklai vykdyti.</t>
  </si>
  <si>
    <t>Trakų istorijos muziejus – DU išmokėjimas už ataskaitinį laikotarpį kitą mėn., neužimti 22 etatai.</t>
  </si>
  <si>
    <t>Lietuvos rusų dramos teatras – Neužimtos pareigybės, darbuotojų nedarbingumai.</t>
  </si>
  <si>
    <t>Lietuvos rusų dramos teatras – Dienpinigiai išmokėti po ataskaitinio laikotarpio pabaigos.</t>
  </si>
  <si>
    <t>Lietuvos rusų dramos teatras – Darbuotojų sergamumas sumažėjo.</t>
  </si>
  <si>
    <t>Lietuvos rusų dramos teatras – Ne visas turtas įsigytas.</t>
  </si>
  <si>
    <t>Vilniaus teatras „Lėlė“ - Darbo užmokesčio kintamosios dalies išmokėjimo kitą mėnesį nei buvo suplanuota.</t>
  </si>
  <si>
    <t>Vilniaus teatras „Lėlė“ - Dėl mažesnio lėšų poreikio prekėms ir paslaugoms.</t>
  </si>
  <si>
    <t>Šiaulių aušros muziejus – pirkimų pasiūlymai neatitiko sąmatoje numatytos transporto priemonės įsigijimui lėšų sumos. Neįsigyta muziejinių vertybių.</t>
  </si>
  <si>
    <t>Lietuvos kultūros taryba – Dėl didelės darbuotojų kaitos bei ir ligų panaudota ne visas planuoto darbo užmokesčio bei socialinio draudimo suma.</t>
  </si>
  <si>
    <t>Lietuvos kultūros taryba – Naudojant el. parašą, sumažėjo siunčiamų ir gaunamų paštu dokumentų kiekis.</t>
  </si>
  <si>
    <t>Lietuvos kultūros taryba – Dalį planuotų susitikimų pakeitus nuotoliniais įvyko mažiau nei planuota komandiruočių.</t>
  </si>
  <si>
    <t>Lietuvos kultūros taryba – Dalis planuotų pirkimų perkelta į antrą pusmetį, todėl lėšos liko nepanaudotos.</t>
  </si>
  <si>
    <t>Lietuvos kultūros taryba – Pasikeitus viešųjų pirkimų procedūroms perkant paslaugas iš ekspertų, dalis mokėjimų persikėlė į antrą pusmetį.</t>
  </si>
  <si>
    <t>Lietuvos kultūros taryba – Susirgimų skaičius ir su tuo susijusios darbdavio išmokos tiksliai nesuplanuojamos.</t>
  </si>
  <si>
    <t>Lietuvos kultūros taryba – Nepanaudotų asignavimų likutį sudaro įsipareigojimai apmokėti 2022 m. paskirtą projektų finansavimą pagal etapines sutartis, kurių vykdymas vyks 2023, antro finansavimo etapo metu paskirtos lėšos, kurių sutarčių pasirašymo terminai dar nesibaigę.</t>
  </si>
  <si>
    <t>AM asignavimų, skirtų darbo užmokesčiui ir soc. draudimo mokesčiams, ekonomija dėl neužimtų etatų ir darbuotojų nedarbingumo.</t>
  </si>
  <si>
    <t xml:space="preserve">AM nepaskirstyto pavaldžioms įstaigoms darbo užmokesčio fondo lėšų likutis. </t>
  </si>
  <si>
    <t>AM mažesnis nei planuota pirkimų poreikis.</t>
  </si>
  <si>
    <t>AM sąskaitos už pateiktas prekes ir suteiktas paslaugas apmokamos po ataskaitinio laikotarpio pabaigos - 211,3 tūkst. eurų, netikslus ketvirtinis poreikių planavimas - 203,7 tūkst. eurų.</t>
  </si>
  <si>
    <t>AM užsitęsusios viešųjų pirkimų procedūros.</t>
  </si>
  <si>
    <t>AM užsitęsęs Biudžeto lėšų naudojimo sutarties derinimas.</t>
  </si>
  <si>
    <t>AM sutaupyta dėl laikinai neužimtų pareigybių ir motinystės atostogų išėjusių darbuotojų.</t>
  </si>
  <si>
    <t>AM viešinimo projekte 2022  I pusmečiui numatytos išlaidos bus išmokėtos II pusmetyje, nes pasikeitus pirkimo vertei prasitęsė pirkimo procedūros.</t>
  </si>
  <si>
    <t xml:space="preserve">AM pasikeitus programą adminsitruojantiems asmenims, nėra tinkamos išlaidos už atostogas, jei nebuvo tuo laikotarpiu dirbama prie programos. </t>
  </si>
  <si>
    <t xml:space="preserve">AM dėl COVID-19 apribojimų nepanaudotos lėšos komandiruotėms, kitoms išlaidoms, susijusioms su šios programos administravimu. </t>
  </si>
  <si>
    <t>AM sutaupyta dėl laikinai neužimtų pareigybių ir motinystės atostogų išėjusių darbuotojų</t>
  </si>
  <si>
    <t>AM asignavimų, skirtų darbo užmokesčiui ir soc. draudimo mokesčiams, ekonomija dėl neužimtų etatų ir darbuotojų nedarbingumo, laikinai perkeltų darbuotojų į kitas darbo vietas.</t>
  </si>
  <si>
    <t>AM sąskaitos už pateiktas prekes ir suteiktas paslaugas apmokamos po ataskaitinio laikotarpio pabaigos.</t>
  </si>
  <si>
    <t>AM užsitęsę vykdomi darbai, jų dokumentacijos tvarkymas.</t>
  </si>
  <si>
    <t>AM neperduotos lėšos pavaldžioms įstaigoms.</t>
  </si>
  <si>
    <t>APVA netikslus planavimas, preiškėjams išmokėta mažiau nei planuota - 0,9 tūkst. Eurų; Valstybinės saugomų teritorijų tarnybos sąskaitos apmokėtos ataskaitiniam laikotarpiui pasibaigus - 2,8 tūkst. eurų.</t>
  </si>
  <si>
    <r>
      <t xml:space="preserve">AM nutraukta sutartis - 68,0 tūkst. eurų, nepaskirstyta pavaldžioms įstaigoms - 2012,9 tūkst. eurų, užsitęsęs Biudžeto lėšų naudojimo sutarčių pasirašymas - 3004,5 tūkst. eurų; racionalus ir taupus lėšų naudojimas - 9,9 tūkst. eurų; Valstybinės teritorijų planavimo ir statybos inspekcijos finansavimas  (2022.06.14 LR aplinkos ministro įsakymas Nr. D1-111) skirtas 2022 m. 3 ir 4 ketvirčiams - 61,0 tūkst. eurų; Lietuvos hidrometeorologijos tarnybai dar galutinai nepatvirtintos įmokų, mokėtinų tarptautinėms organizacijoms, sumos - 296,4 tūkst. eurų; </t>
    </r>
    <r>
      <rPr>
        <sz val="10"/>
        <color theme="1"/>
        <rFont val="Times New Roman"/>
        <family val="1"/>
        <charset val="186"/>
      </rPr>
      <t>APVA dėl šalto pavasario Sosnovskio barščio naikinimo priemonės  pradėtos taikyti vėliau  todėl mokėjimo prašymai teikiami vėliau, lėšos planuotos panaudoti pirmą pusmetį bus panaudotos ateinantį laikotarpį - 99,5 tūkst. eurų.</t>
    </r>
  </si>
  <si>
    <t>Apskaičiuoto darbo užmokesčio ir atostoginių išmokėjimo kitą mėnesį, nei buvo suplanuota.</t>
  </si>
  <si>
    <t>Personalo kaita ir laikinas nedarbingumas (pvz., dėl neužimtų pareigybių, darbuotojų laikino nedarbingumo, darbuotojų, išėjusių tikslinių atostogų).</t>
  </si>
  <si>
    <t>Dėl laikino darbuotojų nedarbingumo neišmokėta 16,2 tūkst. eurų, dėl darbuotojų išėjusių tikslinių atostogų - 4,8 tūkst. eurų. Dėl laikinai neužimtų pareigybių sutaupyta - 35,2 tūkst. eurų.</t>
  </si>
  <si>
    <t>Buvo suplanuota didesnę dalį atostoginių išmokėti birželio mėn., tačiau dėl intensyvaus parodų grafiko buvo koreguoti atostogų grafikai ir didžioji dalis darbuotojų atostogaus liepos ir rugpjūčio mėnesiais. Be to, dalis darbuotojų, pradėjusių atostogas birželio mėn., pageidavo gauti atostoginius kartu su atlyginimu liepos mėn.</t>
  </si>
  <si>
    <t xml:space="preserve">Dėl padidėjusių statybinių medžiagų ir statybos darbų kainų, ne iš pirmo karto įvyko Klaipėdos laikrodžių muziejaus stogo remonto viešųjų pirkimo procedūros. </t>
  </si>
  <si>
    <t>Per ataskaitinį laikotarpį buvo mažesnis poreikis informacinių technologijų prekių ir paslaugų įsigijimui – nepanaudota - 11,1 tūkst. eurų. Kitom prekėms ir paslaugoms pirkti nepanaudota - 10,4 tūkst. eurų.</t>
  </si>
  <si>
    <t>Suplanuotos lėšos investiciniam projektui „Vilniaus Jonušo Radvilos rūmų pritaikymas muziejinei veiklai“ nepanaudotos todėl, kad užtruko neskelbiamos derybos dėl projektavimo. Lėšos bus įsisavintos II-am pusmety techninio (tvarkybos darbų) projekto parengimo ir su projektavimu susijusioms paslaugoms apmokėti.</t>
  </si>
  <si>
    <t>Didžiausią dalį sudaro sutaupyti asignavimai komunalinių paslaugų išlaidoms - 16,2 tūkst. eurų ir kitų prekių ir paslaugų įsigijimui - 27,9 tūkst. eurų. Šios išlaidos įkeltos i I-ą ketvirtį iš 2021 m. nepanaudoto įmokų likučio. II-ame pusmetyje dėl išaugusių kainų šios lėšos bus panaudotos.</t>
  </si>
  <si>
    <t>Suma 63,3 tūkst. eurų bus įsisavinta II-me šių metų pusmetyje, nes užsitęsus kai kurių ES lėšomis rekonstruojamų pastatų darbams, vėluoja ir įrangos bei baldų pirkimas.</t>
  </si>
  <si>
    <t>Viešųjų finansų valdymo programa</t>
  </si>
  <si>
    <t>Finansų ministerijos valdymo programa</t>
  </si>
  <si>
    <t>Dėl informacinių sistemų diegėjų vėlavimo atlikti suplanuotus darbus.</t>
  </si>
  <si>
    <t>Dėl Covid-19 pasekmių užsitęsusių savivaldybių ES 2014–2020 m. struktūrinių fondų projektų viešųjų pirkimų procedūrų 2022 m. I pusmetį nebuvo panaudota dalies planuotų valstybės biudžeto lėšų asignavimų savivaldybių nuosavų lėšų daliai finansuoti.</t>
  </si>
  <si>
    <t>Tradiciniai nuosavi ištekliai (muitai) yra pervedami į ES biudžetą pagal surinkimo faktą. Nepanaudoti asignavimai bus panaudoti per kitą metų pusmetį.</t>
  </si>
  <si>
    <t>Dėl mažesnių nei planuota gautų sąskaitų įmokoms tarptautinėms finansų institucijoms I pusmetį ir valiutos kursų svyravimų.</t>
  </si>
  <si>
    <t>Dėl vėliau nei planuota gautų Europos Komisijos ir Tarybos sprendimų mokėjimas nusikėlė į trečią ketvirtį.</t>
  </si>
  <si>
    <t>Dėl mažesnių nei planuota finansinių priemonių taikymo išlaidų, dėl vidaus vertybinių popierių išleidimo metu  gautų sumų, mažinančių palūkanų sąnaudas.</t>
  </si>
  <si>
    <t>Mažiau skolintasi užsienio rinkose, dėl palankesnių nei planuota valiutų kursų finansų rinkose.</t>
  </si>
  <si>
    <t>Negauta asignavimų valdytojų prašymų dėl lėšų perskirstymo, siekiant įgyvendinti pažangos priemones.</t>
  </si>
  <si>
    <t>Kol buvo laukiama Arbitražo teismo sprendimo su AB banku „Snoras“ susijusiuose procesuose, teisinių paslaugų poreikis buvo sumažėjęs ir dėl to panaudota mažiau tam tikslui numatytų lėšų.</t>
  </si>
  <si>
    <t>Negauta finansavimo poreikių nenumatytoms įmokoms, susijusioms su Finansų ministerijos administruojamais bendrai Europos Sąjungos struktūrinių fondų lėšomis finansuojamais projektais, ir jas pervesti Europos Komisijos nustatytu terminu, arba skoloms dengti.</t>
  </si>
  <si>
    <t>VĮ Turto bankui lėšos bus pervedamos trečią ketvirtį.</t>
  </si>
  <si>
    <t>AVNT. Dėl personalo kaitos ir laikino nedarbingumo.</t>
  </si>
  <si>
    <t>AVNT. Mažesnis, nei planuota, pirkimų poreikis.</t>
  </si>
  <si>
    <t>AVNT. Užsitęsę vykdomi darbai, jų dokumentacijos tvarkymas.</t>
  </si>
  <si>
    <t>AVNT. Dėl mažesnio sergamumo, nebuvo priteista bylinėjimosi išlaidų.</t>
  </si>
  <si>
    <t>LPT. Dėl personalo kaitos bei neužimtų pareigybių, darbuotojų laikino nedarbingumo.</t>
  </si>
  <si>
    <t>LPT. Mažesnė, nei planuota, pirkimų kaina.</t>
  </si>
  <si>
    <t>LPT. Mažesnis, nei planuota, pirkimų poreikis.</t>
  </si>
  <si>
    <t>NBFC. Dėl apskaičiuoto darbo užmokesčio ir atostoginių išmokėjimo kitą mėnesį, nei buvo suplanuota.</t>
  </si>
  <si>
    <t>NBFC. Mažesnė, nei planuota, pirkimų kaina.</t>
  </si>
  <si>
    <t>NBFC. Mažesnis, nei planuota, pirkimų poreikis.</t>
  </si>
  <si>
    <t>NBFC. Sąskaitos už suteiktas paslaugas bus apmokėtos III ketvirtį.</t>
  </si>
  <si>
    <t>NBFC. Neišmokėta tiek išeitinių išmokų darbuotojams, kurie galėjo išeiti iš darbo, sulaukę senatvės pensijos amžiaus.</t>
  </si>
  <si>
    <t>VDTAT. Dėl personalo kaitos bei neužimtų pareigybių, darbuotojų laikino nedarbingumo.</t>
  </si>
  <si>
    <t>VDTAT. Dėl užsitęsusio tiekėjų sąskaitų pateikimo, jos bus apmokėtos liepos mėn.</t>
  </si>
  <si>
    <t>CPVA. Dėl personalo kaitos bei neužimtų pareigybių, darbuotojų laikino nedarbingumo.</t>
  </si>
  <si>
    <t>CPVA. Mažesnis, nei planuota, pirkimų poreikis, lėšos bus panaudotos II pusmetyje.</t>
  </si>
  <si>
    <t>CPVA. Dėl  neįvykusių planuotų mokymų, pirkimų, komandiruočių ir kitų renginių, mažesnio poreikio priemonių dėl darbo nuotoliniu būdu.</t>
  </si>
  <si>
    <t>VMI. Dėl personalo kaitos bei neužimtų pareigybių, darbuotojų laikino nedarbingumo, darbuotojams perkėlus atostogas į III ketvirtį.</t>
  </si>
  <si>
    <t>VMI. Mažesnė, nei planuota, pirkimų kaina.</t>
  </si>
  <si>
    <t>VMI. Mažesnis, nei planuota, pirkimų poreikis.</t>
  </si>
  <si>
    <t>VMI. Dėl užsitęsusių viešųjų pirkimų ir susijusių teisinių ir administracinių procedūrų.</t>
  </si>
  <si>
    <t>VMI. Užsitęsę investicijų projektų derinimo darbai, vykdytojo dokumentų tvarkymas už atliktus II ketvirčio darbus.</t>
  </si>
  <si>
    <t>VMI. Kitos šalies vėlavimas vykdyti įsipareigojimus (paslaugų tiekėjai vėliau, nei planuota, pateikė sąskaitas apmokėjimui).</t>
  </si>
  <si>
    <t>VMI. Dėl mažesnio poreikio priemonių dėl darbo nuotoliniu būdu.</t>
  </si>
  <si>
    <t>VMI. Užtrukęs saugumo IS palaikymo pirkimo techninių specifikacijų parengimas dėl atsiradusių kitų nenumatytų skubių ir svarbių darbų.</t>
  </si>
  <si>
    <t>VMI. Lėšų poreikis sumažėjo, nes darbuotojai įgijo reikiamas kompetencijas ir vis mažiau reikia Tiekėjo pagalbos.</t>
  </si>
  <si>
    <t>VMI. Buvo priimta mažiau, nei galėjo būti, VMI nepalankių teismo procesinių sprendimų dėl saugojimo paslaugas teikiančioms įmonėms apmokėjimo už konfiskuotų transporto priemonių saugojimą. Organizavus valstybei perduoto turto pardavimo paslaugų teikimo viešuosius pirkimus, įmonės, VMI teikiančios minėtas paslaugas, pasiūlė mažesnius, nei buvo tikėtina, skelbiant viešuosius konkursus, procentus nuo turto pardavimo kainos.</t>
  </si>
  <si>
    <t>VMI. Dėl priimto sprendimo pavedimus bankams atlikti 2 kartus per dieną taip sumažinant palūkanų bankams už lėšų likutį biudžeto surenkamosiose sąskaitose mokėjimą.</t>
  </si>
  <si>
    <t>VMI. Dėl užsitęsusio investicijų projekto „Elektroninio deklaravimo sistemos plėtra bei modifikavimas“ MXFD alternatyvos testavimo dėl didelio klaidų kiekio.</t>
  </si>
  <si>
    <t>VMI. Įgyvendinant investicijų projektą „Taikomosios programinės įrangos informacijos mainams tarp Europos Sąjungos valstybių plėtra“ teisės aktų pakeitimais atidėta TaxFree projekto rezultatų įdiegimo data bei dėl susijusių projektų vykdomų darbų ir prioritetinių uždavinių užsitęsė įgyvendinimo darbai.</t>
  </si>
  <si>
    <t>VMI. Sąskaitos už komunalines paslaugas bus apmokėtos liepos mėn.</t>
  </si>
  <si>
    <t>MD. Dėl personalo kaitos bei neužimtų pareigybių, darbuotojų laikino nedarbingumo.</t>
  </si>
  <si>
    <t>MD. Dėl apskaičiuoto darbo užmokesčio ir atostoginių išmokėjimo kitą mėnesį, nei buvo suplanuota.</t>
  </si>
  <si>
    <t>MD. Dėl gautų asignavimų darbuotojo išeitinei išmokai, kuri bus išmokėta per pusę metų.</t>
  </si>
  <si>
    <t>MD. Mažesnė, nei planuota, pirkimų kaina.</t>
  </si>
  <si>
    <t>MD. Mažesnis, nei planuota, pirkimų poreikis.</t>
  </si>
  <si>
    <t>MD. Dėl užsitęsusių viešųjų pirkimų ir susijusių teisinių ir administracinių procedūrų.</t>
  </si>
  <si>
    <t>MD. Kitos šalies vėlavimas vykdyti įsipareigojimus.</t>
  </si>
  <si>
    <t>MD. Pavėluotai gautos sąskaitos pagal sudarytas sutartis, pateiktos sąskaitos už suteiktas paslaugas apmokamos po ataskaitinio laikotarpio, kompensuojamos važiavimo išlaidos  darbuotojams apmokamos pasibaigus ataskaitiniam laikotarpiui.</t>
  </si>
  <si>
    <t>MD. Mažiau priskaičiuota kompensacijų už neišduotas uniformas, už vykimą nuosavu transportu tarnybos tikslais, už laikiną nedarbingumą.</t>
  </si>
  <si>
    <t>1. 2.3.1.13</t>
  </si>
  <si>
    <t>1. 2.3.1.54</t>
  </si>
  <si>
    <t>1. 2.3.1.55</t>
  </si>
  <si>
    <t>1. 2.3.1.56</t>
  </si>
  <si>
    <t>1. 2.3.1.59</t>
  </si>
  <si>
    <t>1. 3.3.1.54</t>
  </si>
  <si>
    <t>1. 3.3.1.55</t>
  </si>
  <si>
    <t>1. 3.3.1.59</t>
  </si>
  <si>
    <t>Nesusidarė netinkamų deklaruoti Europos Komisijai išlaidų poreikis, kurį reikėtų padengti valstybės biudžeto lėšomis.</t>
  </si>
  <si>
    <t>Negauta asignavimų valdytojų prašymų skirti lėšų ES struktūrinių fondų lėšomis finansuojamiems projektams įgyvendinti.</t>
  </si>
  <si>
    <t>Dėl užsitęsusių viešųjų pirkimų ir susijusių teisinių ir administracinių procedūrų – sutartis dėl „Naujos kartos Lietuva“ plano ir kitoms Europos Sąjungos investicijoms kuriamos į vartotoją orientuotos investicijų ir su plano pažanga susijusių duomenų rinkimo informacinės sistemos „INVESTIS“ su tiekėju pasirašyta tik 2022-02-17, diegimas bei atitinkamai lėšų išmokėjimas nusikėlė į antrą pusmetį.</t>
  </si>
  <si>
    <t>CPVA. Dėl personalo kaitos bei neužimtų pareigybių, darbuotojų laikino nedarbingumo, darbo užmokestis už birželio mėnesį išmokėtas liepą.</t>
  </si>
  <si>
    <t>CPVA. Dėl mažesnio nei planuota pirkimų poreikio.</t>
  </si>
  <si>
    <t>CPVA. Dėl COVID-19 pandemijos ir karantino įvyko ne visi planuoti mokymai, komandiruotės, susitikimai, dėl nuotolinio darbo sutaupyta lėšų kanceliarinėms prekėms.</t>
  </si>
  <si>
    <t>CPVA. Nukeltas parodos pirkimas dėl techninės specifikacijos keitimo, įvyko mažiau mokymų.</t>
  </si>
  <si>
    <t>Negauta asignavimų valdytojų prašymų dėl pažangos lėšų perskirstymo.</t>
  </si>
  <si>
    <t>CPVA. Darbo užmokestis už birželio mėnesį išmokėtas liepą.</t>
  </si>
  <si>
    <t>Dėl užsitęsusių viešųjų pirkimų ir susijusių teisinių ir administracinių procedūrų – sutartis dėl „INVESTIS“ su tiekėju pasirašyta tik 2022-02-17, diegimas bei atitinkamai lėšų išmokėjimas nusikėlė į antrą pusmetį.</t>
  </si>
  <si>
    <t>CPVA. Dėl personalo kaitos bei neužimtų pareigybių, darbuotojų laikino nedarbingumo. Taip pat darbo užmokestis už birželio mėnesį išmokėtas liepą.</t>
  </si>
  <si>
    <t>CPVA. VIEŠINIMO PROJEKTAS: buvo nukeltas parodos pirkimas dėl techninės specifikacijos keitimo. Šiuo metu vertinami gauti pasiūlymai.  Taip pat įvyko mažiau mokymų atsižvelgiant į programos įgyvendinimą.</t>
  </si>
  <si>
    <t xml:space="preserve">CPVA. Dėl personalo kaitos bei neužimtų pareigybių, darbuotojų laikino nedarbingumo. </t>
  </si>
  <si>
    <t>CPVA. Dėl neįvykusių planuotų mokymų, pirkimų, komandiruočių ir kitų renginių, mažesnio poreikio priemonių dėl darbo nuotoliniu būdu.</t>
  </si>
  <si>
    <t>Asignavimų valdytojai pateikė mažiau nei planuota prašymų kompensuoti kelionių į ES Tarybos darbo struktūrų susitikimus išlaidas.</t>
  </si>
  <si>
    <t>CPVA. Lėšos už ekspertų paslaugas bus panaudotos antrą pusmetį, nes įsigalios naujos sutarties įkainių tarifai.</t>
  </si>
  <si>
    <t xml:space="preserve">CPVA. Dėl COVID-19 pandemijos dvišalės veiklos nebuvo vykdomos arba vyko nuotoliniai susitikimai. Buvo tikimasi naujų iniciatyvų/projektų patvirtinimo, tačiau dalis iniciatyvų buvo atšaukta. Tik nuslūgus pandemijai ir panaikinus apribojimus partneriai pradėjo pamažu organizuoti dvišales veiklas. Todėl planuotos lėšos nebuvo panaudotos. </t>
  </si>
  <si>
    <t>AVNT. Dėl seminarų atidėjimo.</t>
  </si>
  <si>
    <t>VMI. Personalo kaita ir laikinas nedarbingumas.</t>
  </si>
  <si>
    <t>VMI. Pasikeitus AIS priežiūros vykdytojui buvo atlikta mažiau darbų.</t>
  </si>
  <si>
    <t>VMI. Sumažėjęs pirkėjų poreikis banderolėms įsigyti ir unikalių identifikatorių suteikimui tabako gaminiams ženklinti.</t>
  </si>
  <si>
    <t>VMI. Mažiau, nei planuota, nedarbingumo išmokų.</t>
  </si>
  <si>
    <t>MD. Sąskaitos už birželio mėnesį bus apmokėtos liepos mėnesį.</t>
  </si>
  <si>
    <t>MD. Užsitęsusios viešųjų pirkimų ir susijusios teisinės ir administracinės procedūros.</t>
  </si>
  <si>
    <t>MD. Lėšos bus panaudotos antrą pusmetį.</t>
  </si>
  <si>
    <t>Dividendus, gautus per II ketvirtį, numatoma pervesti į Rezervinį (stabilizavimo) fondą liepos mėnesį.</t>
  </si>
  <si>
    <t>Dėl atlygio už valstybės nekilnojamojo turto ir paveldėto valstybės nekilnojamojo turto pardavimą perskaičiavimo pagal faktinius 2021 metų rodiklius, dėl ko VĮ Turto banko pateikė atitinkamas kreditines PVM sąskaitas faktūras.</t>
  </si>
  <si>
    <t>MD. Mažesnė, nei planuota, pašalpų (išmokų) suma.</t>
  </si>
  <si>
    <t>LRV rezervo lėšos perskirstytos atsižvelgus į asignavimų valdytojų prašymus.</t>
  </si>
  <si>
    <t>Lėšos bus panaudotos trečią ketvirtį.</t>
  </si>
  <si>
    <t>Dėl užsitęsusių viešųjų pirkimų ir susijusių teisinių ir administracinių procedūrų.</t>
  </si>
  <si>
    <t>Mažiau nei planuota įvyko renginių ir komandiruočių.</t>
  </si>
  <si>
    <t>Dėl užsitęsusių vykdomų darbų, jų dokumentacijos tvarkymo.</t>
  </si>
  <si>
    <t>Dėl užsitęsusio ekspertų paslaugų viešojo pirkimo, lėšos bus panaudotos antrą pusmetį.</t>
  </si>
  <si>
    <t>Nuo 2022 m. vasario nutraukta valgyklos įrangos nuomos sutartis.</t>
  </si>
  <si>
    <t>NVO nepateikė pasirašymui finansavimui sutarčių, todėl kultūros projektų finansavimas persikėlė į trečią ketvirtį.</t>
  </si>
  <si>
    <t>Renginių vykdymas persikėlė į trečią ketvirtį, nes planuojant renginius karaimų metams, nebuvo žinomos jų datos. Romų tyrimas persikėlė į trečią ketvirtį, nes Statistikos departamentas tik birželio pabaigoje paskelbė tyrimui aktualią informaciją.</t>
  </si>
  <si>
    <t>Dėl darbuotojų kaitos (laikinai nėra 2 darbuotojų) bei dėl to, kad birželio mėn. darbo užmokestis išmokamas liepos pradžioje.</t>
  </si>
  <si>
    <t>Mažesnė nei planuota komunalinių patarnavimų kaina ir mažesnis nei planuotas pirkimų poreikis.</t>
  </si>
  <si>
    <t>Profesionaliojo scenos meno pristatymas visuonėnei, edukacinės veiklos</t>
  </si>
  <si>
    <t>Planuojant darbo užmokestį ir socialinio draudimo įmokas, nebuvo įvertinta, kad darbuotojai atidės savo atostogas į vėlesnius mėnesius.</t>
  </si>
  <si>
    <t>Per ataskaitinį laikotarpį komandiruočių išlaidos bei naujai statomų spektaklių scenos priemonės buvo perkamos iš profesionaliojo scenos meno veiklos nacionalinės programos projektų lėšų arba iš priemonės „Kaunas - Europos kultūros sostinė 2022“ lėšų.</t>
  </si>
  <si>
    <t xml:space="preserve">Liko ataskaitiniam laikotarpiam skirtų plane ir nepanaudotų 93,7 tūkst. eurų prekių ir paslaugų įsigijimo išlaidoms skirtų plane asignavimų dėl planavimo netikslumų, nes sąskaitos už suteiktas paslaugas apmokamos po ataskaitinio laikotarpio pabaigos. </t>
  </si>
  <si>
    <t>Dėl laikino darbuotojų nedarbingumo, motinystės - tėvystės, darbuotojų kaitos ir neužimtų etatų.</t>
  </si>
  <si>
    <t>Dėl neišmokėto darbo užmokėsčio už birželio mėnesį.</t>
  </si>
  <si>
    <t xml:space="preserve">Dėl ataskaitiniam laikotariui mažesnio lėšų poreikio socialinėms išmokoms. </t>
  </si>
  <si>
    <t>Prekių ir paslaugų pirkimas atidėtas kitam ataskaitiniam laikotarpiui.</t>
  </si>
  <si>
    <t>Dėl neišmokėtos rentos, kitų socialinių išmokų už birželio mėn.</t>
  </si>
  <si>
    <t xml:space="preserve">Įvertinus didesnį asignavimų poreikį  kitam ataskaitiniam laikotarpiui transporto, komunalinių ir kitų prekių ir paslaugų išlaidoms (dėl didesnių kainų), sustabdytos pirkimo procedūros. </t>
  </si>
  <si>
    <t>Dėl sąskaitų už suteiktas paslaugas apmokėjimo po ataskaitinio laikotarpio pabaigos.</t>
  </si>
  <si>
    <t>Dėl užsitęsusių dokumentacijos tvarkymo procedūrų.</t>
  </si>
  <si>
    <t xml:space="preserve">1.1.
</t>
  </si>
  <si>
    <t>2.8</t>
  </si>
  <si>
    <t xml:space="preserve">2.8 </t>
  </si>
  <si>
    <t>2.2</t>
  </si>
  <si>
    <t>1.3</t>
  </si>
  <si>
    <t>Asignavimai numatyti, tačiau pagal patvirtintą programos sąmatą ataskaitiniu laikotarpiu nepanaudoti Kultūros ir kitų vertybių įsigijimui, nes turtas perkamas iš fizinių asmenų, ar dalyvaujant aukcionuose, užsitęsia sutarčių pasirašymas, atsiuntimo procedūros ir tuos susijusios dokumentacijos tvarkymas.</t>
  </si>
  <si>
    <t>2.4</t>
  </si>
  <si>
    <t>2.5</t>
  </si>
  <si>
    <t>1.2</t>
  </si>
  <si>
    <t>1.1</t>
  </si>
  <si>
    <t>2.3</t>
  </si>
  <si>
    <t xml:space="preserve">1.2                                                                                                                                                                                                                                                                                                                                                                                                                                                                                                                                                                                                                                                                                                                                                       </t>
  </si>
  <si>
    <t xml:space="preserve"> 1.2.</t>
  </si>
  <si>
    <t>15.001</t>
  </si>
  <si>
    <t xml:space="preserve">Žemės ir maisto ūkio, kaimo, žuvininkystės, žemės tvarkymo ir fitosanitarijos vystymo programa   </t>
  </si>
  <si>
    <t>15.002</t>
  </si>
  <si>
    <t xml:space="preserve">Žemės ūkio ministerijos valdymo
 programa   </t>
  </si>
  <si>
    <t xml:space="preserve"> 2.4.</t>
  </si>
  <si>
    <t>Dėl darbuotojo nedarbingumo vyko mažiau nei planuota amatininkų patikrų. Mažesnė, nei planuota, pirkimų kaina (interneto svetainės priežiūros paslaugų). Dalis mokėjimų atlikta III ketv. pradžioje (ekspertų apmokėjimas, rinkliavų grąžinimas). Priemonė 15.001.11.04.19 (Saugoti tautinį paveldą, skatinti bendruomenines ir kitas iniciatyvas).</t>
  </si>
  <si>
    <t>Studentų akademinės atostogos, nutrauktos sutartys su universitetu. Priemonė 15.001.11.04.08 (Skleisti žinias žemės ūkio sektoriuje).</t>
  </si>
  <si>
    <t>Metų pradžioje numatyta suma padalijama lygiomis proporcijomis, ketvirčiais, o metų eigoje ketvirčiams numatytos sumos kažkiek pasikoreguoja. Metų pabaigoje visos lėšos bus sunaudotos. Priemonė 15.001.11.04.02 (Užtikrinti gyvulininkystės sektoriaus plėtrą).</t>
  </si>
  <si>
    <t>Lėšos nebuvo panaudotos, nes sutartis su LAMMC pasirašyta 2022-07-14, registracijos nr. 8P-22-122. Priemonė 15.001.11.04.12 (Tirti ilgamečių dirvožemio agrocheminių savybių stebėjimą).</t>
  </si>
  <si>
    <t>Lėšos pieno tyrimams planuojamos pagal numatomą pieno gamintojų ir pieno tyrimų skaičių, o apmokama pagal faktiškai atliktų pieno tyrimų skaičių.  Likusios lėšos bus panaudotos II pusmetyje. Priemonė 15.001.11.04.04 (Gerinti žemės ūkio ir maisto produktų kokybę).</t>
  </si>
  <si>
    <t>Pirmoje metų pusėje dėl buvusios Covid- 19 situacijos nevyko planuoti renginiai. Priemonė 15.001.11.04.07 (Skatinti žemės ūkio ir maisto produktų eksportą ).</t>
  </si>
  <si>
    <t>Užsitęsusios viešųjų pirkimų ir susijusios teisinės ir administracinės procedūros . Lėšos bus panaudotos III ketv. Priemonė 15.001.11.04.23 (Skleisti žemės ir maisto ūkio, kaimo plėtros ir žuvininkystės politikos informaciją ir kitas aktualijas).</t>
  </si>
  <si>
    <t>Nepanaudota nes gauta mažiau nei planuota paraiškų moksliniams tyrimams, eksperimentinei plėtrai ir kt. darbams vykdyti. Paraiškos pateiktos ne visoms kvietimuose nurodytoms mokslinių tyrimų temoms. Atitinkamai prireikė mažesnio paraiškų, išorinio nepriklausomo  ekspertinio, vertinimo paslaugų kiekio. Priemonė 15.001.11.04.09 (Finansuoti mokslinius tyrimus ir eksperimentinės plėtros darbus), projektas 11_04_09_1 (Maisto ūkio, žemės ūkio ir kaimo raidos eksperimentinės plėtros ir kiti darbai).</t>
  </si>
  <si>
    <t>Pasirašytoje sutartyje su Lietuvos transporto saugos administracija (SUTARTIS 2022-03-29, 8P-22-49) 9 punkte numatytas lėšų pervedimas III ketvirtyje (Šalims pasirašius šią Sutartį, Vykdytojui Sutarties 4 punkte numatytos lėšos pervedamos tokia tvarka: per 5 darbo dienas nuo 2022 m. III ketvirčio pradžios – 55 000,00 Eur). Priemonė 15.001.11.04.36 (Sertifikuoti, atlikti bandymus ir patikras žemės ir miškų ūkio technikos, žemės ūkio).</t>
  </si>
  <si>
    <t>Užsitęsusios viešųjų pirkimų ir susijusios teisinės ir administracinės procedūros. Priemonė 15.001.11.04.41 (Saugoti ir atnaujinti valstybės rezervą).</t>
  </si>
  <si>
    <t>Parama išmokama vadovaujantis paramos gavėjų pateiktomis finansų įstaigų išduotomis pažymomis apie už paskolas ir (ar) lizingo paslaugas sumokėtas palūkanas. Atsižvelgiant į tai, kad neįmanoma suplanuoti kiek paramos gavėjų kreipsis dėl paramos suteikimo ir kiek paramos gavėjai bus sumokėję palūkanų, tikslaus lėšų poreikio numatyti nėra galimybių. Priemonė 15.001.11.04.05 (Įgyvendinti finansines priemones), projektas 11_04_05_1  (Parama palūkanoms kompensuoti).</t>
  </si>
  <si>
    <t>Atsižvelgiant į tai, kad informacija apie lėšų poreikį  buvo gauta II ketv. pabaigoje., lėšos, planuotos išmokėti II ketv., išmokėtos III ketv. Priemonė 15.001.11.04.05 (Įgyvendinti finansines priemones), projektas 11_04_05_2  (Parama garantinei įmokai kompensuoti).</t>
  </si>
  <si>
    <t>Netikslus planavimas. Priemonė 15.001.11.04.38 (Finansuoti savivaldybėms perduotas funkcijas).</t>
  </si>
  <si>
    <t>Nepanaudoti asignavimai NMA išlaikymui dėl neužimtų pareigybių, neįvykusių konkursų ir darbuotojų laikino nedarbingumo.</t>
  </si>
  <si>
    <t>Nepanaudoti asignavimai NMA išlaikymui dėl užsitęsusių viešųjų pirkimų ir vėlavimo pasirašant sutartis.</t>
  </si>
  <si>
    <t>Asignavimai nepanaudoti dėl nepasirašytų paramos sutarčių pagal priemonę "Pagerinti valstybei nuosavybės teise priklausančių melioracijos statinių būklę didinant žemės ūkio veiklos konkurencingumą" (2,881 tūkst. Eurų), dėl nepriimto sprendimo dėl paramos skyrimo  pagal priemonę "Finansuoti atstovavimą ir mokėti mokesčius asociacijų, vienijančių asmenis, užsiimančius žemės ūkio ir miškų ūkio bei alternatyviąja veikla, narystės ES ir kitose tarptautinėse organizacijose" (326 tūkst. Eurų), dėl nesibaigusio paraiškų surinkimo pagal priemones "Pagalba kiaulių laikytojams už biologinių saugumo priemonių reikalavimų įgyvendinimą" (150 tūkst. Eurų) ir "Užtikrinti trumpųjų maisto grandinių plėtrą" (100 tūkst. Eurų), o taip pat  gavus mažesnį kiekį pažymų/paraiškų paramai gauti  pagal kitas paramos priemones negu buvo planuota.</t>
  </si>
  <si>
    <t xml:space="preserve">Darbo užmokesčio ir socialinio draudimo nepanaudotos lėšos,  nes birželio mėnesio darbo užmokestis ir darbo užmokesčio mokesčiai buvo išmokėti kitą ketvirtį (liepos mėnesį). Be to, padidėjo neužimtų etatų skaičius. </t>
  </si>
  <si>
    <t xml:space="preserve">Dėl užsitęsusių bylų nagrinėjimo nebuvo priimti ir įsiteisėję visi teismo sprendimai, nutartys, kuriems įvykdyti buvo suplanuotos lėšos, todėl  panaudota  mažiau nei planuota. Be to,   piliečiai nepateikė duomenų apie sąskaitas, į kurias būtų galima pervesti lėšas už negrąžintą nekilnojamąjį turtą,  ar nesusitvarkė paveldėjimo dokumentų. </t>
  </si>
  <si>
    <t>Gauta mažiau darbuotojų prašymų skirti materialinę pašalpą.</t>
  </si>
  <si>
    <t xml:space="preserve">Dėl darbo užmokesčio bei su darbo santykiais susijusių mokesčiu mokėjimu pasibaigus ataskaitiniam laikotarpiui. </t>
  </si>
  <si>
    <t>Sąskaitos už paslaugas apmokamos po ataskaitinio laikotarpio pabaigos.</t>
  </si>
  <si>
    <t>Už darbuotojų laikiną nedarbingumą apmokoma pasibaigus ataskaitiniam laikotarpiui.</t>
  </si>
  <si>
    <t>30,9 tūkst. Eurų darbo užmokesčiui ir 0,6 tūkst. Eurų socialinio draudimo įmokų lėšų nepanaudota dėl mažiau dirbtų valandų švenčių ir poilsio dienomis, nakties metu, pasyvaus budėjimo režimu,  kelionėje būto laiko komandiruočių metu.</t>
  </si>
  <si>
    <t xml:space="preserve"> Dėl tiekėjo vėlavimo vykdyti įsipareigojimus.  mažesnio nei planuota pirkimų poreikio.</t>
  </si>
  <si>
    <t xml:space="preserve"> Dėl užsitęsusių viešųjų pirkimų procedūrų.</t>
  </si>
  <si>
    <t xml:space="preserve">Už birželio mėn. įsigytas prekes ir paslaugas sąskaitos gautos ir apmokėtos liepos mėn. </t>
  </si>
  <si>
    <t xml:space="preserve"> Dėl užsitęsusių objekto rekonstrukcijos vykdymo darbų sutrikus statybinių medžiagų ir įrangos tiekimui.</t>
  </si>
  <si>
    <t>Dėl kompiuterinės technikos pasiūlos trūkumo.</t>
  </si>
  <si>
    <t>Užsitęsusios viešųjų pirkimų ir susijusios teisinės ir administracinės procedūros. Priemonė 15.001.13.06.10 (Plėtoti ir palaikyti žemės informacinę sistemą).</t>
  </si>
  <si>
    <t>Lėšos nepanaudotos, dėl suskystintų naftos dujų balionų daugiabučiuose pakeitimo kitais energijos šaltiniais paraiškų teikimų, pasikeitė projektų įgyvendinimo grafikas.</t>
  </si>
  <si>
    <t>Nepanaudota suma susidaro darbo užmokesčio eilutėje, tačiau per antrą pusmetį numatoma panaudoti visą likusią sumą, nes EITP skyriuje bus įdarbinti nauji darbuotojai.</t>
  </si>
  <si>
    <t>Didžioji dalis mokėjimų suplanuota 2022 m. gale, nes užtruko atsiskaitymo už atliktus darbus ir paslaugas procedūros.</t>
  </si>
  <si>
    <t>Užsitęsusios viešųjų pirkimų ir susijusios teisinės ir administracinės procedūros. Dėl kelis kartus išaugusių rangos darbų, medžiagų, techninių projektų rengimo kainų, projektų vykdytojams nepavyksta pirkimų įvykdyti iš pirmo karto arba įvykus pirkimams patys rangovai atsisako pasirašyti sutartis.	Dėl Rusijos Federacijos vykdomos karinės agresijos prieš Ukrainą sukeltos krizės sutrikęs logistikos procesas, žaliavų ir darbo jėgos trūkumas, medžiagų pabrangimas. Pasikeitė projektų veiklų įgyvendinimo grafikai, nusikėlė planuoti darbų terminai, vėlavimai dėl statybų rinkoje susidariusios sudėtingos situacijos.</t>
  </si>
  <si>
    <t>Lėšos nepanaudotos, kadangi pasikeitė projektų įgyvendinimo grafikas, nusikėlė planuoti darbai.</t>
  </si>
  <si>
    <t>Užsitęsę vykdomi darbai, jų dokumentacijos tvarkymas. Sutartis pasirašyta 2022.07.05, todėl mokėjimai persikėlė į III ketv. Sutaupymų nenumatoma.</t>
  </si>
  <si>
    <t>Lėšos nepanaudotos, kadangi  užsitęsė Valstybinės įmonės Ignalinos atominė elektrinė prašymų pateikimo ir Viešosios įstaigos Centrinės projektų valdymo agentūros jų vertinimas.</t>
  </si>
  <si>
    <t>Vyko personalo kaita, laikini nedarbingumai.</t>
  </si>
  <si>
    <t>Užsitęsusios kompiuterinės technikos įsigijimo viešųjų pirkimų procedūros.</t>
  </si>
  <si>
    <t>Užsitęsusios studijų, įv. tyrimų, ekspertų konsultacijų viešųjų pirkimų procedūros ir susijusios teisinės ir administracinės procedūros. Lėšas planuojama panaudoti II pusmetį.</t>
  </si>
  <si>
    <t>Užsitęsusios prekių ir paslaugų, reikalingų ministerijos funkcijų vykdymui, įsigijimo viešųjų pirkimų procedūros. Lėšas planuojama panaudoti II pusmetį.</t>
  </si>
  <si>
    <t>Sutaupymai susidarė dėl šiuo metu nemokamų atašė kompensacijų sutuoktiniams (Briuselio atašė pav.Ukrainos atašė), kadangi pradėtos gauti pajamos, susijusios su darbo santykiais. Lėšas planuojama panaudoti II pusmetį.</t>
  </si>
  <si>
    <t>PVM poreikis buvo mažesnis nei sąmatoje numatyti asignavimai dėl nepateiktų mokėjimo prašymų planuotai sumai pagal maisto produktų skatinimo priemones.</t>
  </si>
  <si>
    <t>Dėl darbuotojų laikino nedarbingumo ir šiuo metu neužimtų pareigybių.</t>
  </si>
  <si>
    <t>Netiksliai suplanuotas lėšų poreikis atostoginiams. Darbo užmokestis ir nedarbingumai už birželį mokami liepos mėnesį atlyginimo mokėjimo dieną. Per pirmą pusmetį gauta mažiau mediatorių prašymų išmokėti darbo užmokestį už mediacijos teikimą nei planuota. Per pirmą pusmetį gauta mažiau advokatų prašymų išmokėti darbo užmokestį už antrinės teisinės pagalbos teikimą nei planuota.</t>
  </si>
  <si>
    <t>2.1</t>
  </si>
  <si>
    <t>Užsitęsusios pirkimų procedūros.</t>
  </si>
  <si>
    <t xml:space="preserve">63,4 tūkst. eurų nepanaudota, nes vėliau nei planuota pradėtos nevyriausybinių organizacijų projektų, skirtų teisinio švietimo veikloms, atrankos procedūros, projektus numatyta įgyvendinti iki 2022 m. pabaigos. 64,4 tūkst. eurų nepanaudota lėšų, skirtų narystės tarptautinėse organizacijose mokesčiams sumokėti, šios lėšos bus panaudotos 2022 m. IV ketv., 50,0 tūkst. eurų nepanaudota smurtiniais nusikaltimais padarytos žalos kompensavimui, nes kompensacijoms išmokėti užteko į  Nukentėjusių nuo nusikaltimų asmenų fondą surinktų įmokų ir biudžeto lėšų naudoti neprireikė. 0,6 tūkst. eurų lėšų, skirtų pagal teismo sprendimus atlyginti žalą dėl neteisėtų valdžios institucijų veiksmų,  panaudotos 2022 m. III ketv. </t>
  </si>
  <si>
    <t>Mažesnė nei planuota pirkimo kaina.</t>
  </si>
  <si>
    <t>Dėl COVID-19 pandemijos mažiau  pirkta prekių ir paslaugų. Išlaidos bus sekantį ketvirtį.</t>
  </si>
  <si>
    <t>Dėl sutrikusios logistikos pandemijos metu prekės nenupirktos</t>
  </si>
  <si>
    <t>Sprendimas darbo užmokestį mokėti iš 1.1.1.1.1 fin.šaltinio, nepakankami įnašai į biudžetą. Tarptautinės organizacijos kofinansavimas. Europos patentų organizacija (EPO) pagal bendradarbiavimo susitarimą kuria patentų administravimo sistemos IT sprendimus patentų administravimo ir  nemokamai perdavė VPB reikalingą licenciją.</t>
  </si>
  <si>
    <t>Dalis darbo užmokesčio buvo mokama pagal pasirašytą sutartį iš tarptautinės organizacijos lėšų.</t>
  </si>
  <si>
    <t>Dėl mažesnio, nei planuota pirkimų poreikio.</t>
  </si>
  <si>
    <t>Į Nukentėjusių nuo nusikaltimų asmenų fondą surinkta daugiau įmokų, nei gauta asmenų prašymų kompensuoti smurtiniais nusikaltimais padarytą žalą ir išmokėta kompensacijų.</t>
  </si>
  <si>
    <t xml:space="preserve">Asignavimai nepanaudoti, nes vadovaujantis paramos administravimo taisyklėmis, pirmiausia yra paskirstomos skirtos EŽŪGF lėšos, o jas išnaudojus - valstybės biudžeto lėšos, o ataskaitinei datai dar pilnai neišnaudotos skirtos EŽŪGF lėšos. </t>
  </si>
  <si>
    <t>1.1.1.1.11</t>
  </si>
  <si>
    <t>Per 2022 m. I pusmetį buvo atlikta mažiau tyrimų dėl sezoniškumo. Pagrindiniai tyrimai numatyti rudenį.</t>
  </si>
  <si>
    <t>Nepanaudoti asignavimai, nes nepateikti mokėjimo prašymai planuotai sumai pagal maisto produktų skatinimo priemones, taip pat pareiškėjai nepateikė tinkamų mokėjimo prašymų suplanuotai sumai, kadangi dalies programų vykdymas sustabdytas pareiškėjų iniciatyva, o daliai programų taikomas mokėjimų sustabdymas dėl atliekamų pažeidimo tyrimų.</t>
  </si>
  <si>
    <t>Dar nėra patvirtinta Lietuvos žuvininkystės  2021-2027 metų veiksmų programa.</t>
  </si>
  <si>
    <t xml:space="preserve">Personalo kaita, laikinas nedarbingumas, neužimtos pareigybės, darbuotojų tikslinės atostogos. Taip pat  apskaičiuoto darbo užmokesčio ir atsotoginių išmokėjimas kitą mėn. </t>
  </si>
  <si>
    <t>Dėl vykdomos reformos darbuotojams kurie pakeitė pavaldumą atlyginimai nebuvo išmokėti birželio 30 d., bei  suplanuotas darbo užmokestis už atostogas ir nuo jo priklausančios įmokos.</t>
  </si>
  <si>
    <t>Nuotolinis darbas ir laisvos pareigybės.</t>
  </si>
  <si>
    <t>Mažesnis nei planuota pirkimų poreikis, dalis darbų ir pirkimų persikėlė į 3-ą ketvirtį, sąskaitos už atliktus darbus ir suteiktas paslaugas birželio mėn. pabaigoje bus apmokėtos liepos mėn. Taip pat asignavimai nepanaudoti  dėl sumažėjusio poreikio (aprangos ir patalynės, medikamentų ir medicininių priemonių įsigijimo).</t>
  </si>
  <si>
    <t>Gautos sąskaitos už birželo mėn. bus apmokėtos  liepos mėn.</t>
  </si>
  <si>
    <t>Užsitęsusios viešųjų pirkimų organizavimo bei susijusios teisinės ir administracinės procedūros, ketvirčio pabaigoje gautos sąskaitos faktūros.</t>
  </si>
  <si>
    <t>Užsitęsę bendrabučio Nr.2 remonto darbai.</t>
  </si>
  <si>
    <t>2.6</t>
  </si>
  <si>
    <t>Liko nepanaudoti remonto prekių ir paslaugų  asignavimai, kadangi įmonės neatliko darbų laiku. Prekių ir paslaugų buvo įsigyta mažiau negu planuota.</t>
  </si>
  <si>
    <t>2.7</t>
  </si>
  <si>
    <t>Planuotas didesnis poreikis išeitinėms kompensacijoms dėl įstaigos reorganizavimo.</t>
  </si>
  <si>
    <t xml:space="preserve"> Sąmata patikslinta ketvirčio pabaigoje. Taip pat stipendijos išmokėtos nepilnai, nes mokslo metai baigėsi 2022-07-10, bei socialiniės išmokos išmokėtos po ataskaitinio ketvirčio pabaigos.</t>
  </si>
  <si>
    <t>Netikslus planavimas dėl darbo užmokesčio ir socialinio draudimo mokėjimo.</t>
  </si>
  <si>
    <t>Kompensuota darbo užmokesčio ir soc. draudimo suma pareigūnams, kurie tiesiogiai dalyvavo valdant ekstremaliąją situaciją dėl masinio užsieniečių antplūdžio, užsitęsusių kompensavimo procedūrų.</t>
  </si>
  <si>
    <t xml:space="preserve">Atlikus viešųjų pirkimų procedūras, paslaugos buvo nupirktos už mažesnę kainą nei buvo planuojama, todėl sutaupyta 10,8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</si>
  <si>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20,0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</si>
  <si>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53,9 tūkst. eurų .</t>
  </si>
  <si>
    <t>2014-2021 m. EEE ir (ar) Norvegijos finansinių mechanizmų programos valdymo lėšos nepanaudotos, nes darbo užmokestis  už 2022 m. birželio mėn.  išmokėtas liepos mėn. pradžioje, taip pat įtakos turėjo sumažėjęs skaičius darbuotojų, kuriems iš šių lėšų mokamos priemokos už funkcijų, susijusių su programos valdymu, vykdymą.</t>
  </si>
  <si>
    <t>Nepanaudotos lėšos, skirtos komandiruočių išlaidoms apmokėti, planuojamos panaudoti 2022 m. II pusmetį.</t>
  </si>
  <si>
    <t xml:space="preserve">Atlikus viešųjų pirkimų procedūras, paslaugos buvo nupirktos už mažesnę kainą nei buvo planuojama, todėl sutaupyta 57,9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</si>
  <si>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113,2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</si>
  <si>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305,5 tūkst. eurų .</t>
  </si>
  <si>
    <t>Nepanaudotos lėšos, skirtos komandiruočių išlaidoms ir kitoms paslaugoms apmokėti, planuojamos panaudoti 2022 m. II pusmetį.</t>
  </si>
  <si>
    <t>Priskaičiuotas darbo užmokestis ir soc. draud. įmokos bus pervestas 2022 m. liepos mėn. Taip pat darbuotojų kaita,  nuteistųjų laikinas nedarbingumas.</t>
  </si>
  <si>
    <t>Nebuvo surinkta pakankamai  įmokų, todėl nepanaudota sąmata.</t>
  </si>
  <si>
    <t xml:space="preserve">Nepanaudotos darbo užmokesčiui ir socialiniam draudimui skirtos lėšos, nes atlyginimai  už 2022 m. birželio mėn.  išmokėti liepos mėn. pradžioje. </t>
  </si>
  <si>
    <t>Sąskaitos už birželio mėn. suteiktas paslaugas (ryšių, komunalines ir kitas paslaugas) apmokėtos po ataskaitinio laikotarpio pabaigos. Mažesnis, nei planuota, buvo pirkimų poreikis mokymų ir ekspertų paslaugoms, lėšas planuojama panaudoti 2022 m. II pusmetį.</t>
  </si>
  <si>
    <t xml:space="preserve">Lėšos, skirtos nematerialiajam turtui įsigyti, planuojamos panaudoti 2022 m. III ketv. </t>
  </si>
  <si>
    <t>1. 3.3.1.3</t>
  </si>
  <si>
    <t>Asignavimai  nepanaudoti dėl paramos gavėjams pritaikytų sankcijų už teisės aktuose numatytų reikalavimų nesilaikymą, t.y. buvo išmokėta mažesnė parama nei planuota bei neišmokėta parama dėl paramos gavėjų  nurodytų  klaidingų banko sąskaitų/mirusių paramos gavėjų.</t>
  </si>
  <si>
    <t>Asignavimai nepanaudoti dėl vėliau pateiktų arba nukeltų vėlesniam laikotarpiui mokėjimo prašymų, pateiktų mažesnei sumai, negu buvo suplanuota.</t>
  </si>
  <si>
    <t>Asignavimai nepanaudoti pagal investicines priemones  dėl  vėliau pateiktų arba nukeltų vėlesniam laikotarpiui mokėjimo prašymų, nutrauktų paramos sutarčių, o pagal plotines priemones dėl pritaikytų sankcijų.</t>
  </si>
  <si>
    <t xml:space="preserve">Nesurinkta pajamų įmokų, nes nebuvo gauta prašymų NŽT turimų duomenų panaudojimui (komercinei veiklai). </t>
  </si>
  <si>
    <t>Gautos viršplaninės lėšos.</t>
  </si>
  <si>
    <t>Dėl mažesnio, nei planuota pirkimų poreikio</t>
  </si>
  <si>
    <t>1.5.1.1.2</t>
  </si>
  <si>
    <t>Asignavimai nepanaudoti dėl mažesnio, negu suplanuota poreikio.</t>
  </si>
  <si>
    <t>Darbuotojų kaita ir laikinas nedarbingumas. Priemonė 15.002.15.01.01 (Užtikrinti Žemės ūkio ministerijos veiklos vykdymą), projektas 15_01_01_1 (Žemės ūkio ministerijos funkcijų vykdymas (centrinės institucijos išlaikymas)).</t>
  </si>
  <si>
    <t>Dėl mažesnio nei planuota pirkimų poreikio (IT, KT) Priemonė 15.002.15.01.01 (Užtikrinti Žemės ūkio ministerijos veiklos vykdymą), projektas 15_01_01_1 (Žemės ūkio ministerijos funkcijų vykdymas (centrinės institucijos išlaikymas)).</t>
  </si>
  <si>
    <t>Dėl pasibaigusių kadencijų ir naujai nepaskirtų atašė pareigybių: Lietuvos Respublikos žemės ūkio atašė Lietuvos Respublikos ambasadoje Kinijos Liaudies Respublikoje, Jungtiniuose Arabų Emyratuose. Priemonė 15.002.15.01.01 (Užtikrinti Žemės ūkio ministerijos veiklos vykdymą), projektas 15_01_01_2 (Diplomatinių atstovų veiklos užtikrinimas).</t>
  </si>
  <si>
    <t>Dėl iš dalies tęsiamų COVID pandemijos metu taikytų ribojimų didesnė dalis suplanuotų renginių ir susitikimų vyko ne gyvai, o nuotoliniu būdu.  Priemonė 15.002.15.01.01 (Užtikrinti Žemės ūkio ministerijos veiklos vykdymą), projektas B.JŪROS_PJ (Bendradarbiavimas įgyvendinant ES Baltijos jūros regiono strategijos 9-tą prioritetą).</t>
  </si>
  <si>
    <t>Dėl iš dalies tęsiamų COVID pandemijos metu taikytų ES institucijų darbo metodų didesnė dalis suplanuotų susitikimų, posėdžių bei renginių vyko ne gyvai, o  nuotoliniu būdu. Priemonė 15.002.15.01.01 (Užtikrinti Žemės ūkio ministerijos veiklos vykdymą), projektas 15_01_01_03 (Dalyvavimas ES Tarybos ir Europos komisijos veikloje bei išorės žuvininkystės politikos susitikimuose ).</t>
  </si>
  <si>
    <t xml:space="preserve">236 tūkst. Eurų darbo užmokesčiui nepanaudota dėl to, kad 2022 m. I pusmetį buvo daug neužimtų pareigybių, į kurias per šį laikotarpį nepavyko priimti specialistų. Priemonė 15.002.15.01.01 (Užtikrinti Žemės ūkio ministerijos veiklos vykdymą).  </t>
  </si>
  <si>
    <t>Veiklos atidėtos II pusmečiui. Priemonė 15.002.15.01.01 (Užtikrinti Žemės ūkio ministerijos veiklos vykdymą), projektas TARP.BENDR (Tarptautinio bendradarbiavimo projektai).</t>
  </si>
  <si>
    <t>Pasikeitus EJRŽF 2014-2020 m. priemonės "Techninė parama" įgyvendinimo taisyklėms dėl paramos gavėjo  grąžintų nepanaudotų einamųjų ketvirčių avansų.</t>
  </si>
  <si>
    <t>Pasikeitus  KPP 2014-2020 m. priemonės "Techninė pagalba" įgyvendinimo taisyklėms dėl paramos gavėjų užsakytų mažesnių avansų sumų pagal faktines išlaidas bei grąžintų nepanaudotų einamųjų ketvirčių avansų.</t>
  </si>
  <si>
    <t xml:space="preserve">Dar nėra patvirtinta Lietuvos žuvininkystės  2021-2027 metų veiksmų programa. </t>
  </si>
  <si>
    <t>Dėl ligų ir neužimtų pareigybių bei priskaičiuotų birželio mėn. darbo užmokesčio ir socialinio draudimo įmokų, kurios bus išmokėtos liepos mėn.</t>
  </si>
  <si>
    <t>Dėl mažesnių kainų įsigyjant transporto paslaugas ir dalis bei ūkinį inventorių.</t>
  </si>
  <si>
    <t xml:space="preserve">Dėl mažesnio lėšų poreikio ryšių įrangai ir paslaugoms, transporto išlaikymui, reprezentacinėms prekėms ir paslaugoms, paprastojo remonto darbams ir kt. </t>
  </si>
  <si>
    <t>Dėl užsitęsusių viešųjų pirkimų procedūrų įsigyjant kompiuterius ir elektroninių ryšių įrangą, motorinių transporto priemonių nuomos ir remonto paslaugas, informacinių technologijų prekes ir paslaugas ir kt.</t>
  </si>
  <si>
    <t>Dėl užsitęsusių transporto priemonių remonto darbų, atsarginių dalių pristatymo, paprastojo remonto darbų ir kt.</t>
  </si>
  <si>
    <t>Dėl tiekėjų vėlavimo pristatant informacinių technologijų prekes, dėl pavėluotai gautų sąskaitų už ginklus ir karinę įrangą.</t>
  </si>
  <si>
    <t>Dėl priskaičiuotų birželio mėn. karių išmokų (maistpinigiai, kelionės išlaidų atlyginimai), kurios bus išmokėtos liepos mėn., neįvykusių komandiruočių, valiutos kurso svyravimų , dėl gautų ataskaitinio laikotarpio pabaigoje sąskaitų už transporto išlaikymo ir transporto paslaugų įsigijimo išlaidas, kurios bus apmokėtos liepos mėn. ir kt.</t>
  </si>
  <si>
    <t>Dėl tiekėjų pristatytų sąskaitų faktūrų kito mėnesio pradžioje.</t>
  </si>
  <si>
    <t>Dėl mažesnių pirkimų  kainų įsigyjant medikamentus ir informacinių technologijų prekes.</t>
  </si>
  <si>
    <t>Dėl tiekėjų vėlavimo pateikti išankstinę sąskaitą.</t>
  </si>
  <si>
    <t>Dėl tiekėjų pristatytų sąskaitų faktūrų kito mėnesio pradžioje</t>
  </si>
  <si>
    <t>Dėl mažesnių pirkimų kainų įsigyjant transporto, materialiojo turto paprastojo remonto, informacinių technologijų paslaugas ir mažesnių kainų kvalifikacijos kėlimui.</t>
  </si>
  <si>
    <t>Dėl mažesnio lėšų poreikio ryšių įrangai ir ryšių paslaugoms, transporto išlaikymo išlaidoms ir paslaugoms, turto nuomos paslaugoms, informacinių technologijų prekėms ir paslaugoms,  komunalinėms paslaugoms ir kt.</t>
  </si>
  <si>
    <t xml:space="preserve">Dėl užsitęsusių viešųjų pirkimų procedūrų įsigyjant gesintojų ryšio įrangą, valties remonto ir gaisrinių signalizacijų remonto paslaugas, spec. aprangą, uosto katerio vilkiko validavimo paslaugą, informacinių technologijų prekes ir paslaugas. </t>
  </si>
  <si>
    <t xml:space="preserve">Dėl užsitęsusių laivų remonto ir laivų įrangos sertifikavimo darbų. </t>
  </si>
  <si>
    <t>Dėl priskaičiuotų birželio mėn. karių išmokų (maistpinigiai, kelionės išlaidų atlyginimai, gyvenamųjų patalpų nuomos kompensacijos), kurios bus išmokėtos liepos mėn., dėl neįvykusių komandiruočių, dėl tiekėjų pristatytų sąskaitų faktūrų kito mėnesio pradžioje.</t>
  </si>
  <si>
    <t xml:space="preserve">Valstybinės maisto ir veterinarinės kontrolės funkcijų vykdymo programa   </t>
  </si>
  <si>
    <t xml:space="preserve">Valstybinės maisto ir veterinarijos tarnybos valdymo programa   </t>
  </si>
  <si>
    <t>Dėl mažesnių pirkimų kainų įsigyjant ryšių įrangą ir ryšių paslaugas, nakvynes paslaugas komandiruotės metu, kvalifikacijos kėlimą, reprezentacines prekes ir paslaugas, ilgalaikį materialųjį ir nematerialųjį turtą ir kt.</t>
  </si>
  <si>
    <t>Dėl mažesnio lėšų poreikio medikamentams ir medicininėms paslaugoms, transporto išlaikymo,  turto nuomos, apsaugos signalizacijų remonto, ekspertų ir konsultantų paslaugoms bei informacinių technologijų prekėms ir paslaugoms.</t>
  </si>
  <si>
    <t>Dėl užsitęsusių viešųjų pirkimų procedūrų įsigyjant maisto produktus, telefonų aparatus, transporto priemonių atsargines dalis, transporto remonto paslaugas, kelių priežiūros priemonių nuomos paslaugas, pastatų remonto darbus ir kt.</t>
  </si>
  <si>
    <t>Dėl užsitęsusių vykdomų darbų (elektros galios didinimas, inžinierinių tinklų prijungimas).</t>
  </si>
  <si>
    <t>Dėl tiekėjų laiku nepristatytų generatorių ir kt.</t>
  </si>
  <si>
    <t>Dėl mažesnių pirkimų kainų įsigyjant karines atsargas.</t>
  </si>
  <si>
    <t>Kitos šalies vėlavimas atlikti įsipareigojimus (konteinerių įrengimas).</t>
  </si>
  <si>
    <t>Dėl pavėluotai gautos informacijos sąmatų tikslinimui tarp ketvirčių.</t>
  </si>
  <si>
    <t>Dėl mažesnių pirkimų kainų įsigyjant informacinių technologijų prekes ir paslaugas.</t>
  </si>
  <si>
    <t>Dėl mažesnio lėšų poreikio medikamentams ir medicininėms paslaugoms, mitybai, transporto išlaikymo ir transporto paslaugoms,  komunalinės paslaugoms, reprezentacinėms prekės ir paslaugoms ir kt.</t>
  </si>
  <si>
    <t xml:space="preserve">Dėl mažesnio suteiktų paslaugų, pagal kurias planuojamos biudžetinių įstaigų pajamų įmokos, kiekio. </t>
  </si>
  <si>
    <t xml:space="preserve">Dėl mažesnių pirkimų kainų įsigyjant nakvynes paslaugas komandiruotės metu, organizacinės įrangos remonto paslaugas ir kt. </t>
  </si>
  <si>
    <t>Dėl mažesnio lėšų poreikio medikamentams ir medicininėms paslaugoms, kt.</t>
  </si>
  <si>
    <t>Dėl užsitęsusių viešųjų pirkimų procedūrų įsigyjant ryšių įrangą, kitas mašinas ir įrenginius.</t>
  </si>
  <si>
    <t>Dėl tiekėjų laiku nepristatytų informacinių technologijų, reprezentacinių prekių ir kt.</t>
  </si>
  <si>
    <t>Dėl priskaičiuotų birželio mėn. karių išmokų (maistpinigiai, kelionės išlaidų atlyginimai, gyvenamųjų patalpų nuomos kompensacijos), kurios bus išmokėtos liepos mėn., dėl tiekėjų pristatytų sąskaitų faktūrų kito mėnesio pradžioje.</t>
  </si>
  <si>
    <t>Dėl mažesnio lėšų poreikio mitybai, komunalinėms paslaugos, socialinei paramai ir kt.</t>
  </si>
  <si>
    <t>Dėl mažesnių pirkimų kainų įsigyjant ryšių įrangą ir ryšių paslaugas, turto nuomos paslaugas ir reprezentacines prekes.</t>
  </si>
  <si>
    <t>Dėl mažesnio lėšų poreikio mitybai, medikamentams ir medicininėms paslaugoms, transporto išlaikymui, komandiruotėms, komunalinėms paslaugoms, informacinių technologijų prekėms ir paslaugoms ir kt.</t>
  </si>
  <si>
    <t>Dėl užsitęsusių viešųjų pirkimų procedūrų įsigyjant aprangos elementus, kitas mašinas ir įrenginius, karinę įrangą kompiuterius ir elektroninių ryšių įrangą.</t>
  </si>
  <si>
    <t>Dėl mažesnių kainų įsigyjant paprastojo remonto prekes ir paslaugas.</t>
  </si>
  <si>
    <t>Dėl mažesnio lėšų poreikio transporto ir komunalinėms paslaugoms, informacinių technologijų prekėms ir paslaugoms.</t>
  </si>
  <si>
    <t>Dėl užsitęsusių viešųjų pirkimų procedūrų įsigyjant informacinių technologijų prekes ir paslaugas, reprezentacines prekes ir kt.</t>
  </si>
  <si>
    <t>Dėl mažesnių kainų įsigyjant informacinių technologijų prekes ir paslaugas bei kompiuterinę programinę įrangą.</t>
  </si>
  <si>
    <t>Dėl užsitęsusių viešųjų pirkimų procedūrų įsigyjant ryšių įrangą, kompiuterinę techninę  ir elektroninių ryšių įrangą, dėl užsitęsusių inžinierinių statinių naujų ir esamų inžinierinių tinklų kabelinių ryšių linijų  įrengimo.</t>
  </si>
  <si>
    <t>Dėl mažesnių kainų įsigyjant aprangą, transporto paslaugas, materialiojo turto paprastojo remonto prekes ir paslaugas, informacinių technologijų prekes ir paslaugas, reprezentacines prekes, kitą nematerialųjį turtą.</t>
  </si>
  <si>
    <t>Dėl mažesnio lėšų poreikio aprangos priežiūros paslaugoms, medikamentams, ryšių paslaugoms, transporto išlaikymui, turto nuomos paslaugoms ir reprezentacijai.</t>
  </si>
  <si>
    <t>Dėl užsitęsusių viešųjų pirkimų procedūrų įsigyjant sausus davinius, optikos testavimo ir valdymo įrenginius, greičio matuoklius ir karines atsargas.</t>
  </si>
  <si>
    <t>Dėl užsitęsusių radijo stočių remonto darbų.</t>
  </si>
  <si>
    <t>Dėl mažesnių kainų įsigyjant kitą ilgalaikį materialųjį turtą.</t>
  </si>
  <si>
    <t>Dėl mažesnio lėšų poreikio medikamentams, ryšių įrangai, komandiruotėms, turto nuomos paslaugoms, kvalifikacijos kėlimui, informacinių technologijų prekėms ir paslaugoms, reprezentacijai, negyvenamųjų pastatų įsigijimui.</t>
  </si>
  <si>
    <t>Dėl užsitęsusių viešųjų pirkimų procedūrų įsigyjant kompiuterinę techninę  ir elektroninių ryšių įrangą,</t>
  </si>
  <si>
    <t>Dėl tiekėjų laiku nepristatytų prekių.</t>
  </si>
  <si>
    <t>Dėl mažesnio lėšų poreikio kitoms prekėms ir paslaugoms.</t>
  </si>
  <si>
    <t xml:space="preserve"> Nepanaudota darbo užmokesčiui, kadangi darbo užmokestis už praėjusį mėnesį mokamas sekantį mėnesį. </t>
  </si>
  <si>
    <t>Užsitęsusios viešųjų pirkimų ir susijusios teisinės  ir administracinės procedūros</t>
  </si>
  <si>
    <t>Netikslus planavimas ( darbo užmokestis už 06 mėn. išmokėtas liepos 8 d.).</t>
  </si>
  <si>
    <t xml:space="preserve"> Likusi suma bus panaudota už 2022 m. birželio mėn. prekių ir paslaugų sąskaitų, gautų 2022 m. liepos mėn. apmokėjimui</t>
  </si>
  <si>
    <t>Netikslus planavimas ( sąskaitos už suteiktas paslaugas apmokamos po ataskaitinio laikotarpio pabaigos)</t>
  </si>
  <si>
    <t xml:space="preserve">VMVT įgyvendina ES finansuojamas programas dėl gyvūnų  užkrečiamųjų ligų kontrolės, tačiau dėl sumažėjusios ES finansinės paramos dydžio, lėšų panaudojimas taip pat mažesnis nei planuota.  </t>
  </si>
  <si>
    <t>Netikslus planavimas ( darbo užmokestis už 06 mėn. išmokėtas liepos 8 d.)</t>
  </si>
  <si>
    <t>VMVT kuria naują informacinę sistemą, kurios darbai dėl nenumatytų priežasčių užsitęsė ilgiau nei planuota, todėl lėšos bus panaudotos per II pusm.</t>
  </si>
  <si>
    <t>Netikslus planavimas ( sąskaitos už suteiktas paslaugas apmokamos po ataskaitinio laikotarpio pabaigos).</t>
  </si>
  <si>
    <t xml:space="preserve">Dėl užsitęsusių pirkimų procedūrų liko nepanaudota  turto įsigijimo išlaidose, kurios bus panaudotos per II pusm. </t>
  </si>
  <si>
    <t>Likusi suma bus panaudota už 2022 m. birželio mėn. prekių ir paslaugų sąskaitų, gautų 2022 m. liepos mėn. apmokėjimui.</t>
  </si>
  <si>
    <t xml:space="preserve">Šalies mokslo ir studijų plėtra   </t>
  </si>
  <si>
    <t>Dėl neužimtų pareigybių, darbuotojų laikino nedarbingumo, darbuotojų, išėjusių tikslinių atostogų, dėl darbuotojų darbo ne pilnu etatu.</t>
  </si>
  <si>
    <t>Dėl mažesnių, nei planuota pirkimų kainų.</t>
  </si>
  <si>
    <t>Kitos šalies vėlavimas. Programos lėšos nebuvo įsisavintos pagal planą dėl kvietimų teikti paraiškas paskelbimo vėlavimo  LR ŠMSM laiku nepatvirtinus priemonių aprašų arba užtrukus kvietimų specialiųjų reikalavimų derinimui. Taip pat dėl objektyvių priežasčių sprendimai dėl kelių Programos lėšos nebuvo įsisavintos pagal planą dėl kvietimų teikti paraiškas paskelbimo vėlavimo  LR ŠMSM laiku nepatvirtinus priemonių aprašų arba užtrukus kvietimų specialiųjų reikalavimų derinimui. Taip pat dėl objektyvių priežasčių sprendimai dėl kelių.</t>
  </si>
  <si>
    <t>Dėl didelio pirmoje metų pusėje besibaigiančių projektų kiekio iškilo iššūkis siekiant suderinti projektų vykdytojų galimybę dalyvauti viešinimo veiklose, todėl užsitęsė numatytų pirkimų vykdymas. Visi suplanuoti pirkimai bus įvykdyti per antrąją 2022 m. pusę. Įvykdytos paslaugos buvo įsigytos už mažesnę, nei planuotą, kainą.</t>
  </si>
  <si>
    <t>Kitos šalies vėlavimas. Projektų vykdytojų ne visi partneriai deklaravo išlaidas už 2022 metų I pusmetį.</t>
  </si>
  <si>
    <t>Personalo kaita ir laikinas nedarbingumas</t>
  </si>
  <si>
    <t>Dėl laikino nedarbingumo. Dėl mažesnių sąnaudų ligos pašalpoms.</t>
  </si>
  <si>
    <t>1.3.3.1.46</t>
  </si>
  <si>
    <t>Netikslus planavimas. Dėl apskaičiuoto darbo užmokesčio autoriams išmokėjimo kitą mėnesį, nei buvo suplanuota.</t>
  </si>
  <si>
    <t>Užsitęsę viešieji pirkimai. Užsitęsusios viešųjų pirkimų ir susijusios teisinės ir administracinės procedūros.</t>
  </si>
  <si>
    <t>Visuomenės informacinis aprūpinimas ir informacijos politikos įgyvendinimas</t>
  </si>
  <si>
    <t xml:space="preserve">              2.5</t>
  </si>
  <si>
    <t>Dėl apskaičiuoto darbo užmokečio išmokėjimo kitą mėnesį</t>
  </si>
  <si>
    <t xml:space="preserve">Dėl mažesnio nei planuota pirkimų poreikio (transporto, komandiruočių,  informacinių technologijų prekių ir paslaugų, kitų prekių ir paslaugų įsigijimui, reprezentacinėms, ryšių paslaugų išlaidoms).  </t>
  </si>
  <si>
    <t>Dėl užsitęsusių viešųjų pirkimų ir susijusių teisinių administracinių procedūrų.</t>
  </si>
  <si>
    <t>Mažesnis nei planuota pirkimų poreikis (informacinėms technologijoms, reprezentacinėms, komandruočių, turto remonto ir kt. išlaidoms)</t>
  </si>
  <si>
    <t xml:space="preserve">Dalis lėšų liko nepanaudota, kadangi dėl Covid-19 pasėkmių projektuose lėčiau vyko kai kurios veiklos arba jos perplanuojamos. Taip pat dėl šių priežasčių daugeliui projektų pratęsiami projektų įgyvendinimo laikotarpiai ir tuo pačiu nusikelia lėšų išmokėjimas. </t>
  </si>
  <si>
    <t>Dalis lėšų liko nepanaudota, kadangi projektuose dėl vėluojančių viešųjų pirkimų vėlinami projektų veiklų įgyvendinimo terminai. Dėl šių priežasčių nusikelia lėšų išmokėjimai projektų vykdytojams.</t>
  </si>
  <si>
    <t>Lėšos darbo užmokesčiui buvo nepilnai panaudotos dėl personalo kaitos, darbuotojų laikino nedarbingumo, darbuotojų, išėjusių tikslinių atostogų.</t>
  </si>
  <si>
    <t>Dalis techninės paramos lėšų liko nepanaudota dėl Covid-19 pandemijos šalyje paplitimo nukėlus vėlesniam laikotarpiui dalį planuotų renginių.</t>
  </si>
  <si>
    <t>2014–2020 m. finansinio laikotarpio Europos teritorinio bendradarbiavimo tikslo programose iš Lietuvos partnerių gauta  mažiau mokėjimo prašymų, kadangi daugeliui projektų dėl COVID-19 pandemijos ir kitų pagrįstų priežasčių leidžiama prasitęsti projektų įgyvendinimo trukmę, kas sąlygoja projektų veiklų perkėlimą ir mokėjimo prašymų pateikimą vėlesniu nei planuota laikotarpiu, dėl to galutinio mokėjimo prašymai gaunami vėliau nei planuota.</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</si>
  <si>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Taip pat daugeliui projektų dėl COVID–19 pandemijos ir kitų pagrįstų priežasčių leidžiama pratęsti projektų įgyvendinimo trukmę, kas sąlygoja projektų veiklų perkėlimą ir mokėjimo prašymų pateikimą vėlesniu nei planuota laikotarpiu.</t>
  </si>
  <si>
    <t>Lėšos paslaugoms ir prekėms buvo sutaupytos dėl 2022 m. pradžioje buvusio karantino ir apribojimų dėl COVID-19 pandemijos, t.y. nukėlus vėlesniam laikui renginių organizavimą, kvalifikacijos kėlimo, komandiruočių ir kitų paslaugų įsigijimą.</t>
  </si>
  <si>
    <t xml:space="preserve">Dėl 2020 m. susidariusois politinės situacijos Baltarusijoje ir nuo 2020 m. spalio mėnesio sustabdytų mokėjimų  Baltarusijos partneriams bei Baltarusijos bendradarbiavimo su Rusijos Federacija karo veiksmuose prieš Ukraina programos vykdomi mokėjimai žymiai mažesni nei planuota. Lietuvos ir Latvijos partneriams taip pat vykdyti mažesni mokėjimai, nes dėl COVID-19 pandemijos ir kitų pagrįstų priežasčių daugeliui projektų leidžiama prasitęsti projektų įgyvendinimo trukmę, kas sąlygoja projektų veiklų perkėlimą ir mokėjimo prašymų pateikimą vėlesniu nei planuota laikotarpiu. </t>
  </si>
  <si>
    <t>Lėšos paslaugoms ir prekėms buvo sutaupytos dėl 2022 m. pradžioje buvusio karantino ir apribojimų dėl COVID-19 pandemijos, t.y. nukėlus vėlesniam laikui renginių organizavimą, kvalifikacijos kėlimo, komandiručių ir kitų paslaugų įsigijimą.</t>
  </si>
  <si>
    <t xml:space="preserve">Dėl Rusijos Federacijos karinių veiksmų prieš Ukrainą, nuo 2022-03-01 sustabdyti mokėjimai   Rusijos partneriams, todėl išmokėjimai žymiai mažesni nei buvo planuota. Lietuvos partneriams vykdyti mažesni mokėjimai taip pat, nes dėl COVID pandemijos ir kitų pagrįstų priežasčių daugeliui projektų leidžiama prasitęsti projektų įgyvendinimo trukmę, kas sąlygoja projektų veiklų perkėlimą ir mokėjimo prašymų pateikimą vėlesniu nei planuota laikotarpiu. </t>
  </si>
  <si>
    <t xml:space="preserve">Dėl mažesnio nei planuota pirkimų poreikio (informacinių technologijų prekių ir paslaugų, kitų prekių ir paslaugų įsigijimui, reprezentacinėms išlaidoms).  </t>
  </si>
  <si>
    <t xml:space="preserve">Dėl personalo kaitos, darbuotojų laikino nedarbingumo, dėl mažesnio atostoginių išmokėjimo nei buvo planuota. </t>
  </si>
  <si>
    <t>Dėl apskaičiuoto darbo užmokesčio, atostoginių išmokėjimo bei socialinio draudimo įmokų išmokėjimo kitą mėnesį, nei buvo planuota.</t>
  </si>
  <si>
    <t>Dėl sąskaitų faktūrų apmokėjimo po ataskaitinio laikotarpio pabaigos.</t>
  </si>
  <si>
    <t xml:space="preserve">Dėl personalo kaitos, darbuotojų laikino nedarbingumo (dėl neužimtų pareigybių, darbuotojų išėjusių tikslinių atostogų). </t>
  </si>
  <si>
    <t>Dėl mažesnių nei buvo numatyta paslaugų kainų.</t>
  </si>
  <si>
    <t>Pasirašyta mažesnė sąmata nei planuota.</t>
  </si>
  <si>
    <t>Dėl mažesnio nei planuota pirkimų poreikio ryšių įrangai, transporto išlaikymui, materialiojo turto paprastajam remontui, kitų prekių ir paslaugų įsigijimui.</t>
  </si>
  <si>
    <t>Dėl užsitęsusio prekių pristatymo ( viešųjų pirkimų sutartys aprangos įsigijimui pasirašytos).</t>
  </si>
  <si>
    <t>Dėl užsitęsusios viešųjų pirkimų procedūros (dėl dokumentų tikslinimo: baldų ir programinės įrangos įsigijimui ).</t>
  </si>
  <si>
    <t>Personalo kaita ir laikinas nedarbingumas (dėl laisvų pareigybių, darbuotojų, išėjusių tikslinių atostogų).</t>
  </si>
  <si>
    <t xml:space="preserve">Dėl įtemptos regioninės politinės situacijos užtruko prekių tiekimas pagal pasirašytas sutartis. </t>
  </si>
  <si>
    <t xml:space="preserve">Dėl kibernetinių atakų (2022 m. I pusmečio pabaigoje) sutrikus programų veiklai nebuvo galima atlikti mokėjimų, todėl sutaupyti asignavimai aprangos, informacinių technologijų, komunalinių, kitų prekių ir paslaugų įsigijimo bei priežiūros išlaidoms. </t>
  </si>
  <si>
    <t>Nepanaudoti asignavimai darbdavio soc. paramai dėl laisvų pareigybių ir darbuotojų kaitos.</t>
  </si>
  <si>
    <t>Suplanuotų lėšų panaudojimas tiesiogiai susijęs su projektų vykdytojų įgyvendinamų projektų planavimu, atliekamomis pirkimų procedūromis ir kitomis aplinkybėmis, susijusiomis su projektų įgyvendinimo eiga ir terminais. Dalis suplanuotų lėšų liko nepanaudota, kadangi dėl pandemijos Europos Komisija pratęsė projektų įgyvendinimo  laikotarpį, atitinkamai vėlesniam laikotarpiui buvo nukeliamas kai kurių veiklų įgyvendinimo terminas projektuose, todėl nusikėlė tam tikrų veiklų apmokėjimas.</t>
  </si>
  <si>
    <t>Personalo kaita, darbuotojų laikinas nedarbingumas bei dėl darbuotojų, išėjusių tikslinių atostogų.</t>
  </si>
  <si>
    <t>Dalis suplanuotų lėšų liko nepanaudota, kadangi lėšų panaudojimas yra tiesiogiai susijęs su projektų vykdytojų projektų veiklų planavimu ir projektų įgyvendinimo terminais, tačiau dalis projekto vykdytojų  ilgina projektų įgyvendinimo terminus, kadangi projektuose ilgai trunka viešųjų pirkimų procedūros. Pandemija COVID – 19 šalyje įtakojo kai kurių veiklų vykdymą, dėl kurios taip pat buvo nukeliamas veiklų įgyvendinimo terminas, bei susiduriama su kt. projektų įgyvendinimo sunkumais, todėl šių nepanaudotų lėšų išmokėjimas projektų vykdytojams nusikelė į vėlesnius laikotarpius.</t>
  </si>
  <si>
    <t>Programos valdymo lėšos nebuvo panaudotos, nes vykimas į komandiruotes, kvalifikacijos kėlimo ir kitų paslaugų įsigijimas sustojo dėl ekstremalios situacijos, susijusios su COVID – 19, paskelbimu. Atšaukus ekstremalią padėtį,  suplanuoti  mokėjimai persikėlė į tolimesnius ketvirčius.</t>
  </si>
  <si>
    <t>Dalis suplanuotų lėšų liko nepanaudota dėl nepervestų numatytų lėšų Europos migracijos tinklo Nacionaliniam informacijos centrui, Europos viešojo administravimo institutui ir Vilkaviškio savivaldybei Kybartų miestelio stadiono rekonstrukcijai.</t>
  </si>
  <si>
    <t>Dėl apskaičiuoto darbo užmokečio išmokėjimo kitą mėnesį.</t>
  </si>
  <si>
    <t>Dėl soc. draudimo įmokų išmokėjimo kitą mėnesį.</t>
  </si>
  <si>
    <t>Dėl personalo kaitos ir laikino nedarbingumo.</t>
  </si>
  <si>
    <t>Netikslus planavimas (bus apmokėta po ataskaitinio laikotarpio pabaigos).</t>
  </si>
  <si>
    <t>Laikinas nedarbingumas.</t>
  </si>
  <si>
    <t>Darbo užmokestis išmokamas kitą mėnesį.</t>
  </si>
  <si>
    <t>Dėl personalo kaitos ir laisvų pareigybių sutaupyti asignavimai darbdavių soc. paramai.</t>
  </si>
  <si>
    <t>Programos administravimui skirtos lėšos nebuvo pilnai panaudotos dėl COVID-19 pandemijos šalyje paplitimo nukėlus vėlesniam laikui renginių organizavimą, kvalifikacijos kėlimą bei komandiruotes.</t>
  </si>
  <si>
    <t>Programos administravimui skirtos lėšos nebuvo pilnai panaudotos dėl 2022 m. pradžioje karantino dėl COVID-19 pandemijos nukėlus vėlesniam laikui renginių organizavimą, kvalifikacijos kėlimą bei komandiruotes.</t>
  </si>
  <si>
    <t>Didžiąją nepanaudotų per ataskaitinį laikotarpį asignavimų dalį sudaro priskaičiuotas, bet neišmokėtas darbo užmokestis bei socialinio draudimo įmokos už birželio mėnesio antrą pusę.</t>
  </si>
  <si>
    <t>Sąskaitos pagal sutartį bus apmokamos kitą mėnesį.</t>
  </si>
  <si>
    <t>Dėl užsitęsusių vykdymo darbų.</t>
  </si>
  <si>
    <t>Kitos šalies vėlavimas vykdyti įsipareigojimus.</t>
  </si>
  <si>
    <t>Dėl mažesnio nei planuota pirkimų poreikio (dėl Covid - 19 karantino sumažėjo paslaugų užsakymų, nevyko komandiruotės).</t>
  </si>
  <si>
    <t>Užsitęsė vykdomi darbai, jų dokumentacijos tvarkymas.</t>
  </si>
  <si>
    <t>Netikslus planavimas (2022 m. birželio mėn. PVM sąskaitos faktūros už informacinių technologijų prekes, komandiruočių  išlaidas bei komunalines paslaugas tiekėjų pateiktos 2022 m. liepos mėn).</t>
  </si>
  <si>
    <t>Kitos (neišmokėtos pareigūnams važiavimo išlaidų kompensacijos už 2022 m.birželio mėn.).</t>
  </si>
  <si>
    <t>Surinkta mažiau pajamų nei planuota.</t>
  </si>
  <si>
    <t>Soc. draudimo įmokos bus pervedamos po ataskaitinio laikotarpio pabaigos.</t>
  </si>
  <si>
    <t>Dėl mažesnio nei planuota pirkimų poreikio (informacinių technologijų prekių ir paslaugų, komandiruočių, ryšių paslaugų, kvalifikacijos kėlimo, reprezentacinėms išlaidoms, kitoms prekėms ir paslaugoms).</t>
  </si>
  <si>
    <t>Apskaičiuotas darbo užmokestis bus išmokamas po ataskaitinio laikotarpio pabaigos.</t>
  </si>
  <si>
    <t>Mažesnis, nei planuota, pirkimų kiekis.</t>
  </si>
  <si>
    <t>Lietuvos visuomenės ir valstybės raida iki
 XXI a. pradžios</t>
  </si>
  <si>
    <t>Dėl doktorantų, išėjusių akademinių atostogų.</t>
  </si>
  <si>
    <t>Susisiekimo ministerijos valdymo programa</t>
  </si>
  <si>
    <t>Apskaičiuotas darbo užmokestis išmokėtas kitą mėnesį, nei buvo suplanuota.</t>
  </si>
  <si>
    <t>Biudžeto lėšos  nepilnai panaudotos kadangi išlaidos apmokėtos po ataskaitinio laikotarpio pabaigos. Sąskaitos už suteiktas paslaugas apmokamos po ataskaitinio laikotarpio pabaigos.</t>
  </si>
  <si>
    <t>Biudžeto lėšos  nepilnai panaudotos dėl  to, kad  išaugus energetinių išteklių, žaliavų kainoms, dėl geopolitinių veiksnių bei situacijos darbo rinkoje 2022 m. I pusm. buvo stebimos mažesnės nei įprastai darbų įvykdymo apimtys bei neįvyko arba vėlavo dalis planuotų pirkimų.</t>
  </si>
  <si>
    <t>Biudžeto lėšos  nepilnai panaudotos: 36625.2 tūkst. eur  dėl pasikeitusiu KPPP lėšų paskirstymo reglamentavimo nuostatų, 2022 m. savivaldybės finansavimo sutartis VĮ LAKD teikia pasirašyti vėliau. 25 000 tūkst. Eur dėl nepasirašytos biudžeto lėšų naudojimo sutarties. Taip pat nebuvo pasirašyta PSO sutartis su geležinkelio įmonėmis, todėl dalis lėšų "Visuomenės aptarnavimo įsipareigojimų vykdymas geležinkelių sektoriuje" nebuvo panaudotos.</t>
  </si>
  <si>
    <t>Biudžeto lėšos nepanaudotos dėl nepasirašytos biudžeto lėšų naudojimo sutarties.</t>
  </si>
  <si>
    <t>Lėšos panaudotos nepilnai dėl pasiūlytų per didelių kainų projektų vykdymui, tenka nutraukti pirkimo procedūras ir pasitvirtinus didesnį projekto biudžetą skelbti iš naujo.Taip pat nebuvo pasirašytos informacinių sistemų modernizavimo sutartys.</t>
  </si>
  <si>
    <t>Lėšos panaudotos nepilnai dėl Rail Baltica projektuose vėluojančio RB Rail AS vykdomo techninio projektavimo.</t>
  </si>
  <si>
    <t xml:space="preserve">Lėšos panaudotos nepilnai dėl Rail Baltica projektuose vėluojančio  RB Rail AS vykdomo  techninio projektavimo. Taip pat buvo planuota apmokėti dviejų projektų galutinius atsiskaitymus, tačiau veiklų vykdymas užsitęsė. </t>
  </si>
  <si>
    <t>Biudžeto lėšos  nepilnai panaudotos dėl  tikslinamų dokumentų  vėlavimo.</t>
  </si>
  <si>
    <t>Biudžeto lėšos  nepilnai panaudotos dėl neužimtų pareigybių, darbuotojų laikino nedarbingumo, darbuotojų, išėjusių tikslinių atostogų.</t>
  </si>
  <si>
    <t>Biudžeto lėšos  nepilnai panaudotos dėl neįvykusių, užsitęsusių viešojo pirkimo procedūrų.</t>
  </si>
  <si>
    <t>Lėšos panaudotos nepilnai dėl mažesnio poreikio.</t>
  </si>
  <si>
    <t>Biudžeto lėšos  nepilnai panaudotos dėl neužimtų pareigybių, darbuotojų laikino nedarbingumo.</t>
  </si>
  <si>
    <t>Biudžeto lėšos bus panaudotos III ketvirtyje.</t>
  </si>
  <si>
    <t>Mokslo programa</t>
  </si>
  <si>
    <t>12.003</t>
  </si>
  <si>
    <t>Švietimo programa</t>
  </si>
  <si>
    <t>12.004</t>
  </si>
  <si>
    <t>Švietimo, mokslo ir sporto ministerijos valdymo programa</t>
  </si>
  <si>
    <t>Sporto programa</t>
  </si>
  <si>
    <t>12.005</t>
  </si>
  <si>
    <t>1.1.1.1.2</t>
  </si>
  <si>
    <t>1.2.2.7.1</t>
  </si>
  <si>
    <t>1.3.2.7.1</t>
  </si>
  <si>
    <t>Pavaldžių įstaigų suplanuoti mokėti atostoginiai panaudoti sekantį ataskaitinį laikotarpį dėl darbuotojų prašymų išmokėti atostoginius su kito mėnesio darbo užmokesčiu.</t>
  </si>
  <si>
    <t>Užsitęsęs sutarčių pasirašymas, užtrukęs Europos branduolinių mokslinių tyrimų organizacijos (CERN) narystės plano rengimas (šiuo metu narystės planas pateiktas derinti suinteresuotoms institucijoms) ir rengiama specialiųjų sutarčių sudarymo tvarka.</t>
  </si>
  <si>
    <t>Dalis lėšų nepanaudota dėl nepasitvirtinusių įgyvendinančių institucijų prognozių.</t>
  </si>
  <si>
    <t>Nepanaudoti 2014-2020 m. ES fondų investicijų programavimo laikotarpio finansavimo lėšų suplanuoti asignavimai nes Projektų vykdytojai užtrunka atnaujinant investicinius projektus (IP), nes dažnai viešaisiais pirkimais perka IP atnaujinimo paslaugas.</t>
  </si>
  <si>
    <t>Įstaigose dėl personalo kaitos.</t>
  </si>
  <si>
    <t>Nepanaudoti pavaldžių įstaigų ataskaitiniu laikotarpiu apskaičiuotas darbo užmokestis ir atostoginiai, mokėtini kito ataskaitinio laikotarpio pradžioje.</t>
  </si>
  <si>
    <t>Pavaldžiose įstaigose užsitęsė darbo konkursai.</t>
  </si>
  <si>
    <t>Pirkta mažiau nei planuota.</t>
  </si>
  <si>
    <t>Pavadžių įstaigų suplanuotos ir nepanaudotos lėšos dėl gautų sąskaitų pasibaigus ataskaitiniam laikotarpiui.</t>
  </si>
  <si>
    <t>Dėl kitų šalių vėlavimų.</t>
  </si>
  <si>
    <t xml:space="preserve">Nepanaudotos centralizuotų priemonių lėšos dėl šių priežasčių: dėl veiklų perkėlimo lėšos neformaliojo švietimo veikloms bus panaudotos kitą pusmetį (58 tūkst. Eur); nepanaudotos lėšos užsienio lietuvių mokytojų DU dėl sirgimų, kai kurie užsienio lietuvių neformaliojo lituanistinio švietimo ir projektai vyko ne kontaktiniu, o nuotoliniu būdu ir buvo nepanaudotos kelionės, maitinimo, apgyvendinimo išlaidos (173,5 tūkst. Eur); lėšas mokymosi iniciatyvoms planuojama panaudoti vėliau (40 tūkst. Eur; naujiems klasių komplektams įkurti pavaldžiose mokyklose) (310,8 tūkst. Eur); buvo suplanuotas darbo užmokestis Plechavičiaus mokyklai, jei ji būtų perduota ŠMSM pavaldumui (DU keitimas į išlaidas užtrunka, todėl šis keitimas bus atliktas kitą pusmetį) (706 tūkst. Eur) ir kt. Nutrauktos studijų sutartys, mokslinių tyrimų ir eksperimentines plėtros (MTEP) veiklai skatinti lėšos kolegijoms skirtos III ketvirtyje, vėluojantis sutarčių pasirašymas. </t>
  </si>
  <si>
    <t>1.3.3.1.57</t>
  </si>
  <si>
    <t>1.4.1.1.1</t>
  </si>
  <si>
    <t>1.5.1.1.3</t>
  </si>
  <si>
    <t>PP „Tūkstantmečio mokyklos“ (toliau – TŪM) susideda iš 3 projektų. Šiuo metu yra įgyvendinamas tik vienas projektas, kurio vertė - 1.156.tūkst. Eurų (su PVM). Projekto sutartis pasirašyta 2022 m. birželio 1 d. Atsižvelgiant į poreikį daugiau laiko skirti savivaldybių Pažangos planų užbaigimui, numatoma, kad kiti projektai galėtų startuoti vėliau.</t>
  </si>
  <si>
    <t>Lėšos nepanaudotos pagalbos priemonėms dėl Rusijos Federacijos karinių veiksmų Ukrainoje: 1) ukrainiečių mokymui ir pavėžėjimui, kurios bus paskirstytos III ketv. (1.380,4 tūkst. Eurų) 2) atidėtos savanorystės veiklos iki rudens 12 003 03 01 16 priemonėje (40 tūkst. Eurų) 3) nepanaudotos lėšos asociacijoms (nespėta pasirašyti sutarčių) 12 003 03 03 02 priemonėje (50 tūkst. Eurų) 4) nepanaudotos lėšos stovykloms ir šeštadienio mokyklėlėms 12 003 03 02 11 priemonėje (296,8 tūkst. Eurų) ir kt.</t>
  </si>
  <si>
    <t>PP „Tūkstantmečio mokyklos“ (toliau – TŪM) susideda iš 3 projektų. Šiuo metu yra įgyvendinamas tik vienas projektas, kurio vertė - 1.156 tūkst. Eurų (su PVM). Projekto sutartis pasirašyta 2022 m. birželio 1 d. Atsižvelgiant į poreikį daugiau laiko skirti savivaldybių Pažangos planų užbaigimui, numatoma, kad kiti projektai galėtų startuoti vėliau.</t>
  </si>
  <si>
    <t>Nevykdytas pajamų įmokų planas pavaldžiose įstaigose.</t>
  </si>
  <si>
    <t>Nacionalinė švietimo agentūra nespėjo sudaryti sutarties dėl LR Vyriausybės rezervo lėšų, skirtų įgyvendinti projektus gerinančius specialiųjų ugdymosi poreikių turinčių asmenų galimybes mokytis (12-003-03-02-06 priemonė).</t>
  </si>
  <si>
    <t>Nespėta panaudoti LR Vyriausybės rezervo lėšų, skirtų didinti studijų proceso Lietuvos aukštosiose mokyklose tarptautiškumą (12-003-03-04-13 priemonė).</t>
  </si>
  <si>
    <t>Netikslus planavimas dėl apskaičiuoto, bet neišmokėto ataskaitiniu laikotarpiu, darbo užmokesčio ir atostoginių.</t>
  </si>
  <si>
    <t>Netikslus planavimas dėl gautų ir apmokėtų sąskaitų pasibaigus ataskaitiniam laikotarpiui.</t>
  </si>
  <si>
    <t>Užsitęsę viešieji pirkimai.</t>
  </si>
  <si>
    <t>Užsitęsiąs dokumentacijos tvarkymas.</t>
  </si>
  <si>
    <t>Sporto federacijos nepanaudojo lėšų ir grąžino dėl neįvykusių varžybų ir kt.</t>
  </si>
  <si>
    <t>Negauta biudžeto pajamų įmokų, nes neįvyko planuoti užsakymai.</t>
  </si>
  <si>
    <t>1.1.1.1.1</t>
  </si>
  <si>
    <t xml:space="preserve">Mažiau sumokėta, nei planuota. </t>
  </si>
  <si>
    <t>Dalis renginių ir užsienio komandiruočių perkelta į III ketvirtį.</t>
  </si>
  <si>
    <t>1.2.2.7.2</t>
  </si>
  <si>
    <t>1.2.3.1.48</t>
  </si>
  <si>
    <t>1.3.2.7.2</t>
  </si>
  <si>
    <t>1.3.2.8.2</t>
  </si>
  <si>
    <t>1.3.3.1.48</t>
  </si>
  <si>
    <t>Nebuvo surinktos pajamos, nes vasaros sezono metu veikė tik viena vaikų poilsio stovykla ir iki sezono atidarymo nebuvo baigti statybos darbai finansuojami iš ES projekto lėšų (1.228,7 tūkst. Eurų), negauta biudžeto pajamų įmokų, nes neįvyko planuoti užsakymai (30,1 tūkst. Eurų) ir kt.</t>
  </si>
  <si>
    <t xml:space="preserve">Priskaičiuotas darbo užmokestis ir atostoginiai už birželio mėn. buvo išmokėti liepos mėn. </t>
  </si>
  <si>
    <t>Dėl mažesnio nedarbingumo.</t>
  </si>
  <si>
    <t xml:space="preserve"> Ne visų studentų  studijų rezultatai atitiko stipendijos skyrimo nuostatus ir jiems stipendijos neskirtos.</t>
  </si>
  <si>
    <t>Mažiau priimta studijuoti studentų, nei planuota</t>
  </si>
  <si>
    <t>Deivydas</t>
  </si>
  <si>
    <t>1. 3.3.1.60</t>
  </si>
  <si>
    <t>1. 1. 1. 1. 2</t>
  </si>
  <si>
    <t>1. 1.1.1.2</t>
  </si>
  <si>
    <t>1. 1.1.1. 11</t>
  </si>
  <si>
    <t>1. 2.3.1.62</t>
  </si>
  <si>
    <t>1. 3.3.1.62</t>
  </si>
  <si>
    <t>1.2.2.8.1</t>
  </si>
  <si>
    <t>1.3.2.8.1</t>
  </si>
  <si>
    <t>1. 1.1.1.12</t>
  </si>
  <si>
    <t xml:space="preserve">Viešojo administravimo ir valstybės tarnybos tobulinimas   </t>
  </si>
  <si>
    <t>1. 3.2.8.1</t>
  </si>
  <si>
    <t>1. 2.3.1.64</t>
  </si>
  <si>
    <t>1. 3.3.1.64</t>
  </si>
  <si>
    <t>1. 1.1.1. 4</t>
  </si>
  <si>
    <t>1. 3.3.1.66</t>
  </si>
  <si>
    <t>1. 2.3.1.66</t>
  </si>
  <si>
    <t>1. 2.3.1.69</t>
  </si>
  <si>
    <t>1. 3.3.1.69</t>
  </si>
  <si>
    <t>Autorių teisių saugomo viešai skelbiamo turinio priežiūra</t>
  </si>
  <si>
    <t>1.2.3.1.2</t>
  </si>
  <si>
    <t>1.2.3.1.3</t>
  </si>
  <si>
    <t>1.2.3.1.36</t>
  </si>
  <si>
    <t>1.2.3.1.53</t>
  </si>
  <si>
    <t>1.3.3.1.3</t>
  </si>
  <si>
    <t>1.3.3.1.36</t>
  </si>
  <si>
    <t>1.3.3.1.53</t>
  </si>
  <si>
    <t>1. 2.3.1.68</t>
  </si>
  <si>
    <t>1. 3.3.1.68</t>
  </si>
  <si>
    <t>1. 3.3.1.63</t>
  </si>
  <si>
    <t>13.007</t>
  </si>
  <si>
    <t>1.2.3.1.68</t>
  </si>
  <si>
    <t>1.3.3.1.68</t>
  </si>
  <si>
    <t>Viešojo valdymo plėtra</t>
  </si>
  <si>
    <t>Regionų plėtra</t>
  </si>
  <si>
    <t>Civilinės saugos stiprinimas ir plėtra</t>
  </si>
  <si>
    <t>Viešojo saugumo stiprinimas ir plėtra</t>
  </si>
  <si>
    <t>Dėl neužimtų pareigybių,  motinystės atostogų, darbuotojų laikino nedarbingumo dėl ligos (darbo užmokestis ir socialinio draudimo įmokos)</t>
  </si>
  <si>
    <t>Dėl mažesnio lėšų poreikio Vyriausiosios rinkimų komisijos narių išeitinėms išmokoms pasibaigus kadencijai</t>
  </si>
  <si>
    <t>Dėl sąskaitų apmokėjimo už suteiktas ryšių, transporto, komunalines ir kitas paslaugas po ataskaitinio laikotarpio pabaigos</t>
  </si>
  <si>
    <t>Suplanuotoms ryšių, transporto, komandiruočių, materialiojo turto paprastojo remonto, kvalifikacijos kėlimo, komunalinių paslaugų įsigijimo,  informacinių technologijų paslaugoms,  kitų prekių ir paslaugų įsigijimo  išlaidoms ir darbdavio socialinei paramai pinigais  darbuotojų nedarbingumo išmokoms pakako mažesnės pinigų sumos, mažiau negu planuota  nupirkto  ilgalaikio turto,  dalis asignavimų prekių ir paslaugų įsigijimo išlaidoms nepanaudota dėl nevykdytų Jonavos rajono savivaldybės mero rinkimų</t>
  </si>
  <si>
    <t xml:space="preserve">Nepanaudotas darbo užmokestis ir socialinis draudimas dėl neužimtų pareigybių, darbuotojų kaitos bei tikslinių atostogų. </t>
  </si>
  <si>
    <t xml:space="preserve">Netikslus planavimas ketvirčiais. Neįvertinta aplinkybė, kad darbuotojai nepasinaudos galimybe pasiskiepyti. </t>
  </si>
  <si>
    <t xml:space="preserve">Dėl neprognozuojamų ryšių įrangos ir ryšių paslaugų įsigijimo išlaidų liko nepanaudotų lėšų. </t>
  </si>
  <si>
    <t xml:space="preserve">Mažesnis, nei planuota, transporto išlaikymo ir transporto paslaugų įsigijimo poreikis. </t>
  </si>
  <si>
    <t>Mažesnis, nei planuota, aprangos prekių bei priežiūros paslaugų pirkimų poreikis. Įsigijimas planuojamas, atsižvelgiant į konkretų darbuotojų skaičių, kuris yra kintamas.</t>
  </si>
  <si>
    <t xml:space="preserve">Mažesnis, nei planuota, komandiruočių įsigijimo poreikis. </t>
  </si>
  <si>
    <t>Netikslus materialiojo ir nematerialiojo turto nuomos išlaidų planavimas ketvirčiais.</t>
  </si>
  <si>
    <t xml:space="preserve">Materialiojo turto paprastojo remonto prekių ir paslaugų įsigijimo lėšos nepanaudotos, nes nebuvo poreikio (visos patalpos yra nuomojamos; daugumos jų priežiūrą ir remontą savo lėšomis atlieka savininkas (pvz., Turto bankas). </t>
  </si>
  <si>
    <t xml:space="preserve">Netikslus kvalifikacijos kėlimo išlaidų planavimas ketvirčiais. </t>
  </si>
  <si>
    <t>Netikslus komunalinių paslaugų įsigijimo išlaidų planavimas ketvirčiais.</t>
  </si>
  <si>
    <t xml:space="preserve">Netikslus informacinių technologijų prekių ir paslaugų įsigijimo išlaidų planavimas ketvirčiais (pvz., tik dalis suplanuotų lėšų panaudota Energetikos darbuotojų atestavimo informacinės sistemos (EDAIS) vystymui, Duomenų surinkimo ir analizės informacinės sistemos (DSAIS) vystymui bei Elektros energijos kainų palyginimo informacinės sistemos (EEKPIS) modernizavimui ir pan.). </t>
  </si>
  <si>
    <t xml:space="preserve">Mažesnis, nei planuota, reprezentacinių prekių ir paslaugų įsigijimo poreikis. </t>
  </si>
  <si>
    <t xml:space="preserve">Netikslus viešinimo paslaugų įsigijimo išlaidų planavimas ketvirčiais. </t>
  </si>
  <si>
    <t>Mažesnis, nei planuota, kitų prekių bei paslaugų įsigijimo poreikis.</t>
  </si>
  <si>
    <t>Darbdavio socialinės paramos lėšų dalis liko nepanaudota, nes nebuvo poreikio išmokėjimui (išeitinės išmokos ir nuo jų apskaičiuotos socialinio draudimo įmokos, nenutrūkstamas darbo užmokesčio mokėjimas ligos atveju (už pirmas dvi ligos dienas), parama esant sunkiai materialinei būklei, mirties ir kitais atvejais  mokama vadovaujantis Lietuvos Respublikos teisės aktais, pagal poreikį).</t>
  </si>
  <si>
    <t xml:space="preserve">Nepriimti reikiami Lietuvos Respublikos teisės aktų pakeitimai (susiję su leidimu įsigyti transporto priemones), kurių pagrindu galima būtų vykdyti automobilių pirkimą. </t>
  </si>
  <si>
    <t xml:space="preserve">Mažesnis, nei planuota, kitų mašinų ir įrenginių įsigijimo poreikis. </t>
  </si>
  <si>
    <t>Mažesnis, nei planuota, kompiuterinės tech. ir el. ryšių įrangos pirkimų poreikis.</t>
  </si>
  <si>
    <t xml:space="preserve">Kompiuterinės programinės įrangos ir kompiuterinės programinės įrangos licencijų įsigijimo išlaidos  nepanaudotos dėl užsitęsusių viešųjų pirkimų ir administracinių procedūrų (pvz., interneto svetainės sukūrimo darbai). </t>
  </si>
  <si>
    <t xml:space="preserve">Nepanaudotos lėšos iš rezervo (lėšos skirtos ekspertų ir konsultantų paslaugų, informacinių technologijų prekių ir paslaugų bei kitų prekių ir paslaugų įsigijimui).  </t>
  </si>
  <si>
    <t xml:space="preserve">Dėl neužimtos Žvalgybos kontrolieriaus pareigybės </t>
  </si>
  <si>
    <t>Mokestis Sodrai</t>
  </si>
  <si>
    <t>Žvalgybos institucijų veiklos teisėtumo užtikrinimas</t>
  </si>
  <si>
    <t>Dėl neužimtų pareigybių, darbuotojų, išėjusių tikslinių atostogų.</t>
  </si>
  <si>
    <t xml:space="preserve"> Nepanaudotos lėšos, skirtos visuomenės teisinio švietimo veikloms, nes susidarė sutaupymų atlikus viešuosius pirkimus.</t>
  </si>
  <si>
    <t xml:space="preserve">Metams pasibaigus VĮ Registrų centras grąžino 157,7 tūkst. eurų nepanaudotų asignavimų, skirtų pagal biudžeto lėšų naudojimo sutartį uždavinio „Tinkamai tvarkyti registrų duomenis“ priemonėms įgyvendinti. Šios lėšos nepanaudotos nespėjus įgyvendinti visų numatytų darbų dėl užtrukusių paslaugų teikimo viešųjų pirkimų procedūrų. Grąžintos lėšos buvo pervestos į valstybės iždo sąskaitą. </t>
  </si>
  <si>
    <t>670,0 tūkst. eurų nepanaudotos lėšos, skirtos smurtiniais nusikaltimais padarytai žalai kompensuoti (išlaidoms susijusioms su Lietuvos Respublikos smurtiniais nusikaltimais padarytos žalos kompensavimo įstatymo pakeitimu, kuriuo buvo praplėstas nuo smurtinių nusikaltimų nukentėjusių asmenų ratas ir nusikaltimų, dėl kurių skiriama kompensacija, sąrašas), nes 2025 m. buvo gauta mažiau prašymų kompensuoti smurtiniais nusikaltimais padarytą žalą nei planuota, kai buvo rengiamas  Lietuvos Respublikos smurtiniais nusikaltimais padarytos žalos kompensavimo įstatymo pakeitimas, todėl kompensacijoms išmokėti užteko į  Nukentėjusių nuo nusikaltimų asmenų fondą surinktų įmokų ir biudžeto lėšų naudoti neprireikė. Pažymėtina, kad Teisingumo ministerija, įvertinusi panaudojimo dinamiką, 2026 m. biudžeto lėšų šiai priemonei neplanuoja. Taip pat metų pabaigoje gauta mažiau, nei planuota, nedidelės apimties prašymų pagal teismo sprendimus atlyginti žalą, atsiradusią dėl neteisėtų valdžios institucijų veiksmų, todėl liko nepanaudota 27,3 tūkst. eurų. Metams pasibaigus savivaldybės grąžino nepanaudotas dotacijas (34,2 tūkst. eurų), Valstybinė skaitmeninių sprendimų agentūra grąžino 28,5 tūkst. eurų nepanaudotų asignavimų, skirtų priemonei „Įdiegti, konfigūruoti ir eksploatuoti nacionalinį e. CODEX prieigos tašką, suderinant jį su Europos Komisijos sukurta programine įranga“. Grąžintos lėšos buvo pervestos į valstybės iždo sąskaitą. Gauta mažiau ir mažesnėmis sumomis nei buvo planuota advokatų prašymų (bei ataskaitų) išmokėti užmokestį už suteiktas paslaugas - 156,2 tūkst. eurų.</t>
  </si>
  <si>
    <t>Dėl darbuotojų laikino nedarbingumo, tikslinių atostogų.</t>
  </si>
  <si>
    <t>Nepanaudotos lėšos planuotam ilgalaikio turto pirkimui, pirkimas neįvyko dėl poreikio atlikti papildomą rinkos tyrimą  vertės nustatymui.</t>
  </si>
  <si>
    <t>Mažiau gauta pajamų nei planuota už Tarnybos  atliktus  naftos laboratorinius tyrimus</t>
  </si>
  <si>
    <t xml:space="preserve">Į Nukentėjusių nuo nusikaltimų asmenų fondą surinkta daugiau įmokų, nei gauta asmenų prašymų kompensuoti smurtiniais nusikaltimais padarytą žalą ir išmokėta kompensacijų 3676,5 tūkst. eurų. Taip pat liko nepanaudotos 923,0 tūkst. eurų lėšų, kurios gali būti naudojama tik išlaidoms, susijusioms su prekių ženklų apsauga, apmokėti (pagal Lietuvos Respublikos Vyriausybės 2020 m. spalio 14 d. nutarimą Nr. 1136 „Dėl lėšų, gaunamų pagal 2017 m. birželio 4 d. Europos Parlamento ir Tarybos reglamentą (ES) Nr. 2017/1001 dėl Europos Sąjungos prekių ženklo, naudojimo“) ir išlaidoms, susijusioms su išradimų teisine apsauga, patentavimo skatinimu ir patentų išdavimu, apmokėti (pagal Lietuvos Respublikos Vyriausybės 2024-03-20 nutarimą Nr. 208 „Dėl lėšų, gaunamų pagal Reglamentą (ES) NR. 1257/2012, naudojimo“), nes ataskaitiniu laikotarpiu nebuvo poreikio apmokėti minėtas išlaidas. </t>
  </si>
  <si>
    <t>Informacinių technologijų prekės ir paslaugos įsigytos mažesne, nei planuota, pirkimų kaina.</t>
  </si>
  <si>
    <t xml:space="preserve">Užsitęsusios  turto, prekių ir paslaugų įsigijimo viešųjų pirkimų procedūros. </t>
  </si>
  <si>
    <t>Dėl personalo kaitos sutaupytos lėšos.</t>
  </si>
  <si>
    <t>2025 m. parengtas projektas „Lietuvos teismų informacinės sistemos elektroninių paslaugų modernizavimo ir informacinio saugumo stiprinimas“ ir pradėtas veiklos „LITEKO ir teismų tinklo kibernetinio saugumo stiprinimas“ įgyvendinimas. Per ataskaitinį laikotarpį atliktas techninės ir programinės įrangos atnaujinimas, įgyvendinta duomenų saugyklų telkinio talpos ir našumo plėtra, pradėta tinklo infrastruktūros inventorizacija ir auditas. Kadangi audito užbaigimas numatytas 2026 m., nuo jo priklausančios kitos suplanuotos veiklos buvo perkeltos į 2026 m., todėl dalis pažangos lėšų liko nepanaudota.</t>
  </si>
  <si>
    <t>Teismų sistemos veiksmingumo užtikrinimas</t>
  </si>
  <si>
    <t>1. 1. 1. 1.12</t>
  </si>
  <si>
    <t>Dėl neužimtų pareigybių.</t>
  </si>
  <si>
    <t>Dėl mažesnio, nei planuota, pirkimų poreikio (komandiruočių ir kitų paslaugų išlaidų poreikio).</t>
  </si>
  <si>
    <t>Dėl mažesnio, nei planuota, išlaidų poreikio ataskaitiniam laikotarpiui  (materialiojo turto paprastojo remonto prekių ir paslaugų įsigijimo išlaidos).</t>
  </si>
  <si>
    <t xml:space="preserve">Dėl darbo užmokesčio ir soc. draudimo įmokų lėšų ekonomijos, susidariusios dėl neužimtų pareigybių, darbuotojų laikino nedarbingumo, darbuotojų, išėjusių tikslinių atostogų lėšų ekonomijos ir  dėl Tarnybos valdymo modelio pasikeitimo įtakos.   </t>
  </si>
  <si>
    <t>1. 1.1.1.16</t>
  </si>
  <si>
    <t>Nepanaudotos Valstybinio visuomenės sveikatos stiprinimo fondo (toliau - Fondas) administravimo darbo užmokesčio lėšos, kadangi buvo patvirtinti ne visi projektų finansavimo sąlygų aprašai bei nebaigtos Projektų įgyvendinimo planų vertinimo procedūros dėl naujo teisinio reglamentavimo Fondo veiklą priskyrus pažangos priemonei.</t>
  </si>
  <si>
    <t>Į Nacionalinę metimo rūkyti pagalbos liniją sulaukta mažiau nei planuota skambučių, o dalis prekių ir paslaugų įsigyta pigiau nei buvo planuota (PP).
Pateiktos mažesnės sumos Higienos instituto vykdomų pažangos projektų vykdytojų paraiškose, ir nepakankamas potencialių vykdytojų dalyvavimas konkursuose.
Vykdant viešuosius pirkimus, tiekėjas pasiūlė mažesnę, nei planuota ilgalaikio turto kainą (PP).
Mažesnė nei planuota turto pirkimo kaina vykdant Penktosios kartos judriojo ryšio (5G) elektromagnetinio lauko stebėsenos modulio sukūrimo ir stebėsenos diegimo projektą (0,3 tūkst. Eur) ir Užkrečiamųjų ligų epidemiologinės priežiūros, gerinant atvejų ir protrūkių ištyrimo ir duomenų analizės kokybę, stiprinimo projektą (2,7 tūkst. Eur) bei sutaupyta 0,1 tūkst. Eur vykdant pagrindinę veiklą.
Vyko tarptautinis atviras konkursas „Reagentų ir priemonių, skirtų cheminių tyrimų atlikimui, pirkimas (AK-5/2025)“, pirkimo ID 4109126. Pirkimą sudarė 77 pirkimo objekto dalys. Gauti 5 tiekėjų pasiūlymai. Trims pirkimo objekto dalims negauta nei vieno pasiūlymo, kelioms pirkimo objekto dalims negauta tinkamų pasiūlymų. Daugumos gautų pasiūlymų kainos buvo mažesnės, nei planuota prieš pradedant pirkimo procedūras.</t>
  </si>
  <si>
    <t>Mažesnis, nei planuota, kitų prekių ir paslaugų išlaidų faktinis poreikis.</t>
  </si>
  <si>
    <t>Valstybės rezervo priemonėms skirtos asignavimų lėšos nebuvo visiškai įsisavintos dėl objektyvių ir nuo ESSC nepriklausančių aplinkybių. Dalis suplanuotų valstybės rezervo pirkimų neįvyko dėl negautų tiekėjų pasiūlymų, o dalis sudarytų sutarčių nebuvo įvykdytos iki nustatytų terminų, nes tiekėjai nepristatė užsakytų medikamentų, medicinos priemonių, asmens apsaugos priemonių ir medicinos įrangos.Papildomai pažymėtina, kad 2025 m. rugsėjo 29 d. sveikatos apsaugos ministro įsakymu Nr. R-3RN patvirtinus ir į valstybės rezervo nomenklatūrą įtraukus Traumų gydymo rinkinį, atsirado poreikis vykdyti papildomus pirkimus naujoms, iki tol neplanuotoms atsargų pozicijoms įsigyti. Šie pirkimai pareikalavo reikšmingų žmogiškųjų ir laiko išteklių, o esant nepakitusiam darbuotojų skaičiui, nebuvo galimybės lygiagrečiai laiku įvykdyti visų suplanuotų pirkimų.</t>
  </si>
  <si>
    <t>Dėl objektyvių aplinkybių, susijusių su tarpžinybiniu derinimu ir techninių sprendimų (integracijų su kitų institucijų IS ir registrais) įgyvendinimu pateiktas prašymas pratęsti projekto „Ūkio subjektų priežiūros efektyvinimas, modernizuojant Visuomenės sveiktos saugos informacinę sistemą“) vykdymą iki 2026 m. gruodžio 31 d. ir 2025 metais nepanaudotus valstybės biudžeto asignavimus perkelti į 2026 metus.
Nepanaudotos Fondo  lėšos, kadangi buvo patvirtinti ne visi projektų finansavimo sąlygų aprašai bei nebaigtos Projektų įgyvendinimo planų vertinimo procedūros dėl naujo teisinio reglamentavimo veiklą priskyrus pažangos priemonei.
RescEU projektas_ Po derybų su Europos Komisija buvo peržiūrėta vaistų sandėlio pirkimų strategija. Atsižvelgiant į tai, nuspręsta sandėliavimo paslaugas įsigyti dviem etapais: 1.  Kambario temperatūroje laikomų vaistų sandėlio paslaugų pirkimas (822 tūkst. be PVM).2. Ypatingai žemos temperatūros vakcinų sandėliavimo sandėlio pirkimas ir šaldiklių įsigijimas (virš 2 mln. be PVM). Vakcinų vertė siekia 60 mln. Eurų be PVM. Šis pirkimas reikalauja papildomų derinimo ir pasirengimo procedūrų, tarp kurių svarbus aspektas – Europos Komisijos tiesioginis įsitraukimas į pirkimų procesą, kuris lėtino procedūras ir užtruko ilgiau nei planuota. Dėl šių aplinkybių pirkimai nebuvo užbaigti 2025 m.</t>
  </si>
  <si>
    <t xml:space="preserve">Dalis darbo užmokesčio ir soc. draudimo lėšų nepanaudota dėl neužimtos etato dalies. </t>
  </si>
  <si>
    <t xml:space="preserve">Dėl mažesnio lėšų poreikio negu planuota komandiruočių išlaidoms apmokėti ir mažesnio kitų paslaugų pirkimų poreikio. </t>
  </si>
  <si>
    <t xml:space="preserve">Dėl personalo kaitos, darbuotojų laikino nedarbingumo mažesnės darbo užmokesčio išlaidos.
</t>
  </si>
  <si>
    <t xml:space="preserve">Mažesnis, nei planuota, darbdavio socialinės paramos faktinis poreikis, likę asignavimai bus panaudoti 2026 m. </t>
  </si>
  <si>
    <t>Mažesnis, nei planuota, prekių ir paslaugų išlaidų faktinis poreikis, gautos mažesnės teikiamų paslaugų pajamos.</t>
  </si>
  <si>
    <t>Gauta mažesnė, nei planuota pajamų įmokų suma.</t>
  </si>
  <si>
    <t>Mažesnės, nei planuota, kitos išlaidos (darbo užmokestis ir socialinio draudimo įmokos) dėl rezidentų laikino nedarbingumo. Personalo kaita ir laikinas nedarbingumas.</t>
  </si>
  <si>
    <t>Gruodžio mėn. neatvyko (atsisakė praktikos) vienas rezidentas. Rezidentai dirbo trumpiau nei planuota dėl nedarbingumo.</t>
  </si>
  <si>
    <t>Nepanaudotos lėšos susidarė dėl to, kad Skysto azoto diuarai donuotų embrionų saugojimui įsigyti mažesne kaina nei planuota bei kvalifikacijos tobulinimui buvo panaudota mažiau nei planuota lėšų.
Sutaupyta įvykdžius viešuosius pirkimus. Įvertinus projekto vykdytojo pateiktus mokėjimo prašymus ir išlaidų tinkamumą, susidarė sutaupymas.
Taip pat nepanaudotos lėšos susidarė dėl to, kad IV ketvirčio laikotarpiu nebuvo galimybės tiksliai prognozuoti embrionų panaudojimo kiekio, todėl faktinės išlaidos buvo mažesnės nei planuota. Skaičiuojant Valstybės biudžeto lėšų poreikį ateinantiems metams vertinama einamaisiais metais sudarytų embrionų saugojimo sutarčių dinamika ir skaičius. Įvertinama, kada ir kurioms  Embrionų saugojimo sutartims per planuojamą laikotarpį sueis 2 metų saugojimo terminas. Prognozuojama, kiek sutarčių bus sudaroma ateinančiais metais.  Embrionai saugomi Valstybės biudžeto lėšomis 2 metus arba iki tol, kol sutartyje nurodyti embrionai panaudojami poros pagalbiniam apvaisinimui. Panaudojus embrionus anksčiau - saugojimo sutartis įvykdoma ir finansavimas nebenaudojamas. Kada bus panaudoti saugomi embrionai iš anksto numatyti nėra galimybės, tai individualu kiekvienos besigydančios poros atveju.
Sutaupytos lėšos dėl mažesnės kainos atlikus viešąjį pirkimą.</t>
  </si>
  <si>
    <t>Dėl nenumatytų aplinkybių, turinčių įtakos projekto įgyvendinimo terminui, VšĮ Lietuvos sveikatos mokslų universiteto Kauno ligoninė informavo, kad numato įgyvendinti projektą Nr. SAM-001-P-0001 „Žmogaus teisėms palankios aplinkos gerinimas teikiant stacionarines psichikos sveikatos priežiūros paslaugas“ pilna apimtimi, tačiau būtina pratęsti projekto veiklų įgyvendinimo laikotarpį iki 2028 m. rugsėjo 30 d. Atsižvelgiant į tai, taip pat įvertinus, kad Lietuvos Respublikos valstybės biudžeto asignavimai 2028 m. gali būti nenumatyti VšĮ Lietuvos sveikatos mokslų universiteto Kauno ligoninės projektui įgyvendinti, įstaiga įsipareigoja 2028 m. prisidėti prie projekto įgyvendinimo savo lėšomis. (PP).</t>
  </si>
  <si>
    <t>Viešųjų pirkimų planavimo etape buvo numatytas kitas viešojo pirkimo būdas socialiniai kampanijai, skatinančiai darbuotojų ir pacientų atsparumą korupcijai, o bedėliojant techninę specifikaciją, pagal visas SAM viešinimo paslaugų vertes teko organizuoti tarptautinį atvirą pirkimą, dėl ko labai išilgėjo, užtruko pirkimų procedūros. Pirkime taip pat buvo ir pretenzijos (dėl neįprastai mažos kainos) bei teko prašyti tikslinti dokumentus ir pratęsinėti jiems terminus, siekiant išvengti naujų pretenzijų.</t>
  </si>
  <si>
    <t>Kadangi buvo apribotas pavežėjimo paslaugos teikimas, sumažinta galinčiųjų ją gauti grupė, paslaugą galėjo gauti tik gulintys pacientai.
Neveiksniais tam tikroje srityje pripažintų fizinių asmenų mirtys, dalies asmenų būklės peržiūra inicijuota, tačiau būklė neišnagrinėta - negauti peržiūrai reikalingi duomenys,  komisijos posėdžiuose dalyvavo ne visi Komisijų nariai, bylos buvo išnagrinėjamos per trumpesnį laiką nei planuota.</t>
  </si>
  <si>
    <t>Dėl užtrukusių viešųjų pirkimų veiklų įgyvendinimas atsilieka nuo pradinio grafiko, projektų įgyvendinimo terminai pratęsti. Taip pat dalis skaitmeninimo projektų veiklų  perkelta iš paslaugų  į  darbo užmokestį, nuo kurio  PVM nėra skaičiuojamas (PP).</t>
  </si>
  <si>
    <t>Projektų veiklos dėl nenumatytų priežasčių (vėlavo viešieji pirkimai ir sutarčių pasirašymai) atsilieka nuo planuotų terminų (PP).
Vėlavo projektų sutarčių pasirašymas, viešieji pirkimai priverstinai pakoregavo suplanuotų lėšų panaudojimą.</t>
  </si>
  <si>
    <t>Dalis planuotų asignavimų ataskaitiniu laikotarpiu liko nepanaudota dėl projekto įgyvendinimo pradžios vėlavimo(sutartis pasirašyta 2025-02-11.) ir faktinių veiklų įgyvendinimo tempų neatitikimo planuotam lėšų panaudojimo grafikui (PP).</t>
  </si>
  <si>
    <t>Dalis darbo užmokesčio ir soc. draudimo lėšų nepanaudota dėl neužimtos etato dalies.</t>
  </si>
  <si>
    <t>Projektų veiklos dėl nenumatytų priežasčių (vėlavo viešieji pirkimai ir sutarčių pasirašymai) atsilieka nuo planuotų terminų (PP).
Vėlavo projektų sutarčių pasirašymas, viešieji pirkimai priverstinai pakoregavo suplanuotų lėšų panaudojimą</t>
  </si>
  <si>
    <t>Dėl užtrukusių viešųjų pirkimų veiklų įgyvendinimas atsilieka nuo pradinio grafiko, projektų įgyvendinimo terminai pratęsti (PP).</t>
  </si>
  <si>
    <t>Personalo kaita ir laikinas nedarbingumas, darbuotojų tikslinės atostogas.</t>
  </si>
  <si>
    <t>Mažesnis, nei planuota, prekių ir paslaugų išlaidų faktinis poreikis, gautos mažesnės teikiamų paslaugų pajamos.
Peržiūrėjus pirkimų planą ir identifikavus nebūtiną poreikį kai kuriems pirkimams (atsisakyta apsaugos, įvykę nauji prekių pirkimai atlikus prekių panaudojimo analizę, tonerių mažesnis pirkimas) buvo sutaupyta lėšų.</t>
  </si>
  <si>
    <t>Surinkta mažiau pajamų įmokų nei buvo užplanuota. Kitos šalies vėlavimas vykdyti įsipareigojimus (apmokėjimas bus įvykdytas 2026 m.) Sąskaitos už 2025 m. bus apmokėtos 2026 m. sausio pabaigoje (komunalinės, mitybos, ryšio paslaugos). Surinkta mažiau pajamų įmokų nei buvo suplanuota.
Sąskaitų už paslaugas apmokėjimas po ataskaitinio laikotarpio pabaigos.</t>
  </si>
  <si>
    <t>Nepanaudota 91,0 tūkst. Eur dėl 2025 m. lapkričio 26 d. su UAB „Atra“ sudarytos Elektromobilių pirkimo sutarties Nr. 2025-S-SAM-241, kadangi mokėjimai bus vykdomi tik 2026 metais. 91 tūkst. persikels į 2026 metus.</t>
  </si>
  <si>
    <t>Dėl struktūrinių pokyčių keitėsi komunikacijos ir asignavimų panaudojimo planai metų eigoje, todėl liko nepanaudotų lėšų.
Dėl Ministerijos prioritetų pasikeitimo darbuotojams nebuvo organizuojami anglų kalbos mokymai.</t>
  </si>
  <si>
    <t>Vertinimo paslaugos nupirktos pigiau nei planuota.</t>
  </si>
  <si>
    <t>Nepanaudotos viršplaninės biudžeto lėšos.</t>
  </si>
  <si>
    <t>Mažesnis, nei planuota, pirkimų poreikis, nes vykdomos ne visos veiklos, rekomenduojamos finansavimo gairėse bei vertinimo metu atmestas vienas PĮP (projektų įgyvendinimo planas).</t>
  </si>
  <si>
    <t>Sustabdžius PĮP (projektų įgyvendinimo planas) vertinimą nepasirašyta viena planuota projekto sutartis (PP). Užsitęsė veiklų turinio (skirto vaiko garantijos iniciatyvos įgyvendinimui) derinimas su suinteresuotomis institucijomis, todėl nebuvo galimybės patvirtinti planuotų projektų finansavimo sąlygų aprašų, paskelbti kvietimų ir sudaryti projektų įgyvendinimo sutarčių bei projekto vykdytojams atlikti išmokėjimus. Lėšų išmokėjimas persikelia į 2026 m. (PP)</t>
  </si>
  <si>
    <t xml:space="preserve">AM: Lėšos numatomos perduoti pavaldžioms įstaigoms, įvertinus pateiktą pagrįstą poreikį. </t>
  </si>
  <si>
    <t>APVA: Mokėjimo prašymų buvo gauta visai sumai, tačiau dalis jų buvo grąžinti tikslinti dėl šių priežasčių:
- Neteisingai apskaičiuotas atvirkštinis PVM, kuris įtakoja išmokamos subsidijos dydį (užtrunka laike patikslinti, nes reikia tvarkyti atliktų rangos darbų aktus, sąskaitas, rangovai dažniausiai labai nenoriai bendradarbiauja);
- Neteisingai apskaičiuota valstybės paramos dalis, sudaranti 10 procentų nuo investicijų energinį efektyvumą didinančioms priemonėms.</t>
  </si>
  <si>
    <t>AM: Atlikus viešuosius pirkimus ir įvertinus asignavimų likutį, numatomas lėšų perkėlimas į pažangos priemonę.</t>
  </si>
  <si>
    <t xml:space="preserve">APVA: Projektų vykdytojams buvo suplanuoti avansiniai mokėjimai, tačiau dalis projektų vykdytojų avansų neėmė;
Užtruko projektų finansavimo sąlygų aprašų tvirtinimas, tai įtakojo papildomų kvietimų paskelbimą;
Gamybinių ir paviršinių priemonės 3 kvietimo metu, gauta 1 paraiška, nors kvietimo suma siekė 2,3 mln. Eur.
</t>
  </si>
  <si>
    <t xml:space="preserve">Lėšos nepanaudotos projektų vykdytojams pateikus mokėjimo prašymų mažesnei sumai negu planuota, t.y. projektų vykdytojai  nepateikė reikiamų išlaidas pagrindžiančių dokumentų.  Baigiantis sutarties įgyvendinimo terminui, dokumentai bus teikiami su galutiniais mokėjimo prašymais. </t>
  </si>
  <si>
    <t>VSTT: NBFC klaidingai pervedė Aukštaitijos saugomų teritorijų direkcijos lėšas Valstybinei mokesčių inspekcijai, kurias, pastebėjus klaidą, atstatė ir grąžino LR Finansų ministerijai jau po 2025.12.31.</t>
  </si>
  <si>
    <t xml:space="preserve">NŽT: Dalis kitų išlaidų lėšų, 297,7 tūkst. Eur, buvo nepanaudotos dėl užsitęsusių bylų nagrinėjimo, nebuvo priimti įsiteisėję teismo sprendimai ar nutartys, kuriems įvykdyti buvo suplanuotos kitų išlaidų lėšos. Kita dalis kitų išlaidų lėšų, 273,00 tūkst. Eur, buvo nepanaudotos dėl neišmokėtų kompensacijų, kadangi piliečiai nepateikė banko sąskaitų. </t>
  </si>
  <si>
    <t>AM: Dalis mokėjimų pažangos priemonėje „Skatinti pastatų renovaciją“ persikelia į 2026 m. Numatomi ženklūs sutaupymai veikoje „Organinių medžiagų gamybinių pajėgumų sukūrimas“.</t>
  </si>
  <si>
    <t>Lėšos nepanaudotos darbo užmokesčiui, nes planuotu laiku nebuvo įdarbinti nauji darbuotojai, dalis darbuotojų išėjo tikslinių atostogų.</t>
  </si>
  <si>
    <t>Lėšos panaudotos nepilna apimtimi, nes prekės ir paslaugos įsigytos mažesne kaina negu buvo planuota.</t>
  </si>
  <si>
    <t>Neplanuotai vieno projekto iš deklaruotos mokėjimo prašymų sumos buvo užskaityta  tik dalis avanso.</t>
  </si>
  <si>
    <t>Kitos šalies vėlavimas vykdyti įsipareigojimus: 
- projektų partneriai nukėlė pirkimus į vėlesnius ketvirčius. 
- projektų vykdytojams nepateikus pagal finansavimo sutartį reikalingų dokumentų (EK patvirtintos ataskaitos, audito išvados) mokėjimai persikėlė  iš II į III - IV ketv.</t>
  </si>
  <si>
    <t>2014-2020 m. ES  fondų investicijų veiksmų programos užbaigimas. Grąžinimai pagal priimtus teismo sprendimus. Nežymi lėšų dalis nepanaudota dėl mokėjimams įkeltų lėšų apvalinimų.</t>
  </si>
  <si>
    <t>AM: UAB ILTE mokėjimai ( 90 mln. Eur) iš pažangos priemonės „Skatinti pastatų renovaciją“ persikelia į 2026 m. Dėl užsitęsusių teisės aktų derinimo su suinteresuotomis institucijomis nebuvo išmokėtos lėšos iš pažangos priemonių „Skatinti atliekų perdirbimą ir antrinių žaliavų panaudojimą“ ( 10 mln. Eur).</t>
  </si>
  <si>
    <t>APVA: Lėšos suplanuotos laikinam ES lėšų trūkumui padengti. Lėšos nepanaudotos, nes projektų partneriai paprašė pervesti mažesnius nei planuota avansinius mokėjimus.</t>
  </si>
  <si>
    <t>APVA: Tarpinstituciniu sprendimu 2025 metų prioritetas yra RRF lėšų išmokėjimas daugiabučių modernizavimo projektams. Lietuva RRF lėšas turi panaudoti iki 2026 m. birželio mėn. Planuojama, kad modernizavimo fondo lėšas naudosime tik nuo 2026 m. vidurio.</t>
  </si>
  <si>
    <t xml:space="preserve">Personalo kaita (išėjus darbuotojams, sumažėjo poreikis ataskaitinio laikotarpio lėšoms). </t>
  </si>
  <si>
    <t>Nesurinkta suplanuotų surinkti metinių pajamų įmokų.</t>
  </si>
  <si>
    <t>Kitos priežastys (nebuvo poreikio naudoti šio šaltinio lėšas).</t>
  </si>
  <si>
    <t>Personalo kaita, nedarbingumas.</t>
  </si>
  <si>
    <t>APVA: Netikslus planavimas: 
Priemonės AEI diegimas daugiabučiuose lėšų panaudojimas tiesiogiai susijęs su baigtų daugiabučių skaičiumi, kadangi dalies jų nepavyko užbaigti 2025 m., šios priemonės lėšų poreikis persikelia į vėlesnį laikotarpį. Be to, dalies projektų atsisakyta ir lėšos nebus panaudotos.</t>
  </si>
  <si>
    <t>APVA: Naujuose pažangos priemonių KK-AM-N3, KK-AM-ŽŪT01, KK-AM-FD01 kvietimuose gauta mažiau paraiškų negu planuota;
Individualių namų modernizavimo priemonėje kvietimo KK-AM-M07 pasibaigus projektų įgyvendinimo terminui, paaiškėjo, kad daug projektų fiziniai asmenys neįgyvendino, paramos atsisakė arba perėjo į kitą kvietimą. KK-AM-M08 kvietimo išlaidų kompensavimo prašymų taip pat pateikė mažiau nei planuota, tačiau terminas dar nėra pasibaigęs. Apie 650 tūkst. mažiau išmokėta KK-AM-MŽR02 kvietimo projektams, dėl neplanuoto dokumentų derinimo ar viešųjų pirkimų patikros metu nustatytų neatitikimų".</t>
  </si>
  <si>
    <t>AM: Užsitęsęs dokumentų tvarkymas.</t>
  </si>
  <si>
    <t>Mažesnis, nei planuota, pirkimų poreikis (01001110104)</t>
  </si>
  <si>
    <t>Dėl darbuotojų kaitos, neužimtų etatų</t>
  </si>
  <si>
    <t>Netikslus planavimas- veiklos išlaidas pagrindžiantys dokumentai užregistruoti gruodžio mėn., o apmokėti kitų metų sausio mėn.</t>
  </si>
  <si>
    <t>Dėl pirkimų pirmininkavimui diplomatinėje atstovybėje nulinio PVM tarifo taikymo , sutaupyta paprastojo remonto ir negyvenamųjų pastatų įsigijimo išlaidos.</t>
  </si>
  <si>
    <t xml:space="preserve">Dėl pasikeitusio poreikio - nebuvo įsigyta informacinių technologinių prekių , tai  nebuvo poreikio jų gabenti į diplomatines atstovybes.  </t>
  </si>
  <si>
    <t>Dėl mažesnio nei suplanuota poreikio sumažėjo komandiruočių, kvalifikacijos, ekspertų paslaugų, reprezentacinių paslaugų ir kitų paslaugų išlaidos.</t>
  </si>
  <si>
    <t>Netikslus persikėlimo išlaidų  tarp ministerijos ir diplomatinių atstovybių  planavimas.</t>
  </si>
  <si>
    <t>Dalis asignavimų nepanaudota įgyvendinant tęstinės veiklos priemonę "Sudaryti sąlygas Valstybinės darbo inspekcijos veiklai" dėl neužimtų pareigybių.</t>
  </si>
  <si>
    <t>Dalis asignavimų nepanaudota įgyvendinant tęstinės veiklos priemonę "Sudaryti sąlygas Valstybinės darbo inspekcijos veiklai" dėl materialinėms pašalpoms išmokėtų mažiau, nei planuota, lėšų.</t>
  </si>
  <si>
    <t>Dalis asignavimų nepanaudota įgyvendinant tęstinės veiklos priemonę "Sudaryti sąlygas Valstybinės darbo inspekcijos veiklai" dėl mažesnių, nei planuota pirkimų kainų.</t>
  </si>
  <si>
    <t>Dalis asignavimų nepanaudota įgyvendinant tęstinės veiklos priemonę "Įgyvendinti savivaldybių patvirtintas užimtumo didinimo programas" dėl didelės  dalyvaujančių asmenų kaitos, darbo sutarčių nutraukimo savo noru, motyvacijos darbui trūkumo bei dėl atvejo vadybos paslaugų mažesnio, nei planuota poreikio.</t>
  </si>
  <si>
    <t>Dalis asignavimų nepanaudota įgyvendinant pažangos priemonę "Efektyvinti Užimtumo tarnybos veiklos procesus ir funkcijas" dėl informacinės sistemos kūrimo darbų vėlavimo.</t>
  </si>
  <si>
    <r>
      <rPr>
        <sz val="10"/>
        <rFont val="Times New Roman"/>
        <family val="1"/>
        <charset val="186"/>
      </rPr>
      <t>Dalis asignavimų nepanaudota, nes įgyvendinant pažangos priemonę "Didinti pažeidžiamų asmenų grupių užimtumą"</t>
    </r>
    <r>
      <rPr>
        <sz val="10"/>
        <color rgb="FFFF0000"/>
        <rFont val="Times New Roman"/>
        <family val="1"/>
        <charset val="186"/>
      </rPr>
      <t xml:space="preserve"> </t>
    </r>
    <r>
      <rPr>
        <sz val="10"/>
        <rFont val="Times New Roman"/>
        <family val="1"/>
        <charset val="186"/>
      </rPr>
      <t>projektas deklaravo mažiau išlaidų, kurioms yra skaičiuojamas PVM.</t>
    </r>
  </si>
  <si>
    <t>Dalis asignavimų nepanaudota, nes įgyvendinant pažangos priemonę "Didinti pažeidžiamų asmenų grupių užimtumą" po Finansų ministerijos (audito institucijos) pastebėjimo dėl galimų pažeidimų vykdomuose projektuose taikant valstybės pagalbą, iki tyrimo pabaigos projektams buvo sustabdyti mokėjimai ir deklaruotoms jų išlaidoms pritaikyta avanso įskaita, o ne išlaidų kompensavimas. Pažangos priemonė "Skatinti verslumą" nepradėta vykdyti.</t>
  </si>
  <si>
    <r>
      <rPr>
        <sz val="10"/>
        <rFont val="Times New Roman"/>
        <family val="1"/>
        <charset val="186"/>
      </rPr>
      <t>Dalis asignavimų nepanaudota, nes įgyvendinant pažangos priemonę "Didinti pažeidžiamų asmenų grupių užimtumą"</t>
    </r>
    <r>
      <rPr>
        <sz val="10"/>
        <color rgb="FFFF0000"/>
        <rFont val="Times New Roman"/>
        <family val="1"/>
        <charset val="186"/>
      </rPr>
      <t xml:space="preserve"> </t>
    </r>
    <r>
      <rPr>
        <sz val="10"/>
        <rFont val="Times New Roman"/>
        <family val="1"/>
        <charset val="186"/>
      </rPr>
      <t>po Finansų ministerijos (audito institucijos) pastebėjimo dėl galimų pažeidimų vykdomuose projektuose taikant valstybės pagalbą, iki tyrimo pabaigos projektams buvo sustabdyti mokėjimai ir deklaruotoms jų išlaidoms pritaikyta avanso įskaita, o ne išlaidų kompensavimas. Pažangos priemonė "Skatinti verslumą" nepradėta vykdyti.</t>
    </r>
  </si>
  <si>
    <r>
      <rPr>
        <sz val="10"/>
        <rFont val="Times New Roman"/>
        <family val="1"/>
        <charset val="186"/>
      </rPr>
      <t>Dalis asignavimų nepanaudota įgyvendinant pažangos priemonę "Efektyvinti Užimtumo tarnybos veiklos procesus ir funkcijas"</t>
    </r>
    <r>
      <rPr>
        <sz val="10"/>
        <color theme="1"/>
        <rFont val="Times New Roman"/>
        <family val="1"/>
        <charset val="186"/>
      </rPr>
      <t xml:space="preserve"> dėl informacinės sistemos kūrimo darbų vėlavimo.</t>
    </r>
  </si>
  <si>
    <r>
      <rPr>
        <sz val="10"/>
        <rFont val="Times New Roman"/>
        <family val="1"/>
        <charset val="186"/>
      </rPr>
      <t>Dalis asignavimų nepanaudota įgyvendinant pažangos priemonę "Didinti pažeidžiamų asmenų grupių užimtumą", nes projektui buvo išmokėtas avansas, o veiklos ataskaitose deklaruotoms išlaidoms pritaikyta avanso užskaita -</t>
    </r>
    <r>
      <rPr>
        <sz val="10"/>
        <color rgb="FFFF0000"/>
        <rFont val="Times New Roman"/>
        <family val="1"/>
        <charset val="186"/>
      </rPr>
      <t xml:space="preserve"> </t>
    </r>
    <r>
      <rPr>
        <sz val="10"/>
        <rFont val="Times New Roman"/>
        <family val="1"/>
        <charset val="186"/>
      </rPr>
      <t>išlaidos gali būti deklaruojamos tik pasibaigus mokymams arba įsteigus darbo vietas</t>
    </r>
    <r>
      <rPr>
        <sz val="10"/>
        <color theme="1"/>
        <rFont val="Times New Roman"/>
        <family val="1"/>
        <charset val="186"/>
      </rPr>
      <t>.</t>
    </r>
  </si>
  <si>
    <t>Dalis asignavimų nepanaudota įgyvendinant tęstinės veiklos priemonę "Užtikrinti individualios pagalbos teikimo išlaidų kompensacijų mokėjimą" dėl pasikeitusio asmenų individualios pagalbos teikimo išlaidų kompensacijos lygio, asmenų mirčių.</t>
  </si>
  <si>
    <r>
      <rPr>
        <sz val="10"/>
        <rFont val="Times New Roman"/>
        <family val="1"/>
        <charset val="186"/>
      </rPr>
      <t>Dalis asignavimų nepanaudota įgyvendinant tęstinės veiklos priemones "Užtikrinti išmokų vaikams mokėjimą", "Užtikrinti Lietuvos Respublikos piniginės socialinės paramos nepasiturintiems gyventojams įstatymo įgyvendinimą", "Valstybės lėšomis drausti motinas, dvasininkus, slaugytojus ir praktiką atliekančius asmenis pagal Valstybinio socialinio draudimo įstatymą", "Užtikrinti skatinamųjų įmokų į pensijų kaupimo fondus mokėjimą", "Užtikrinti vaikų išlaikymo išmokų mokėjimą" dėl mažesnio, nei planuota gavėjų skaičiaus, "Užtikrinti individualios pagalbos teikimo išlaidų kompensacijų mokėjimą"</t>
    </r>
    <r>
      <rPr>
        <sz val="10"/>
        <color rgb="FFFF0000"/>
        <rFont val="Times New Roman"/>
        <family val="1"/>
        <charset val="186"/>
      </rPr>
      <t xml:space="preserve"> </t>
    </r>
    <r>
      <rPr>
        <sz val="10"/>
        <rFont val="Times New Roman"/>
        <family val="1"/>
        <charset val="186"/>
      </rPr>
      <t>dėl pasikeitusio asmenų individualios pagalbos teikimo išlaidų kompensacijos lygio, asmenų mirčių,</t>
    </r>
    <r>
      <rPr>
        <sz val="10"/>
        <color rgb="FFFF0000"/>
        <rFont val="Times New Roman"/>
        <family val="1"/>
        <charset val="186"/>
      </rPr>
      <t xml:space="preserve"> </t>
    </r>
    <r>
      <rPr>
        <sz val="10"/>
        <rFont val="Times New Roman"/>
        <family val="1"/>
        <charset val="186"/>
      </rPr>
      <t>"Užtikrinti artistų kompensacinių išmokų mokėjimą", "Užtikrinti pareigūnų valstybinių pensijų mokėjimą", "Užtikrinti mokslininkų valstybinių pensijų mokėjimą" dėl mažesnės, nei planuota vidutinės išmokos ir mažesnio, nei planuota gavėjų skaičiaus.</t>
    </r>
  </si>
  <si>
    <t>Dalis asignavimų nepanaudota įgyvendinant tęstinės veiklos priemones "Užtikrinti Lietuvos Respublikos piniginės socialinės paramos nepasiturintiems gyventojams įstatymo įgyvendinimą" ir "Užtikrinti išmokų vaikams mokėjimą", nes faktiškai patirtos išlaidos teikiant socialinę pašalpą ir kompensacijas Ukrainos gyventojams, pasitraukusiems iš Ukrainos dėl Rusijos Federacijos karinių veiksmų, buvo nežymiai mažesnės nei savivaldybės planavo patirti.</t>
  </si>
  <si>
    <t>Dalis asignavimų nepanaudota įgyvendinant tęstinės veiklos priemonę "Administruoti Materialinio nepritekliaus mažinimo programą" dėl darbo užmokesčio taupymo politikos.</t>
  </si>
  <si>
    <t>Dalis asignavimų nepanaudota įgyvendinant tęstinės veiklos priemonę "Administruoti Materialinio nepritekliaus mažinimo programą" dėl mažesnio, nei planuota pirkimų poreikio.</t>
  </si>
  <si>
    <t>Dalis asignavimų nepanaudota įgyvendinant pažangos priemonę "Mažinti materialinį nepriteklių labiausiai skurstantiems asmenims", nes projekto vykdytojas pateikė mažesnes, nei planuota mokėjimo paraiškų sumas.</t>
  </si>
  <si>
    <t>Dalis asignavimų nepanaudota įgyvendinant tęstinės veiklos priemonę "Sudaryti sąlygas  Asmens su negalia teisių apsaugos agentūros veiklai" dėl personalo kaitos ir laikino nedarbingumo.</t>
  </si>
  <si>
    <t>Dalis asignavimų nepanaudota įgyvendinant tęstinės veiklos priemonę "Sudaryti sąlygas Asmens su negalia teisių apsaugos agentūros veiklai" dėl sutaupytų darbdavio socialinio draudimo įmokų, darbdavių socialinės paramos pinigais.</t>
  </si>
  <si>
    <t>Dalis asignavimų nepanaudota įgyvendinant tęstinės veiklos priemonę "Sudaryti sąlygas Socialinių paslaugų priežiūros departamento veiklai", "Sudaryti sąlygas  Asmens su negalia teisių apsaugos agentūros veiklai", "Įgyvendinti NVO fondo veiklą" atliekant NVO sektoriaus tyrimus ir renkant duomenis dėl mažesnių, nei planuota pirkimų kainų.</t>
  </si>
  <si>
    <t>Dalis asignavimų nepanaudota įgyvendinant tęstinės veiklos priemonę "Įgyvendinti NVO fondo veiklą" užtikrinant NVO fondo veiklų įgyvendinimą ir administravimą dėl mažesnio, nei planuota pirkimų poreikio.</t>
  </si>
  <si>
    <t>Dalis asignavimų nepanaudota įgyvendinant tęstinės veiklos priemonę "Sudaryti sąlygas socialinės globos ir kitų įstaigų, teikiančių socialines paslaugas, veiklai" dėl užsitęsusių vykdomų darbų.</t>
  </si>
  <si>
    <t>Dalis asignavimų nepanaudota įgyvendinant tęstinės veiklos priemones "Užtikrinti socialinės globos paslaugų asmenims su sunkia negalia finansavimą", nes savivaldybės, negavusios reikiamos valstybės biudžeto dotacijų sumos metų eigoje, nepradėjo teikti paslaugų naujiems gavėjams, juos įrašė į laukiančiųjų eilę, todėl mažėjo bendras valstybės biudžeto dotacijų poreikis, "Teikti paramą šeimoms ir asmenims būstui išsinuomoti", nes būsto nuomos mokesčio dalies kompensacijų dydis priklauso nuo būsto nuomos sutartyse nurodyto būsto nuomos mokesčio dydžio, "Teikti finansinę paskatą jaunoms šeimoms, įsigyjančioms pirmąjį būstą", nes dalis šeimų, laukusių eilėje finansinės paskatos apie du metus, formuojant pažymas informaciją koregavo ir 2025 m. su kreditų davėjais nespėjo sudaryti sutarčių, dalis jų nutarė ne pirkti, o statyti būstą - tokiu atveju subsidijos bus išmokėtos 100 proc. baigus statybas, "Teikti paramą asmenų su negalia dalyvumui užtikrinti" dėl asmenų su negalia, gaunančių asmens asistento pagalbos paslaugas, mirčių, ar atsisakymo asmeninės pagalbos dėl per didelio primokėjimo savomis lėšomis.</t>
  </si>
  <si>
    <t>Dalis asignavimų nepanaudota įgyvendinant tęstinės veiklos priemonę "Užtikrinti socialinės globos paslaugų asmenims su sunkia negalia finansavimą", nes savivaldybės, negavusios reikiamos valstybės biudžeto dotacijų sumos metų eigoje, nepradėjo teikti paslaugų naujiems gavėjams, juos įrašė į laukiančiųjų eilę, todėl mažėjo bendras valstybės biudžeto dotacijų poreikis.</t>
  </si>
  <si>
    <t>Dalis asignavimų nepanaudota įgyvendinant tęstinės veiklos priemonę "Teikti paramą šeimoms ir asmenims būstui išsinuomoti", nes savivaldybės pateikė didesnį nei faktinės išlaidos lėšų poreikį išlaidoms, susijusioms su pagalbos Ukrainos gyventojams, nukentėjusiems dėl Rusijos Federacijos karinių veiksmų Ukrainoje, teikimu, padengti.</t>
  </si>
  <si>
    <t>Dalis asignavimų nepanaudota įgyvendinant tęstinės veiklos priemonę "Plėtoti šeimoje ir bendruomenėje teikiamų paslaugų infrastruktūrą" - lėšos išmokėtos 2014-2020 m. laikotarpio projektams pagal teismų nutartis, kurios iš dalies panaikino ankstesnius CPVA sprendimus dėl pažeidimų.</t>
  </si>
  <si>
    <t>Dalis asignavimų nepanaudota įgyvendinant pažangos priemonę "Plėtoti užsieniečių integracijos sistemą", nes kofinansavimo lėšos išmokamos PMIF projektams finansuoti ir naudojamos pagal finansavimo sutartyse numatytą santykį (išskyrus perkėlimo projektus, kurie finansuojami 100 proc. PMIF lėšomis) - Europos komisijos skirtas ir nepanaudotas PMIF 2021-2027 m. programos lėšas  galima naudoti iki 2029-12-31 d.</t>
  </si>
  <si>
    <r>
      <rPr>
        <sz val="10"/>
        <rFont val="Times New Roman"/>
        <family val="1"/>
        <charset val="186"/>
      </rPr>
      <t>Dalis asignavimų nepanaudota įgyvendinant pažangos priemones "Plėtoti kompleksinę neįgaliųjų socialinės integracijos sistemą" ir "Plėsti socialinės integracijos priemones labiausiai pažeidžiamoms grupėms",</t>
    </r>
    <r>
      <rPr>
        <sz val="10"/>
        <color rgb="FFFF0000"/>
        <rFont val="Times New Roman"/>
        <family val="1"/>
        <charset val="186"/>
      </rPr>
      <t xml:space="preserve"> </t>
    </r>
    <r>
      <rPr>
        <sz val="10"/>
        <rFont val="Times New Roman"/>
        <family val="1"/>
        <charset val="186"/>
      </rPr>
      <t>nes projektai deklaravo mažiau išlaidų, nei buvo planuota,</t>
    </r>
    <r>
      <rPr>
        <sz val="10"/>
        <color rgb="FFFF0000"/>
        <rFont val="Times New Roman"/>
        <family val="1"/>
        <charset val="186"/>
      </rPr>
      <t xml:space="preserve"> </t>
    </r>
    <r>
      <rPr>
        <sz val="10"/>
        <rFont val="Times New Roman"/>
        <family val="1"/>
        <charset val="186"/>
      </rPr>
      <t>dalis deklaruotų išlaidų CPVA buvo pripažintos netinkamomis finansuoti, daliai deklaruotų išlaidų buvo pritaikyta avanso įskaita, dalis lėšų buvo suplanuota projektui, kurio sutartis pasirašyta tik gruodžio mėnesį ir neišmokėtas planuotas avansas, įgyvendinant regioninę priemonę "Sumažinti pažeidžiamų visuomenės grupių gerovės teritorinius skirtumus", nes Bendrojo finansavimo lėšos išmokamos tik Sostinės regione vykdomiems projektams, kuriems išmokėta mažiau avanso ir deklaruota mažiau patirtų išlaidų, nei planuota.</t>
    </r>
  </si>
  <si>
    <t>Dalis asignavimų nepanaudota įgyvendinant pažangos priemonę "Plėtoti užsieniečių integracijos sistemą" dėl  užsitęsusio komunikacijos kampanijos pirkimo dokumentų parengimo ir procedūrų.</t>
  </si>
  <si>
    <t>Dalis asignavimų nepanaudota įgyvendinant pažangos priemones "Stiprinti ir plėtoti savanorišką veiklą" ir "Didinti visuomenės ir NVO dalyvavimą sprendimų priėmimo procesuose", nes projektų įgyvendinimas pradėtas vėliau nei planuota ir dėl veiklų vykdymo ne pilna apimti susidarė sutaupymai.</t>
  </si>
  <si>
    <t>Dalis asignavimų nepanaudota įgyvendinant tęstinės veiklos priemonę "Dalyvauti įgyvendinant Šveicarijos plėtros ir bendradarbiavimo agentūros ir Lietuvos Respublikos finansų ministerijos susitarimą pagal antrąjį Šveicarijos įnašą (programoms administruoti)", nes įvertinus veiklų pobūdį nebuvo poreikio didesnei administravimo apimčiai.</t>
  </si>
  <si>
    <t>Dalis asignavimų nepanaudota įgyvendinant tęstinės veiklos priemonę "Plėtoti socialinių paslaugų infrastruktūrą", nes lėšos išmokėtos 2014-2020 m. laikotarpio projektams pagal teismų nutartis, kurios iš dalies panaikino ankstesnius CPVA sprendimus dėl pažeidimų.</t>
  </si>
  <si>
    <t>Dalis asignavimų nepanaudota įgyvendinant regioninę priemonę "Sumažinti pažeidžiamų visuomenės grupių gerovės teritorinius skirtumus" dėl infrastruktūrinių projektų deklaruotų mažesnių nei planuota išlaidų, daugiausiai išmokamo CPVA nustatyto avanso, įgyvendinant pažangos priemones "Plėtoti kompleksinę neįgaliųjų socialinės integracijos sistemą" dėl projekto deklaruotų mažesnių nei planuota išlaidų, dėl dalies deklaruotų išlaidų CPVA pripažintų netinkamomis finansuoti - dalis lėšų buvo suplanuota projektui, kurio sutartis nebuvo pradėta vykdyti ir nebuvo išmokėtas planuotas avansas, "Plėsti socialinės integracijos priemones labiausiai pažeidžiamoms grupėms", nes projektas deklaravo mažiau išlaidų, nei buvo planuota, o daliai deklaruotų išlaidų buvo pritaikyta avanso įskaita, dalis lėšų buvo suplanuota projektui, kurio sutartis pasirašyta tik gruodžio mėnesį ir neišmokėtas planuotas avansas.</t>
  </si>
  <si>
    <t>Dalis asignavimų nepanaudota įgyvendinant tęstinės veiklos priemonę "Užtikrinti tinkamą Europos socialinio fondo agentūros, kaip įgaliotosios institucijos, atsakingos už Prieglobsčio, migracijos ir integracijos fondo programos projektų administravimą, finansavimą" dėl darbo užmokesčio planavimo tūkstančių tikslumu.</t>
  </si>
  <si>
    <t>Dalis asignavimų nepanaudota įgyvendinant tęstinės veiklos priemonę "Įgyvendinti Prieglobsčio, migracijos ir integracijos fondo programos priemones" dėl mažesnių, nei planuota, pirkimų kainų.</t>
  </si>
  <si>
    <t>Dalis asignavimų nepanaudota įgyvendinant pažangos priemonę "Plėtoti užsieniečių integracijos sistemą", nes projektų įgyvendinimo pradžioje ne visiems projektų vykdytojams buvo išmokėtos maksimalios avanso sumos, dėl  netikslių projektų vykdytojų mokėjimo prašymų pateikimo planavimo. Europos komisijos skirtas ir nepanaudotas PMIF 2021-2027 m. programos lėšas galima naudoti iki 2029-12-31 d.</t>
  </si>
  <si>
    <r>
      <rPr>
        <sz val="10"/>
        <rFont val="Times New Roman"/>
        <family val="1"/>
        <charset val="186"/>
      </rPr>
      <t>Dalis asignavimų nepanaudota darbo užmokesčiui dėl taupymo politikos,</t>
    </r>
    <r>
      <rPr>
        <sz val="10"/>
        <color rgb="FFFF0000"/>
        <rFont val="Times New Roman"/>
        <family val="1"/>
        <charset val="186"/>
      </rPr>
      <t xml:space="preserve"> </t>
    </r>
    <r>
      <rPr>
        <sz val="10"/>
        <rFont val="Times New Roman"/>
        <family val="1"/>
        <charset val="186"/>
      </rPr>
      <t>darbdavio socialinio draudimo įmokoms</t>
    </r>
    <r>
      <rPr>
        <sz val="10"/>
        <color rgb="FFFF0000"/>
        <rFont val="Times New Roman"/>
        <family val="1"/>
        <charset val="186"/>
      </rPr>
      <t xml:space="preserve"> </t>
    </r>
    <r>
      <rPr>
        <sz val="10"/>
        <rFont val="Times New Roman"/>
        <family val="1"/>
        <charset val="186"/>
      </rPr>
      <t>bei ligos išmokoms dėl nedidelio susirgimų skaičiaus įgyvendinant tęstinės veiklos priemonę "Įgyvendinti Prieglobsčio, migracijos ir integracijos fondo programos priemones".</t>
    </r>
  </si>
  <si>
    <t>Dalis asignavimų nepanaudota įgyvendinant pažangos priemones "Didinti visuomenės ir NVO dalyvavimą sprendimų priėmimo procesuose" ir "Stiprinti ir plėtoti savanorišką veiklą", nes projektų įgyvendinimas pradėtas vėliau nei planuota, dėl veiklų vykdymo ne pilna apimti susidarė sutaupymai.</t>
  </si>
  <si>
    <t>Dalis asignavimų nepanaudota įgyvendinant tęstinės veiklos priemonę "Sudaryti sąlygas socialinės globos ir kitų įstaigų, teikiančių socialines paslaugas, veiklai" dėl sudėtingo finansinių srautų prognozavimo, kintant kainoms ir augant gyventojų pajamoms (pensijoms, išmokoms ir pan.).</t>
  </si>
  <si>
    <t>Dalis asignavimų nepanaudota įgyvendinant tęstinės veiklos priemonę "Teikti paramą šeimoms ir asmenims būstui įsigyti", nes asmenims (šeimoms), kuriems 2025 m. išduotos pažymos, patvirtinančios jų teisę į paramą būstui įsigyti ir kurie  2025 m. pabaigoje sudarė būsto kreditavimo sutartis su kreditų davėjais, būsto kreditai bus išmokėti 2026 m. ir subsidijos bus mokamos 2026 m.</t>
  </si>
  <si>
    <t>Dalis asignavimų nepanaudota įgyvendinant tęstinės veiklos priemonę "Įgyvendinti priemones šeimos ir vaiko gerovei" rengiant ir įgyvendinant vaiko teisių apsaugos srities ir (ar) vaiko gerovės srities specialistų kompetencijų vertinimo ir tobulinimo priemones, ir "Sudaryti sąlygas Valstybės vaiko teisių apsaugos ir įvaikinimo tarnybos veiklai" dėl mažesnių, nei planuota pirkimų kainų.</t>
  </si>
  <si>
    <t>Dalis asignavimų nepanaudota įgyvendinant tęstinės veiklos priemones "Teikti socialinę paramą mokiniams" dėl mažesnio, nei planuota nemokamo maitinimo gavėjų skaičiaus, "Užtikrinti socialinės priežiūros šeimoms teikimą" dėl neužimtų darbuotojų, finansuojamų šios priemonės lėšomis, etatų, "Užtikrinti paramą mirties atveju", nes sumažėjus mirtingumo rodikliams šalyje, buvo mažesnis, nei planuotas laidojimo pašalpos gavėjų skaičius.</t>
  </si>
  <si>
    <t>Dalis asignavimų nepanaudota įgyvendinant tęstinės veiklos priemonę "Teikti socialinę paramą mokiniams", nes savivaldybės pateikė didesnį nei faktinės išlaidos lėšų poreikį išlaidoms, susijusioms su pagalbos Ukrainos gyventojams, nukentėjusiems dėl Rusijos Federacijos karinių veiksmų Ukrainoje, teikimu, padengti.</t>
  </si>
  <si>
    <t>Dalis asignavimų nepanaudota, nes įgyvendinant pažangos priemonę "Gerinti socialinių paslaugų kokybę ir prieinamumą, didinti socialinės paramos veiksmingumą kriziniais atvejais šeimoje" dviejų projektų veiklos ataskaitos buvo pateiktos gruodžio mėnesį ir CPVA nespėjo jų patikrinti, daliai patirtų išlaidų buvo pritaikyta avanso užskaita.</t>
  </si>
  <si>
    <t>Dalis asignavimų nepanaudota įgyvendinant tęstinės veiklos priemonę "Įgyvendinti 2014-2021 m. Europos ekonominės erdvės finansinio mechanizmo Sveikatos apsaugos programą" - visos programos išlaidos apmokamos pagal nustatytą proporciją 85 proc. EEE ir 15 proc. BF, programa baigta.</t>
  </si>
  <si>
    <r>
      <rPr>
        <sz val="10"/>
        <rFont val="Times New Roman"/>
        <family val="1"/>
        <charset val="186"/>
      </rPr>
      <t>Dalis asignavimų nepanaudota įgyvendinant tęstinės veiklos priemonę "Įgyvendinti 2014-2021 m. Europos ekonominės erdvės finansinio mechanizmo Sveikatos apsaugos programą"</t>
    </r>
    <r>
      <rPr>
        <sz val="10"/>
        <color rgb="FFFF0000"/>
        <rFont val="Times New Roman"/>
        <family val="1"/>
        <charset val="186"/>
      </rPr>
      <t xml:space="preserve"> </t>
    </r>
    <r>
      <rPr>
        <sz val="10"/>
        <rFont val="Times New Roman"/>
        <family val="1"/>
        <charset val="186"/>
      </rPr>
      <t>dėl neišmokėto soc. draudimo pritrūkus bendrojo finansavimo lėšų darbo užmokesčiui išmokėti.</t>
    </r>
  </si>
  <si>
    <r>
      <rPr>
        <sz val="10"/>
        <rFont val="Times New Roman"/>
        <family val="1"/>
        <charset val="186"/>
      </rPr>
      <t>Dalis asignavimų nepanaudota įgyvendinant tęstinės veiklos priemonę "Įgyvendinti 2014-2021 m. Europos ekonominės erdvės finansinio mechanizmo Sveikatos apsaugos programą", nes</t>
    </r>
    <r>
      <rPr>
        <sz val="10"/>
        <color rgb="FFFF0000"/>
        <rFont val="Times New Roman"/>
        <family val="1"/>
        <charset val="186"/>
      </rPr>
      <t xml:space="preserve"> </t>
    </r>
    <r>
      <rPr>
        <sz val="10"/>
        <rFont val="Times New Roman"/>
        <family val="1"/>
        <charset val="186"/>
      </rPr>
      <t>buvo planuotas programos audito paslaugų pirkimas, tačiau CPVA pratęsė galiojančią sutartį, kurioje įkainis buvo mažesnis.</t>
    </r>
  </si>
  <si>
    <r>
      <rPr>
        <sz val="10"/>
        <rFont val="Times New Roman"/>
        <family val="1"/>
        <charset val="186"/>
      </rPr>
      <t>Dalis asignavimų nepanaudota įgyvendinant tęstinės veiklos priemonę "Įgyvendinti 2014-2021 m. Europos ekonominės erdvės finansinio mechanizmo Sveikatos apsaugos programą"</t>
    </r>
    <r>
      <rPr>
        <sz val="10"/>
        <color rgb="FFFF0000"/>
        <rFont val="Times New Roman"/>
        <family val="1"/>
        <charset val="186"/>
      </rPr>
      <t xml:space="preserve"> </t>
    </r>
    <r>
      <rPr>
        <sz val="10"/>
        <rFont val="Times New Roman"/>
        <family val="1"/>
        <charset val="186"/>
      </rPr>
      <t>dėl nepanaudotų darbdavio socialinio draudimo lėšų.</t>
    </r>
  </si>
  <si>
    <t>Dalis asignavimų nepanaudota įgyvendinant tęstinės veiklos priemones "Užtikrinti asmenų su negalia gyvenamosios aplinkos pritaikymą ir asmenų aprūpinimą techninės pagalbos priemonėmis" dėl asmenų su negalia prašymų perkelti pritaikymo darbus vėlesniam laikui ir dėl asmenų su negalia mirčių, "Užtikrinti transporto išlaidų bei lengvųjų automobilių įsigijimo išlaidų kompensacijų mokėjimą" dėl mažesnio, nei planuota besikreipusių asmenų skaičiaus.</t>
  </si>
  <si>
    <t>Dalis asignavimų nepanaudota įgyvendinant tęstinės veiklos priemonę "Užtikrinti asmenų su negalia gyvenamosios aplinkos pritaikymą ir asmenų aprūpinimą techninės pagalbos priemonėmis", nes nesurinkta pakankamai pajamų įmokų pagal planuotus asignavimus kompensacijų mokėjimui.</t>
  </si>
  <si>
    <t>Dalis asignavimų nepanaudota įgyvendinant tęstinės veiklos priemones "Sudaryti sąlygas ministerijos veiklai, išlaikant žmogiškuosius išteklius" ir "Užtikrinti biudžeto planavimo informacinės sistemos diegimą ir priežiūrą" dėl darbuotojų laikino nedarbingumo, "Užtikrinti tinkamą Socialinės apsaugos ir darbo ministerijai priskirtų 2021-2027 m. ES fondų investicijų programos priemonių įgyvendinimą" dėl vieno laisvo etato.</t>
  </si>
  <si>
    <t>Dalis asignavimų nepanaudota įgyvendinant tęstinės veiklos priemonę "Užtikrinti tinkamą Europos socialinio fondo agentūros funkcijų vykdymą" dėl išlaidų optimizavimo proceso.</t>
  </si>
  <si>
    <t>Dalis asignavimų nepanaudota įgyvendinant tęstinės veiklos priemones "Užtikrinti biudžeto planavimo informacinės sistemos diegimą ir priežiūrą" ir "Užtikrinti informacijos sklaidą apie ministerijos politikos įgyvendinimą" dėl mažesnių, nei planuota pirkimų kainų.</t>
  </si>
  <si>
    <t>Dalis asignavimų nepanaudota įgyvendinant tęstinės veiklos priemones "Sudaryti sąlygas ministerijos veiklai, išlaikant materialiuosius išteklius", "Vykdyti nacionalinius bei tarptautinius ir ES programų projektus, studijas, tyrimus", "Prižiūrėti bei atnaujinti kompiuterius darbo vietose, informacinės sistemos posistemes, organizuoti darbuotojams mokymus" ir "Užtikrinti informacijos sklaidą apie ministerijos politikos įgyvendinimą" dėl mažesnio, nei planuota pirkimų poreikio.</t>
  </si>
  <si>
    <t xml:space="preserve">Dalis asignavimų nepanaudota įgyvendinant tęstinės veiklos priemonę "Vykdyti strateginės partnerystės su savivaldybėmis informacinės sistemos priežiūrą" dėl užsitęsusių viešųjų pirkimų procedūrų. </t>
  </si>
  <si>
    <t>Dalis asignavimų nepanaudota įgyvendinant tęstinės veiklos priemonę "Užtikrinti biudžeto planavimo informacinės sistemos diegimą ir priežiūrą" dėl kitos šalies vėlavimo vykdyti įsipareigojimus.</t>
  </si>
  <si>
    <t xml:space="preserve">Dalis asignavimų nepanaudota įgyvendinant tęstinės veiklos priemones "Prižiūrėti bei atnaujinti kompiuterius darbo vietose, informacinės sistemos posistemes, organizuoti darbuotojams mokymus" dėl netiksliai suplanuoto paslaugų poreikio laiko, "Sudaryti sąlygas ministerijos veiklai, išlaikant žmogiškuosius išteklius", nes ministrė, taupydama lėšas, nenaudojo ministrui reprezentaciniam fondui skirtų asignavimų, taip pat liko nepanaudota dalis darbdavio socialinės paramos lėšų dėl vienos laisvos atašė pareigybės nuo rugpjūčio mėn.  </t>
  </si>
  <si>
    <t>Dalis asignavimų nepanaudota įgyvendinant tęstinės veiklos priemonę "Užtikrinti tinkamą Socialinės apsaugos ir darbo ministerijai priskirtų 2021-2027 m. ES fondų investicijų programos priemonių įgyvendinimą"- panaudota maksimaliai galima darbo užmokesčiui išlaidų suma.</t>
  </si>
  <si>
    <t xml:space="preserve">Užsitęsusios viešųjų pirkimų ir susijusios teisinės ir administracinės procedūros (įgyvendinant projektus nebuvo planuotu laiku sudaryta sutarčių ir pradėti vykdyti darbai, teikti paslaugos, sutartys buvo mažesnės vertės, todėl buvo pateikta mažiau mokėjimo prašymų nei planuota) (PP lėšos) </t>
  </si>
  <si>
    <t>Užsitęsusios viešųjų pirkimų ir susijusios teisinės ir administracinės procedūros (projektuose vėliau nei planuota paskelbti pirkimai, užtruko pirkimų dokumentų patikros procedūros, taip pat buvo sudarytos sutartys už mažesnes vertes nei numatyta projekto biudžete) (PP lėšos)</t>
  </si>
  <si>
    <t>Projekto vykdytojas nepateikė nė vieno mokėjimo prašymo dėl lėšų išmokėjimo</t>
  </si>
  <si>
    <t>Finansų ministerija pakeitė 2021–2027 metų Europos Sąjungos fondų investicijų programos ir Ekonomikos gaivinimo ir atsparumo didinimo plano „Naujos kartos Lietuva“ administravimo taisykles ir nustatė, kad avansui apmokėti nėra skiriamas valstybės biudžeto lėšų, skirtų netinkamam PVM apmokėti, finansavimo šaltinis, todėl nebuvo panaudotos avansui išmokėti planuotos lėšos. Be to, administruojančioji institucija, vertindama mokėjimo prašymus, nustatė netinkamų finansuoti išlaidų ir grąžintinų lėšų, kas sumažino išmokamų sumų dydžius</t>
  </si>
  <si>
    <t>Projektų pareiškėjų ir regionų plėtros tarybų iniciatyva  kvietimų planuose buvo pavėlinti dalies projektų paraiškų pateikimo terminai, administruojančioji institucija pratęsė ar sustabdė dalies projektų įgyvendinimo planų vertinimą, dalis pareiškėjų atsiėmė pradėtas vertinti paraiškas, todėl nebuvo planuotu laiku sudaryta projektų finansavimo sutarčių ir pateikta mokėjimo prašymų dėl lėšų išmokėjimo</t>
  </si>
  <si>
    <t>Personalo kaita, laikinai neužimtos pareigybės</t>
  </si>
  <si>
    <t>Tiekėjai grąžino lėšas pasibaigus finansiniams metams.</t>
  </si>
  <si>
    <t>Savivaldybės gražino nepanaudotas dotacijas savivaldybių civilinės saugos funkcijai vykdyti</t>
  </si>
  <si>
    <t>Personalo kaita ir laikinas nedarbingumas (dėl neužimtų pareigybių, darbuotojų laikino nedarbingumo, darbuotojų, išėjusių tikslinių atostogų)</t>
  </si>
  <si>
    <t xml:space="preserve">Užsitęsusios viešųjų pirkimų ir susijusios teisinės ir administracinės procedūros </t>
  </si>
  <si>
    <t xml:space="preserve">Kitos šalies vėlavimas vykdyti įsipareigojimus (dalis suplanuotų poveiklių buvo pradėtos 2025 metais, tačiau faktinis lėšų panaudojimas dėl sutartinių įsipareigojimų vykdymo ir atsiskaitymų perkėlimo buvo nukeltas į 2026 metus) (PP lėšos)
</t>
  </si>
  <si>
    <t>Suplanuotų lėšų panaudojimas tiesiogiai susijęs su projektų vykdytojų įgyvendinamų projektų planavimu, finansavimo sutarčių pakeitimais, pratęsiančiais veiklų įgyvendinimą, sudėtingomis pirkimų procedūromis, išlaidų tinkamumo vertinimu, prekių / įrangos gamyba ir pristatymu, ir kitomis aplinkybėmis, susijusiomis su projektų įgyvendinimo eiga ir terminais (PP lėšos)</t>
  </si>
  <si>
    <t>Suplanuotų lėšų panaudojimas tiesiogiai susijęs su projektų vykdytojų įgyvendinamų projektų planavimu, finansavimo sutarčių pakeitimais, pratęsiančiais veiklų įgyvendinimą, sudėtingomis pirkimų procedūromis, išlaidų tinkamumo vertinimu ir kitomis aplinkybėmis, susijusiomis su projektų įgyvendinimo eiga ir terminais</t>
  </si>
  <si>
    <t>Lėšų panaudojimas tiesiogiai susijęs su projektų vykdytojų projektų veiklų planavimu ir projektų įgyvendinimo terminais. Projekto vykdytojai keičia projektų įgyvendinimo terminus, nes projektuose ilgai trunka viešųjų pirkimų procedūros, atsiranda kitų nenumatytų aplinkybių, susijusių su prekių / įrangos gamyba, pristatymu (PP lėšos)</t>
  </si>
  <si>
    <t>Lėšų panaudojimas tiesiogiai susijęs su projektų vykdytojų projektų veiklų planavimu ir projektų įgyvendinimo terminais. Projekto vykdytojai keičia projektų įgyvendinimo terminus, nes projektuose ilgai trunka viešųjų pirkimų procedūros, atsiranda kitų nenumatytų aplinkybių, susijusių su prekių / įrangos gamyba, pristatymu</t>
  </si>
  <si>
    <t>Kitos šalies vėlavimas vykdyti įsipareigojimus (2025 m. gruodžio mėn. gamintojas informavo, kad nespės pagaminti visų mobilių švarinimo punktų (840 tūkst. Eur) ir užsitęsusių projektavimo darbų (liko nepanaudota 624,5  tūkst. Eur) (PP lėšos)</t>
  </si>
  <si>
    <t>Mažesnė, nei planuota, pirkimų kaina (vykdant mobilios vadavietės viešąjį pirkimą, laimėtojas (tiekėjas) pasiūlė mažesnę nei buvo planuota pirkimų kaina) (PP lėšos)</t>
  </si>
  <si>
    <t>Užsitęsus įrangos priėmimo procesui, projekto vykdytojas vėliau nei buvo numatyta pateikė mokėjimo prašymą VšĮ Centrinei projektų valdymo agentūrai, kurioje užsitęsė išlaidų tinkamumo vertinimas (PP lėšos)</t>
  </si>
  <si>
    <t>Užsitęsė viešasis pirkimas, nebuvo pateiktas nei vienas pasiūlymas pastato stogo remonto darbams (17,5 tūkst. Eur).</t>
  </si>
  <si>
    <t>Mažesnis, nei buvo planuotas, paslaugų bei prekių poreikis.</t>
  </si>
  <si>
    <t>Metų pabaigoje buvo kompensuotos patirtos komandiruočių išlaidos.</t>
  </si>
  <si>
    <t>Mažesnis, nei planuotas išeitinių išmokų poreikis.</t>
  </si>
  <si>
    <t>Buvo atsisakyta Telia Lietuva, AB laidinio ryšio paslaugų.</t>
  </si>
  <si>
    <t>dėl mažesnio gyvūnų užkečiamųjų ligų protrūkių skaičiaus, buvo atrinkta ir ištirta mažiau mėginių.</t>
  </si>
  <si>
    <t>Lėšų panaudojimas mažesnis nei planuota dėl pasikeitusio (sumažėjusio) užkrečiamųjų gyvūnų ligų programų priemonių finansinės paramos iš Europos Komisijos intensyvumo tam tikroms ligoms, dėl mažesnio gyvūnų užkečiamųjų ligų protrūkių skaičiaus, buvo atrinkta ir ištirta mažiau mėginių.</t>
  </si>
  <si>
    <t>Į ataskaitinius metus įtrauktas 3 metų finansavimo planas.</t>
  </si>
  <si>
    <t>Lėšos nepanaudotos dėl  vėliau, nei planuota, pasirašytų „projektuok ir statyk“ tipo sutarčių (dėl programos sudarymo ir normatyvinių bei techninių dokumentų keitimo), dėl ko buvo atlikta mažiau darbų.</t>
  </si>
  <si>
    <t>Lėšos nepanaudotos dėl to, kad projekto sutartis buvo pasirašyta tik 2025 m. pabaigoje.</t>
  </si>
  <si>
    <t>Lėšos nepanaudotos dėl užsitęsusių vykdomų darbų ir su jais susijusios dokumentacijos tvarkymo.</t>
  </si>
  <si>
    <t xml:space="preserve"> Lėšos nepanaudotos dėl mažesnio, nei planuota, pirkimų poreikio.</t>
  </si>
  <si>
    <t>Papildomas finansavimas darbo užmokesčiui buvo gautas pačioje metų pabaigoje, todėl dėl laiko stokos lėšos liko nepanaudotos.</t>
  </si>
  <si>
    <t>Lėšos nepanaudotos dėl to, kad buvo mažesnė, nei planuota, pirkimų kaina.</t>
  </si>
  <si>
    <t>Lėšos nepanaudotos, nes subsidijuojamos tik vežėjų ataskaitose nurodytos negautos pajamos.</t>
  </si>
  <si>
    <t>Lėšos nepanaudotos dėl užsitęsusių viešųjų pirkimų ir susijusių administracinių procedūrų.</t>
  </si>
  <si>
    <t>Lėšos nepanaudotos dėl to, kad projektų vykdytojams buvo išmokėti tik avansiniai mokėjimai iš ES lėšų.</t>
  </si>
  <si>
    <t>Lėšos nepanaudotos dėl projektų vykdytojų pateiktų netikslių mokėjimo prašymų, dėl kurių užsitęsė jų vertinimo ir tvirtinimo procesai.</t>
  </si>
  <si>
    <t>Lėšos nepanaudotos dėl užtrukusio SFMIS paraiškų gavimo.</t>
  </si>
  <si>
    <t>Netikslus planavimas (pvz.,  dėl apskaičiuoto darbo užmokesčio ir atostoginių išmokėjimo kitą mėnesį, nei buvo suplanuota).</t>
  </si>
  <si>
    <t>Pagal sutartinius įsipareigojimus planuojama perkelti ir panaudoti 2026 metais.</t>
  </si>
  <si>
    <t>Netikslus planavimas..</t>
  </si>
  <si>
    <t>15,7 tūkst. eurų. - optimizuojant darbus sutaupytos išlaidos komandiruotėms. 47,9 tūkst. eurų. Parama palūkanoms ir garantijos atlyginimui kompensuoti išmokama pagal paramos gavėjų pateiktas paraiškas. Atsižvelgiant į tai, kad neįmanoma suplanuoti kiek paramos gavėjų, kokiu dažnumu ir dėl kokio dydžio paramos kreipsis, tikslaus lėšų poreikio numatyti nėra galimybių. UAB ILTE vykdomų Žemės ūkio ministerijos pagalbos priemonių administravimo išlaidų kompensavimo priemonės atveju nepanaudotos lėšos susidarė dėl: 1) pilnai neįgyvendinto suplanuoto IT prekių ir paslaugų įsigijimo poreikių plano, t.y. UAB ILTE nesukūrė planuotų programinių sprendimų ir nebaigė duomenų perkėlimo planuotų darbų; 2) mažesnių materialiojo ir nematerialiojo turto nuomos išlaidų, nes dalis nešiojamųjų kompiuterių buvo perskirstyta kitam ILTE vykdomam projektui; 3) mažesnių kitų išlaidų, neįgyvendinus prekių ir paslaugų suplanuotų pirkimų. 124,0 tūkst. eurų Asignavimai nepanaudoti gavus mažesnį kiekį pažymų/paraiškų negu buvo planuota, netinkamų finansuoti išlaidų bei paramos grąžinimo.</t>
  </si>
  <si>
    <t>Nepanaudoti asignavimai, nes nepateikti mokėjimo prašymai planuotai sumai pagal maisto produktų skatinimo priemones bei bitininkystės rėmimo priemonę.</t>
  </si>
  <si>
    <t>Netikslus planavimas (pvz.,  sąskaitos už suteiktas paslaugas apmokamos po ataskaitinio laikotarpio pabaigos).</t>
  </si>
  <si>
    <t>Asignavimai nepanaudoti gavus mažesnį kiekį pažymų pagal Užkrečiamų ligų kontrolės programą negu buvo planuota.</t>
  </si>
  <si>
    <t>Nepanaudoti asignavimai, nes nepateikti mokėjimo prašymai planuotai sumai pagal maisto produktų vartojimą skatinimo priemones bei bitininkystės rėmimo priemonę.</t>
  </si>
  <si>
    <t>2025 m. buvo paskutiniai KPP 2014–2020 m laikotarpio įgyvendinimo metai. Planuota, kad paramos gavėjai pateiks mokėjimo prašymus pilna apimtimi, t.y. įgyvendins projektus pilna apimtimi ir bus poreikis išmokėti visas lėšas, numatytas projekto sutartyse. Atsižvelgiant į tai, kad dalis paramos gavėjų projektai buvo įgyvendinti ne pilna apimtimi, dalis į mokėjimo prašymus įtrauktų išlaidų buvo pripažintos netinkamomis finansuoti, todėl pilnai nebuvo panaudoti skirti asignavimai. ir dėl  paramos gavėjų nepanaudotų bei metų pabaigoje  grąžintų avansų likučių pagal KPP 2014-2020 m. paramos priemones  "Techninė pagalba".</t>
  </si>
  <si>
    <t>Šios pažangos lėšos nepanaudotos dėl gautų mokėjimo prašymų mažesnei sumai negu planuota ir dėl  paramos gavėjų nepanaudotų bei metų pabaigoje  grąžintų avansų likučių pagal EJRŽAF 2021-2027 m. paramos priemones  "Techninė parama".</t>
  </si>
  <si>
    <t>Asignavimai  nepanaudoti  dėl neišmokėtų paramos  lėšų paramos gavėjams  nurodžius  klaidingas banko sąskaitas/mirusių paramos gavėjų.</t>
  </si>
  <si>
    <t>2025 m. buvo paskutiniai KPP 2014–2020 m laikotarpio įgyvendinimo metai. Planuota, kad paramos gavėjai pateiks mokėjimo prašymus pilna apimtimi, t. y., įgyvendins projektus pilna apimtimi ir bus poreikis išmokėti visas lėšas, numatytas projekto sutartyse. Atsižvelgiant į tai, kad dalis paramos gavėjų projektai buvo įgyvendinti ne pilna apimtimi, dalis į mokėjimo prašymus įtrauktų išlaidų buvo pripažintos netinkamomis finansuoti, todėl pilnai nebuvo panaudoti skirti asignavimai ir dėl paramos gavėjų nepanaudotų bei metų pabaigoje grąžintų avansų likučių pagal KPP 2014-2020 m. paramos priemones "Techninė pagalba".</t>
  </si>
  <si>
    <t>Šios pažangos lėšos nepanaudotos dėl paramos gavėjams pritaikytų sankcijų bei pateiktų mokėjimų prašymų mažesnei sumai negu planuota ir dėl paramos gavėjų nepanaudotų bei metų pabaigoje grąžintų avansų likučių pagal KPP 2023-2027 m. strateginio plano priemonę "Techninė pagalba".</t>
  </si>
  <si>
    <t xml:space="preserve">Komandiruotėse patirtų išlaidų kompensavimas gautas gruodžio 31 d. bei paliktas minimalus lėšų likutis banko mokesčiams apmokėti. </t>
  </si>
  <si>
    <t>Lėšos nepanaudotos dėl užsitęsusių viešųjų pirkimų ir susijusių administracinių procedūrų, dėl kurių sutartys pasirašytos tik 2025 m. pabaigoje.</t>
  </si>
  <si>
    <t>Lėšos nepanaudotos dėl valstybės pagalbos taikymo sąlygų (pvz., viešieji pirkimai gali būti pradedami tik po finansavimo skyrimo, sutartys su tiekėjais sudarytos, išmokėti avansai, vyksta transporto gamyba ir pristatymas).</t>
  </si>
  <si>
    <t>Lėšos nepanaudotos dėl vėluojančio sutarčių sudarymo, dėl ko buvo atlikta mažiau darbų, nei planuota.</t>
  </si>
  <si>
    <t>Lėšos nepanaudotos dėl užsitęsusio projektų mokėjimo prašymų tikrinimo atitikties CINEA taikomiems reikalavimams.</t>
  </si>
  <si>
    <t>Lėšos nepanaudotos dėl to, kad nebuvo gautos ir įvertintos paraiškos kompensacijos skyrimui.</t>
  </si>
  <si>
    <t>Lėšos nepanaudotos dėl mažesnio, nei planuota, pirkimų poreikio.</t>
  </si>
  <si>
    <t>Lėšos nepanaudotos dėl mažesnės, nei planuota, pirkimų kainos.</t>
  </si>
  <si>
    <t>Dėl ligų ir neužimtų pareigybių.</t>
  </si>
  <si>
    <t>Dėl suplanuotų asignavimų maksimaliam karių skaičiui, esant paskelbtai ekstremaliai situacijai Lietuvoje, dėl faktinio užduočių vykdymo poreikio - mažesnio šaukiamų karių savanorių skaičiaus.</t>
  </si>
  <si>
    <t>Dėl mažesnių nei planuota pirkimų kainų įsigyjant paslaugas komandiruotės metu, materialiojo turto remonto prekes ir paslaugas, ekspertų ir konsultantų paslaugas, informacinių technologijų prekes ir paslaugas, kitas  prekes ir paslaugas, kitą ilgalaikį materialųjį ir nematerialųjį turtą.</t>
  </si>
  <si>
    <t>Dėl mažesnio lėšų poreikio maisto produktams ir maitinimo paslaugoms, ryšių įrangai ir ryšių paslaugoms,  transporto išlaikymui, aprangos ir patalynės įsigijimo bei priežiūros išlaidoms, materialiojo ir nematerialiojo turto nuomai, kvalifikacijos kėlimui, komunalinėms paslaugoms, reprezentacinėms prekėms ir paslaugoms, darbdavių socialinei paramai, kitoms išlaidoms kitiems einamiesiems tikslams ir ilgalaikiam materialiajam turtui.</t>
  </si>
  <si>
    <t>Dėl sąskaitų faktūrų už ilgalaikį materialųjį turtą apmokėjimo po ataskaitinio laikotarpio pabaigos.</t>
  </si>
  <si>
    <t>Dėl užsitęsusių vykdomų darbų bei dokumentacijos rengimo negyvenamųjų pastatų įsigijimui.</t>
  </si>
  <si>
    <t>Dėl užsienio šalių partnerių atstatytų lėšų už suteiktas pervežimo paslaugas tarptautinių pratybų metu, valiutos kurso įtakos.</t>
  </si>
  <si>
    <t>Dėl tiekėjų vėlavimo vykdyti sutartinius įsipareigojimus įsigyjant karines atsargas.</t>
  </si>
  <si>
    <t>Dėl mažesnių pirkimų kainų įsigyjant aprangą ir patalynę bei jų priežiūros paslaugas, ryšių įrangą ir ryšių paslaugas, transporto išlaikymo paslaugas, paslaugas komandiruotės metu, turto nuomos paslaugas, materialiojo turto remonto prekes ir paslaugas, ekspertų ir konsultantų paslaugas, kvalifikacijos kėlimo paslaugas, informacinių technologijų prekes ir paslaugas, reprezentacines prekes ir paslaugas, kitas  prekes ir paslaugas, ilgalaikį materialųjį ir nematerialųjį turtą.</t>
  </si>
  <si>
    <t>Dėl mažesnio lėšų poreikio ilgalaikiam materialiajam turtui.</t>
  </si>
  <si>
    <t>Dėl priskaičiuotos maitinimosi bei kelionės išlaidų kompensacijos ir darbdavių socialinės paramos apmokėjimo po ataskaitinio laikotarpio pabaigos.</t>
  </si>
  <si>
    <t>Dėl užsitęsusių viešųjų pirkimų procedūrų įsigyjant infrastruktūrą ir kitus statinius, kitas mašinas ir įrenginius.</t>
  </si>
  <si>
    <t>Dėl užsienio šalių partnerių atstatytų lėšų už transporto išlaikymo paslaugas tarptautinių pratybų metu, subnuomininkų atstatytų lėšų už komunalines paslaugas.</t>
  </si>
  <si>
    <t>Dėl mažesnių nei planuota pirkimų kainų įsigyjant ginklus ir karinę įrangą.</t>
  </si>
  <si>
    <t>Dėl priskaičiuoto darbo užmokesčio ir socialinio draudimo įmokų  išmokėjimo 2026 m. sausio mėn.</t>
  </si>
  <si>
    <t>Dėl mažesnių pirkimų kainų įsigyjant aprangą ir patalynę bei jų priežiūros paslaugas, ryšių įrangą ir ryšių paslaugas, transporto išlaikymo paslaugas, paslaugas komandiruotės metu, turto nuomos paslaugas, materialiojo turto remonto prekes ir paslaugas, kitas  prekes ir paslaugas, ilgalaikį materialųjį ir nematerialųjį turtą.</t>
  </si>
  <si>
    <t>Dėl mažesnio lėšų poreikio medikamentų ir medicininių prekių bei paslaugų įsigijimo išlaidoms, transporto išlaikymui, kvalifikacijos kėlimui, komunalinėms paslaugoms, reprezentacinėms prekėms ir paslaugoms, darbdavių socialinei paramai, kitoms išlaidoms kitiems einamiesiems tikslams, dotacijoms savivaldybėms ir ilgalaikiam materialiajam turtui.</t>
  </si>
  <si>
    <t>Dėl sąskaitų faktūrų už mitybos išlaidas, medikamentus ir medicinines prekes bei paslaugas, transporto išlaikymo paslaugas, turto nuomos ir remonto paslaugas, ekspertų ir konsultantų paslaugas, informacinių technologijų prekes ir paslaugas, reprezentacines prekes ir paslaugas, ilgalaikį materialųjį turtą apmokėjimo po ataskaitinio laikotarpio pabaigos.</t>
  </si>
  <si>
    <t>Dėl užsitęsusių viešųjų pirkimų procedūrų įsigyjant materialiojo turto paprastojo remonto prekes ir paslaugas, esminio negyvenamųjų pastatų pagerinimo darbus.</t>
  </si>
  <si>
    <t>Dėl užsienio šalių partnerių atstatytų lėšų už suteiktas mitybos, transporto išlaikymo paslaugas bei aprangos ir patalynės įsigijimo bei priežiūros išlaidas tarptautinių pratybų metu.</t>
  </si>
  <si>
    <t>Dėl mažesnių pirkimų kainų įsigyjant turto nuomos paslaugas, informacinių technologijų prekes ir paslaugas, reprezentacines prekes ir paslaugas, kitas prekes ir paslaugas.</t>
  </si>
  <si>
    <t>Dėl priskaičiuotos darbdavių socialinės paramos apmokėjimo po ataskaitinio laikotarpio pabaigos, sąskaitų faktūrų už medikamentus  ir medicinines prekes bei paslaugas apmokėjimo po ataskaitinio laikotarpio pabaigos.</t>
  </si>
  <si>
    <t>Dėl mažesnių pirkimų kainų įsigyjant medikamentus ir medicinines prekes bei paslaugas, ryšių įrangą ir ryšių paslaugas, paslaugas komandiruotės metu, turto nuomos paslaugas, materialiojo turto remonto prekes ir paslaugas, kvalifikacijos kėlimo paslaugas, informacinių technologijų prekes ir paslaugas, viešinimo paslaugas, ilgalaikį materialųjį ir nematerialųjį turtą.</t>
  </si>
  <si>
    <t>Dėl mažesnio lėšų poreikio mitybos išlaidoms, transporto išlaikymui, aprangos ir patalynės įsigijimo bei priežiūros išlaidoms, paslaugoms komandiruočių metu, kvalifikacijos kėlimui, komunalinėms paslaugoms, informacinių technologijų prekių ir paslaugų įsigijimo išlaidoms, reprezentacinėms prekėms ir paslaugoms, kitoms prekėms ir paslaugoms, darbdavių socialinei paramai, socialinio draudimo išmokoms  ir ilgalaikiam materialiajam turtui.</t>
  </si>
  <si>
    <t>Dėl užsitęsusių viešųjų pirkimų procedūrų įsigyjant kitas prekes ir paslaugas.</t>
  </si>
  <si>
    <t>Dėl užsitęsusių vykdomų darbų bei dokumentacijos rengimo prekių ir paslaugų įsigijimui.</t>
  </si>
  <si>
    <t>Dėl tiekėjų vėlavimo vykdyti sutartinius įsipareigojimus įsigyjant kitas mašinas ir įrenginius.</t>
  </si>
  <si>
    <t>Dėl mažesnio lėšų poreikio kitų prekių ir paslaugų įsigijimo išlaidoms ir darbdavių socialinei paramai.</t>
  </si>
  <si>
    <t>Dėl apmokėjimo už papildomus užsiėmimus pedagogams, neįvykus projektinėms veikloms, dėl socialinio draudimo įmokų tarifo pasikeitimo Generolo Povilo Plechavičiaus kadetų licėjui iš VŠĮ tapus BĮ.</t>
  </si>
  <si>
    <t>Dėl mažesnių pirkimų kainų įsigyjant medikamentus ir medicinines prekes bei paslaugas, aprangą ir patalynę bei jų priežiūros paslaugas, ryšių įrangą ir ryšių paslaugas, transporto išlaikymo paslaugas, paslaugas komandiruotės metu, turto nuomos paslaugas, materialiojo turto remonto prekes ir paslaugas, kvalifikacijos kėlimo paslaugas, ekspertų ir konsultantų paslaugas, komunalines paslaugas, informacinių technologijų prekes ir paslaugas, reprezentacines prekes ir paslaugas, kitas  prekes ir paslaugas, ilgalaikį materialųjį ir nematerialųjį turtą.</t>
  </si>
  <si>
    <t>Dėl mažesnio lėšų poreikio medikamentų ir medicininių prekių bei paslaugų įsigijimo išlaidoms, transporto išlaikymui, aprangos ir patalynės įsigijimo bei priežiūros išlaidoms, paslaugoms komandiruočių metu, kvalifikacijos kėlimui, materialiojo turto nuomos paslaugoms, materialiojo turto paprastojo remonto prekių ir paslaugoms, komunalinėms paslaugoms, informacinių technologijų prekių ir paslaugų įsigijimo išlaidoms, reprezentacinėms prekėms ir paslaugoms, viešinimo paslaugoms, kitoms prekėms ir paslaugoms, darbdavių socialinei paramai, kitoms išlaidoms kitiems einamiesiems tikslams, subsidijoms gamybai ir ilgalaikiam materialiajam turtui.</t>
  </si>
  <si>
    <t>Dėl užsitęsusių viešųjų pirkimų procedūrų įsigyjant informacinių technologijų prekes ir paslaugas bei kitas prekes ir paslaugas.</t>
  </si>
  <si>
    <t>Dėl užsitęsusių viešųjų pirkimų procedūrų įsigyjant ekspertų ir konsultantų paslaugas.</t>
  </si>
  <si>
    <t>Dėl užsitęsusių vykdomų darbų bei dokumentacijos rengimo projektams įgyvendinti einamiesiems tikslams bei investicijoms kitiems valdžios sektoriaus subjektams.</t>
  </si>
  <si>
    <t>Dėl mažesnių pirkimų kainų projektams įgyvendinti einamiesiems tikslams ir investicijoms kitiems valdžios sektoriaus subjektams.</t>
  </si>
  <si>
    <t>Dėl užsitęsusių viešųjų pirkimų procedūrų įsigyjant  ryšių įrangą ir ryšių paslaugas, transporto išlaikymo paslaugas, materialiojo turto nuomos paslaugas, informacinių technologijų prekes ir paslaugas, kitas prekes ir paslaugas.</t>
  </si>
  <si>
    <t>Dėl Finansų ministerijos neskirto finansavimo iš surinktų mokesčių ir dėl įgyvendinamų infrastruktūrinių bei kitų priemonių, kurių įgyvendinimas 2025 metais nebuvo užbaigtas dėl viešųjų pirkimų procedūrų ir sutarčių vykdymo trukmės.</t>
  </si>
  <si>
    <t>Dėl užsitęsusių vykdomų darbų bei dokumentacijos rengimo projektams įgyvendinti - pagal 2025 m. paskelbtą kvietimą CYBER-02 galutinis atsiskaitymas su pareiškėjais bus vykdomas 2026 m. I ketv.</t>
  </si>
  <si>
    <t>Dėl mažesnių pirkimų kainų įsigyjant medikamentus ir medicinines prekes bei paslaugas, aprangą ir patalynę bei jų priežiūros paslaugas, ryšių įrangą ir ryšių paslaugas, transporto išlaikymo paslaugas, paslaugas komandiruotės metu, turto nuomos paslaugas, materialiojo turto remonto prekes ir paslaugas, kvalifikacijos kėlimo paslaugas, ekspertų ir konsultantų paslaugas, informacinių technologijų prekes ir paslaugas, reprezentacines prekes ir paslaugas, kitas  prekes ir paslaugas, ilgalaikį materialųjį ir nematerialųjį turtą.</t>
  </si>
  <si>
    <t>Dėl mažesnio lėšų poreikio maisto produktams ir maitinimo paslaugoms, medikamentų ir medicininių prekių bei paslaugų įsigijimo išlaidoms, ryšių įrangai ir ryšių paslaugoms,  transporto išlaikymui, aprangos ir patalynės įsigijimo bei priežiūros išlaidoms, paslaugoms komandiruočių metu, materialiojo ir nematerialiojo turto nuomai, komunalinėms paslaugoms, kitoms prekėms ir paslaugoms, darbdavių socialinei paramai, kitoms išlaidoms kitiems einamiesiems tikslams ir ilgalaikiam materialiajam turtui.</t>
  </si>
  <si>
    <t>Dėl sąskaitų faktūrų už ryšių įrangą ir ryšių paslaugas, kitas prekes ir paslaugas mokėjimo po ataskaitinio laikotarpio pabaigos.</t>
  </si>
  <si>
    <t>Dėl užšaldytų lėšų atsiskaitomojoje sąskaitoje banke Afganistane, valiutos kurso įtakos.</t>
  </si>
  <si>
    <t>Dėl nesurinktų planuotų pajamų įmokų.</t>
  </si>
  <si>
    <t>EIM. PVM išmokamas kartu su galutiniais mokėjimų prašymais, už pilnai atliktus darbus/suteiktas paslaugas. Kadangi užtrunka galutinių ataskaitų teikimas ir jų vertinimas, panaudotos ne visos planuotos lėšos.</t>
  </si>
  <si>
    <t>EIM. PVM išmokamas kartu su galutiniais mokėjimų prašymais, už pilnai atliktus darbus/suteiktas paslaugas. Kadangi užtrunka vykdomi darbai, galutinių ataskaitų teikimas ir jų vertinimas, panaudotos ne visos planuotos lėšos. Ne visi paslaugų teikėjai yra PVM mokėtojai.</t>
  </si>
  <si>
    <t>EIM. Lėšos nepilnai panaudotos dėl projektų vykdytojų vėlavimų įgyvendinant projektų veiklas ir administravimo sunkumų (tik 2025 m. rugpjūčio mėn. pradėti vykdyti mokėjimai per INVESTIS IT mokėjimo modelį).</t>
  </si>
  <si>
    <t>EIM. Lėšos nepilnai panaudotos nes vėliau nei planuota pasirašyta sutartis dėl naujų valstybės duomenų centrų (VDC), vėlavo vieno VDC įteisinimas, o tai sąlygojo vėlesnį nei planuota VDC reikiamos įrangos įsigijimą, vėliau nei planuota pradėti vykdyti migravimo darbai. Dėl rinkoje pabrangusių komponentų, reikalingų tarnybinėms stotims, tiekėjas atsisakė sudaryti sutartį dėl tarnybinių stočių plėtros. Dėl skirtingų institucijų saugos reikalavimų specifikos ilgiau nei planuota užtruko galimų nuotolinio prisijungimo sprendimų paieška, o tai sąlygojo šios programinės įrangos pirkimo vykdymo perkėlimą į 2026 m. Nespėta įvykdyti dalies atsiskaitymų už KDV įrangą, lokalių tinklų įrangą, komutatorius. Dėl užtrukusio nestandartinio Valstybės debesijos valdymo platformos sprendimo architektūros derinimo vėliau nei planuota buvo parengti pirkimo dokumentai ir paskelbtas pirkimas. Vėliau nei planuota buvo paskelbtas KDV migravimo paslaugų pirkimas.</t>
  </si>
  <si>
    <t>Neužimtos pareigybės.</t>
  </si>
  <si>
    <t>Mažesnis nei planuota pirkimų kiekis. Pajamų įmokų surenkame daugiau nei planuota.</t>
  </si>
  <si>
    <t>Mažesnis nei planuota pirkimų kiekis.</t>
  </si>
  <si>
    <t>EIM. Lėšos nepilnai panaudotos dėl mažesnių nei planuota projektų vykdymo kaštų. Lietuvių kalbos projektai, skirti dirbtinio intelekto plėtrai, jau suplanavus lėšas buvo įvertinti papildomai ir dėl to buvo sumažintas finansavimo poreikis.</t>
  </si>
  <si>
    <t>EIM. Lėšos nepilnai panaudotos, nes viešieji pirkimai ne visada įvyksta iš pirmo karto, kartais pradedami vėliau nei planuota, ilgai trunka procedūros.</t>
  </si>
  <si>
    <t>EIM. Dalis lėšų nepanaudota, nes dalis projektų partnerių dėl užtrukusių derinimo procedūrų vėliau nei planuota pasirašė jungtinės veiklos sutartis.</t>
  </si>
  <si>
    <t xml:space="preserve"> Lėšos nepilnai panaudotos viešosios įstaigos "Investuok Lietuvoje" išlaikymui ir vykdomoms veikloms: sutaupyta komandiruotėms, kvalifikacijos kėlimui, viešinimui, reprezentacinėms ir kitoms prekėms ir paslaugoms įsigyti.</t>
  </si>
  <si>
    <t>Lėšos nepilnai panaudotos dėl neužimtų pareigybių VŠĮ Valdymo koordinavimo centre - įstaigos vadovo, valdysenos skyriaus vadovo ir projektų vadovo.</t>
  </si>
  <si>
    <t xml:space="preserve"> Lėšos nepilnai panaudotos tikslinėms kompetencijų ugdymo palydimosioms subsidijoms verslui, nes paskutinio pagal prioritetinę eilę pareiškėjo prašoma subsidijos suma viršijo likusį finansavimo likutį, todėl negalėjo būti išmokėta, metų bėgyje sumažėjo nuomojamas plotas, sumažėjus plotui sumažėjo ir mokesčiai už komunalines paslaugas.</t>
  </si>
  <si>
    <t xml:space="preserve"> Lėšos nepilnai Ekonomikos ir inovacijų ministerijos  ir jai pavaldžių viešųjų įstaigų vykdomoms veikloms inovacijų, eksporto, verslumo srityse. Taip pat mokesčiams už Ekonomikos ir inovacijų ministerijos narystes tarptautinėse organizacijose, nes mokama pagal gautas sąskaitas ir sudėtinga tiksliai suplanuoti.</t>
  </si>
  <si>
    <t xml:space="preserve"> Buvo mažesni mokesčiai už komunalines paslaugas, už narystės mokesčius tarptautinėms standartizacijos organizacijoms sąskaitos išrašytos kita valiuta, tai susidarė likutis valiutų konvertavimo metu.</t>
  </si>
  <si>
    <t xml:space="preserve"> Lėšos nepilnai panaudotos VšĮ Inovacijų agentūros darbuotojų darbo užmokesčiui ir socialiniam draudimui administruojant Verslo plėtros, inovacijų ir MVĮ programą. Programa baigta įgyvendinti. </t>
  </si>
  <si>
    <t xml:space="preserve"> Pigiau nei planuota įsigytos Verslo plėtros, inovacijų ir MVĮ programos viešinimo paslaugos, projektų vertinimo paslaugos, nepanaudota išmokoms už pirmas dvi ligos dienas.</t>
  </si>
  <si>
    <t xml:space="preserve"> Mažesne nei planuota kaina buvo įgyvendintos projekto „Master Steps. Darbo vietoje įgyjamų meistriškumo kvalifikacijų modelio sukūrimas ir pilotavimas“ veiklos.</t>
  </si>
  <si>
    <t xml:space="preserve"> Likutis susidarė dėl apvalinimo planuojant (siekiant nepritrūkti lėšų eurų tikslumu).</t>
  </si>
  <si>
    <t>Nepilną asignavimų panaudojimą lėmė:
projektų vykdytojų vėlavimai įgyvendinant projektų veiklas, taip pat dalies projektų nutraukimas; projektų įgyvendinimo eigoje dažnai keičiamos veiklos;
užtrunka paslaugų teikėjų paieška, sutarčių derinimas ir paslaugų įgyvendinimas; administravimo sunkumai, mokėjimai per INVESTIS pradėti vykdyti tik 2025 m. rugpjūčio mėn; užtrunka galutinių veiklos ataskaitų vertinimas, tą įtakoja ir MTEP ataskaitų ekspertinio vertinimo vėlavimas.</t>
  </si>
  <si>
    <t>Mažesnė nei planuota pirkimų kaina įvykdžius  VšĮ Inovacijų agentūros administruojamų ES fondų investicijų viešinimo veiklas.</t>
  </si>
  <si>
    <t>Pigiau nei planuota įsigytos Verslo plėtros, inovacijų ir MVĮ programos viešinimo paslaugos, nepanaudota išmokoms už pirmas dvi ligos dienas</t>
  </si>
  <si>
    <t>Lėšos panaudotos nepilnai, nes Centrinės projektų valdymo agentūros vykdomas pateiktų ataskaitų ir deklaracijų patvirtinimas trunka pakankamai ilgai (vidutiniškai virš 80 d.). Dėl šios priežasties išmokėjimai vyksta gerokai vėliau, nei atliktos veiklos. Projektų vykdytojai vėluoja vykdyti veiklas, teikia mažiau mokėjimų prašymų negu planuota arba vėluoja juos pateikti. Dalis sutarčių yra nutraukiama.</t>
  </si>
  <si>
    <t xml:space="preserve">
Dauguma projektų turėjo būti pabaigti iki 2025 m. pabaigos, vyko baigiamieji projektų įgyvendinimo darbai ir įmonės tikslinosi tinkamas finansuoti išlaidas bei atsižvelgiant į sumažėjusias projektų apimtis susimažino projektams skirtas sumas. Atitinkamai, įmonės 2025 IV ketv.  neteikė mokėjimo prašymų; dėl užtrukusio tvarkos aprašo derinimo, veiklos "Pramonės dekarbonizacija" kvietimas buvo paskelbtas  vėliau, todėl suplanuotos lėšos nebuvo panaudotos.</t>
  </si>
  <si>
    <t xml:space="preserve"> Mažesne nei planuota kaina buvo įgyvendintos projekto „Master Steps. Darbo vietoje įgyjamų meistriškumo kvalifikacijų modelio sukūrimas ir pilotavimas“ veiklos. Mažesnės kai kurių recenzavimo paslaugų teikimo kainos.</t>
  </si>
  <si>
    <t>Nepanaudota dėl darbuotojų laikino nedarbingumo.</t>
  </si>
  <si>
    <t xml:space="preserve"> Mažesnis, nei planuota, pirkimų poreikis.</t>
  </si>
  <si>
    <t xml:space="preserve">Dalies pajamų įmokų įskaityti į valstybės biudžetą nėra galimybės, nes nepakeistos Palūkanų, sukauptų nuo Europos Sąjungos fondų lėšų, panaudojimo ir įskaitymo į valstybės biudžetą taisyklės, patvirtintos 2011 m. gegužės 19 d. Lietuvos Respublikos finansų ministro įsakymu Nr. 1K-192 „Dėl Palūkanų, sukauptų nuo Europos Sąjungos fondų lėšų, panaudojimo ir įskaitymo į valstybės biudžetą taisyklių patvirtinimo“.  </t>
  </si>
  <si>
    <t xml:space="preserve">Siekdama maksimaliai išnaudoti įgyvendinamų projektų lėšas ir kiek galima daugiau darbuotojų įdarbina į terminuotas darbo sutartis ir darbo užmokestį moka jiems iš projektų lėšų. Nepanaudota dalis lėšų darbo užmokesčiui dėl ligos ir darbuotojų kaitos. </t>
  </si>
  <si>
    <t>Sutaupyta lėšų įvykdžius viešuosius pirkimus, mažesnis nei planuota poreikis paslaugoms.</t>
  </si>
  <si>
    <t xml:space="preserve"> Buvo mažesnis poreikis komunalinėms išlaidoms, kadangi didžioji dalis išlaidų buvo suplanuota duomenų centrams ir nuo II ketvirčio prasidėjus techninės įrangos perkėlimą į kitus duomenų centrus, ženkliai sumažėjo komunalinės išlaidos. Sutaupyta dalis lėšų, suplanuotų mobilių telefonų įsigijimams, kadangi dalis įrangos buvo įsigyta iš projektams skirtų netiesioginių išlaidų. Buvo mažesnis poreikis licencijų nuomai. Sustabdyta KDVPĮ paslaugų teikimo kitoms institucijoms plėtra, todėl nepanaudota dalis programinės įrangos nuomai kitoms institucijoms suplanuotų lėšų. Įvykdžius viešuosius pirkimus tiekėjai pasiūlė sutartį su 0 įkainiais, kas lėmė ženklų lėšų sutaupymą. Su dalimi tiekėjų atsiskaitom pagal pateiktus užsakymus bei atliktus darbus, per 2025 m. buvo pateiktas mažesnis užsakymų poreikis ir sutaupytos lėšos.</t>
  </si>
  <si>
    <t xml:space="preserve"> Buvo planuotas didesnis lėšų poreikis darbdavio išmokoms ligos atveju.</t>
  </si>
  <si>
    <t>Dėl savivaldybių grąžintų nepanaudotų specialiųjų tikslinių dotacijų sumų. Ligos ir kitų atvejų, nuo kurių mokamos darbdavio socialinė parama , nebuvimo.</t>
  </si>
  <si>
    <t xml:space="preserve"> Lėšos nepilnai panaudotos VšĮ Inovacijų agentūros darbuotojų darbo užmokesčiui ir socialiniam draudimui administruojant Verslo plėtros, inovacijų ir MVĮ (Mažosios ir Vidutinės įmonės) programą. Programa baigta įgyvendinti. </t>
  </si>
  <si>
    <t>Nepanaudota dalis tarptautiniams renginiams ir vizitams skirtų lėšų, dėl šių veiklų sezoniškumo, per trumpos projekto įgyvendinimo trukmės (dalyvavimas dalyje renginių/vizitų turi būti planuojamas prieš ilgą laikotarpį) ir priklausomybės nuo kitų projekto veiklų.</t>
  </si>
  <si>
    <t>Buvo suplanuotas didesnis finansavimas vienam iš projektų vykdymui (LNOBT), tačiau dėl per trumpo projekto įgyvendinimui laikotarpio buvo pakeistas finansavimo įsakymas ir skirta mažesnė finansavimo suma.</t>
  </si>
  <si>
    <t>Dėl per trumpo projekto įgyvendinimo laikotarpio, projekto vykdytojas projektą įgyvendino ne pilna apimtimi, nepanaudotas lėšas projekto vykdytojas grąžino.</t>
  </si>
  <si>
    <t>Nepanaudota dalis lėšų, kurios buvo skirtos Lietuvos nacionaliniam dailės muziejui projektui „Socialinio recepto“ paslaugos LNDM padaliniuose Vilniuje, Klaipėdoje ir Palangoje įgyvendinti (įvyko mažiau nei planuota edukacinių užsiėmimų). Nepanaudotas lėšas muziejus grąžino.</t>
  </si>
  <si>
    <t>Užsitęsė viešieji pirkimai ir tik 2025-12-22 d. buvo pasirašyta tyrimo „Žiniasklaidos priemonių naudojimo raštingumo lygio pokyčio įvertinimo tyrimas (periodinis)“ sutartis 24.805,0 eurų su PVM vertei, o 2025 m. panaudota tik 30% - 7.441,50 eurų su PVM lėšų (avansas). Likusi suma 17.363,5 eurų su PVM bus teikiama perkėlimui į 2026 m. vadovaujantis Biudžeto sandaros įstatymo 28 str. 1 d. 3 p. nuostatomis.</t>
  </si>
  <si>
    <t>Kultūros paso gavėjai vidutiniškai nepanaudojo po 1 eurą. Dėl šios priežasties susidarė likučio suma. Pabrėžtina, kad lyginant su 2024 m. likučiu, 2025 m. jis sumažėjo daugiau nei 200.000,0 eurų.</t>
  </si>
  <si>
    <t>Likutis dėl vienu mėnesiu vėliau nei planuota pradėtos specialiojo atašė kadencijos Nuolatinėje atstovybėje ES.</t>
  </si>
  <si>
    <t>Kultūros ministerijos atstovų kelionių į Europos Sąjungos Tarybos darbo struktūrų susitikimus išlaidos buvo kompensuojamos per Finansų ministeriją, todėl susidarė likutis.</t>
  </si>
  <si>
    <t>Vilniaus senojo teatro vykdyti galimybių studijos pirkimai užsitęsė. Šias lėšas bus prašoma perkelti į 2026 m., vadovaujantis Biudžeto sandaros įstatymo 28 str. 1 d. 2 p. nuostatomis.</t>
  </si>
  <si>
    <t>Projektų vykdytojų grąžinta  skirto dalinio finansavimo lėšų dalis.</t>
  </si>
  <si>
    <t>Trimečio projekto vykdytojas Projekto įgyvendinimo plane nusimatė projekto daliai skirtas lėšas trims metams, ir kiekvienais metais su paslaugų tiekėju sudarė naują metinę sutartį, todėl dalinant 3 metams rezervuotą sumą į dalis gavosi matematinė paklaida, dėl kurios liko likutis.</t>
  </si>
  <si>
    <t>Darbuotojai sirgo mažiau nei buvo planuota.</t>
  </si>
  <si>
    <t>Metų pab. iš įv. ek. straipsnių susidarę likučiai.</t>
  </si>
  <si>
    <t>Filmų sklaidos projekto vykdytojai sugrąžino nepanaudotas lėšas.</t>
  </si>
  <si>
    <t>Užsitęsusios viešųjų pirkimų ir susijusios teisinės ir administracinės procedūros (užsitęsė viešųjų pirkimų procedūros, prašoma perkelti nepanaudotą asignavimų likutį į 2026 m. asignavimus Klaipėdos centrinio pašto avarinės grėsmės pašalinimo darbams).</t>
  </si>
  <si>
    <t>Įsigytos „Panerių memorialo Holokausto ir visoms nacizmo aukoms atminti kompleksinio sutvarkymo“ projekto automobilių stovėjimo aikštelės statybos projektinių pasiūlymų, techninio darbo projekto parengimo ir projekto vykdymo priežiūros paslaugos", 2025 m. balandžio 30 d. pasirašyta paslaugų sutartis Nr. VPS-2025/20. Sutarties vertė 8.712,00 eurų su PVM, iš kurių projekto vykdymo paslaugų vertė - 871,20 eurų. Pastarosios projekto vykdymo priežiūros paslaugos bus suteiktos 2026 metais, įsigijus ir vykdant rangos  darbus. 7.840,80 eurų panaudota 2025 m. lapkričio - gruodžio mėnesiais, Įsigytos „Panerių memorialo Holokausto ir visoms nacizmo aukoms atminti kompleksinis sutvarkymas“ projekto takų statybos projektinių pasiūlymų techninio darbo projekto parengimo ir projekto vykdymo priežiūros paslaugos, 2025 m. balandžio 30 d. pasirašyta paslaugų sutartis Nr. VPS-2025/21. Sutarties vertė 18.150,00 eurų su PVM, iš kurių projekto vykdymo paslaugų vertė – 1.815,00 eurų. Pastarosios projekto vykdymo priežiūros paslaugos bus suteiktos 2026 metais, įsigijus ir vykdant rangos darbus. 16.335,00 eurų panaudota 2025 m. lapkričio - gruodžio mėnesiais. Projektų ekspertizės paslaugos suteiktos 2025 m. rugsėjo mėnesį. Paslaugų vertė 484 eurų su PVM, atsiskaityta pagal 2025-09-26 išrašytą s-f Nr. SAR 000224. Apmokėta iš kitų lėšų, nes tuo metu dar nebuvo pinigai pervesti į Muziejaus sąskaitą. „Statybos darbai bus pradedami tik po projektavimo paslaugų suteikimo ir kai leis oro sąlygos (darbinė temperatūra ir dangos temperatūra yra nuo 7 laipsnių C iki 28 laipsnių C). Takai: 633.711,00 eurų su PVM. Aikštelė: 426.680,00 eurų su PVM“.</t>
  </si>
  <si>
    <t>Dėl savivaldybių kalbos tvarkytojų laikino nedarbingumo.</t>
  </si>
  <si>
    <t>Kitos šalies vėlavimas vykdyti įsipareigojimus - pratęsta Vertimų skatinimo projektų finansavimo sutartis.</t>
  </si>
  <si>
    <t>Buvo mažiau nedarbingumų, negu suplanuota.</t>
  </si>
  <si>
    <t>Grąžintos lėšos.</t>
  </si>
  <si>
    <t>Kitos priežastys.</t>
  </si>
  <si>
    <t>Lėšų likutis susidarė Projekto vykdytojui atlikus viešojo pirkimo procedūras ,,Tautinių mažumų būklės stebėsenos metodikos sukūrimo paslaugai“ pirkti. Galutinė paslaugos kaina po pirkimų procedūrų buvo mažesnė nei buvo planuota Projekto sąmatoje.</t>
  </si>
  <si>
    <t>Projekto vykdytojas užtruko vykdydamas pirkimą, todėl nebuvo patirtos planuotos išlaidos.</t>
  </si>
  <si>
    <t>CPVA vėlavimas patikrinti su mokėjimų prašymais ir išankstinėms patikroms teikiamus dokumentus.</t>
  </si>
  <si>
    <t>PžP 08-001-01-09-01 veiklos Nr. 3 Projekto vykdytojas užtruko vykdydamas pirkimą, todėl nebuvo patirtos planuotos išlaidos. Veiklos Nr. 2 Projekte užtruko pirmas etapas, kuomet buvo vykdoma pradedančiųjų dizainerių atranka ir pradedantieji dizaineriai kūrė naudos gavėjams numatytus dizaino sprendimus.</t>
  </si>
  <si>
    <t>Projekto vykdytojai užtruko vykdydami pirkimą, todėl nebuvo patirtos išlaidos.</t>
  </si>
  <si>
    <t>Užsitęsęs Atviros centralizuotos saugyklos su kompetencijų centru Architektūrinės idėjos konkursas ir dėl to nusikėlusios kitos suplanuotos veiklos, todėl nepanaudotos planuotos lėšos.</t>
  </si>
  <si>
    <t xml:space="preserve">PžP 08-001-01-09-01 veiklos Nr. 3 Projekto vykdytojas užtruko vykdydamas pirkimą, todėl nebuvo patirtos išlaidos. Veiklos Nr. 2 Projekte užtruko pirmas etapas, kuomet buvo vykdoma pradedančiųjų dizainerių atranka ir pradedantieji dizaineriai kūrė naudos gavėjams numatytus dizaino sprendimus. </t>
  </si>
  <si>
    <t>Užsitęsęs Atviros centralizuotos saugyklos su kompetencijų centru Architektūrinės idėjos konkursas, dėl to nusikėlusios kitos suplanuotos veiklos, nepanaudotos planuotos lėšos.</t>
  </si>
  <si>
    <t>Pasikeitė projekto apimtyje organizuojamų kursų planuotas etapiškumas (sutaupyta kurui, komandiruotėms ir nakvynei). Projekto vykdymo ir finansavimo sutartis pasirašyta vėliau, negu planuota, todėl tyrimo komandos narys gavo mažesnį honorarą (honorarą apskaitant įkainiu pagal išdirbtas valandas).</t>
  </si>
  <si>
    <t xml:space="preserve">Priedams už papildomą darbą  ir darbdavio soc. paramai užteko VB lėšų.                                 </t>
  </si>
  <si>
    <t>Dėl laikino nedarbingumo metų pabaigoje ir neužimtų pareigybių.</t>
  </si>
  <si>
    <t>Dėl netikslaus planavimo.</t>
  </si>
  <si>
    <t>Mažiau, nei planuota sergančių darbuotojų.</t>
  </si>
  <si>
    <t>Mažesnis nei planuota pirkinių poreikis.</t>
  </si>
  <si>
    <t>Mažesnis nei planuota poreikis išeitinėms išmokoms.</t>
  </si>
  <si>
    <t xml:space="preserve"> Įstaiga gauna dalį pajamų iš biudžetinių įstaigų – kultūros centrų, švietimo įstaigų, kurių nereikia pervesti į iždą.</t>
  </si>
  <si>
    <t>Lėšos kaupiamos naujų koncertinių programų rengimui.</t>
  </si>
  <si>
    <t>Dainų šventės metais gautas pajamas naudojame iki kitos dainų šventės ir jas, esant nepakankamam finansavimui, kiekvienais metais naudojame įstaigos veiklai.</t>
  </si>
  <si>
    <t>Taupomos lėšos teatro 2026 m. veiklai.</t>
  </si>
  <si>
    <t>Darbo užmokestis - darbuotojų laikino nedarbingumo, darbuotojų, išėjusių tikslinių atostogų (tėvystės).</t>
  </si>
  <si>
    <t>Mažesnė, nei planuota, pirkimų kaina. Planuota įsigyti patalpų priežiūros prekes, bet gavus iš tiekėjo nuolaidą, įsigyta už mažesnę kainą.</t>
  </si>
  <si>
    <t>Vyksta  racionalus ir planuotas prekių ir paslaugų pirkimas reikalingas muziejaus pagrindiniai veiklai vykdyti.  Dėl vykdomų pilies modernizavimo ir veiklų išplėtimo projekto atšaukti muziejaus organizuojami renginiai Salos pilyje. Paslaugų apmokėjimas po ataskaitinio laikotarpio.  Viešųjų pirkimų procedūros persikėlė į 2026 metus.  Pilies bokšto remonto darbai numatyti vykdyti ir 2026 metais. Salos pilies gaisrinio vandentiekio tinklų statybos darbai bus tęsiami 2026 metais.</t>
  </si>
  <si>
    <t xml:space="preserve">Darbo užmokesčio priskaitymo ir išmokėjimo didis priklauso nuo užimtų etatų. (2025 metų  pabaigai neužimti 25 etatai).          </t>
  </si>
  <si>
    <t>Lėšos buvo suplanuotos nenumatytiems atvejams, kurių neprireikė.</t>
  </si>
  <si>
    <t>Dėl mažesnio lėšų poreikio komandiruotėms, transportui, prekėms ir paslaugoms.</t>
  </si>
  <si>
    <t>Personalo  laikinas nedarbingumas, darbo užmokesčio mokėjimas ligos atveju (už pirmas dvi ligos dienas).</t>
  </si>
  <si>
    <t>Mažesnis nei planuota, pirkimų poreikis, lėšos naudojamos taupiai ir racionaliai.</t>
  </si>
  <si>
    <t>Dėl personalo ligos ir kaitos.</t>
  </si>
  <si>
    <t>Finansavimo šaltinis biudžetinių įstaigų pajamų įmokų lėšos 1.4.1.1.1. 2025 metais projekto įgyvendinimui papildomai iš Valstybės biudžeto skyrus 4.000 tūkst. eurų, biudžetinių įstaigų pajamų įmokų lėšos nebuvo panaudotos pilna apimtimi. Lietuvos jūrų muziejus 2025 metais nepanaudotas  biudžetinių įstaigų pajamų įmokų lėšas numato panaudoti 2026 metais. Buvo perkeltas į 2025 metų I ketvirtį 2024 metų BĮ pajamų įmokų lėšų  likutis 5.132.277,28 eurų, dalis kurio nepanaudota 2025 m. ir  kuris planuojamas panaudoti veiklos vykdymui ir investicinių projektų įgyvendinimui 2026 m. ir tolimesniais metais.</t>
  </si>
  <si>
    <t>Dėl darbuotojų laikini nedarbingumo.</t>
  </si>
  <si>
    <t>Sulaukta mažiau lankytojų nei buvo suplanuota, likutis nepanaudotų lėšų liko LR finansų ministerijos sąskaitoje.</t>
  </si>
  <si>
    <t>Dėl mažesnio nei planuota poreikio.</t>
  </si>
  <si>
    <t>2025 m. II pusmetį mažesnis pirkimo poreikis, nei planas.</t>
  </si>
  <si>
    <t>Darbo užmokesčiui ir darbdavio socialinei paramai užteko valstybės biudžeto lėšų.</t>
  </si>
  <si>
    <t>Būtini sutaupymai dėl 2025 m. suplanuotų pirkimų.</t>
  </si>
  <si>
    <t>Mažesnės nei planuota DU išlaidos.</t>
  </si>
  <si>
    <t>Pajamų įmokų lėšos.</t>
  </si>
  <si>
    <t>Nebuvo didesnio poreikio IT įsigijimui.</t>
  </si>
  <si>
    <t xml:space="preserve"> Darbuotojų laikinas nedarbingumas, darbuotojų išėjusių tikslinių (tėvystės/motinystės atostogų).</t>
  </si>
  <si>
    <t>Lėšos kaupiamos ir bus naudojamos 2026 m. priemokoms.</t>
  </si>
  <si>
    <t>Nepanaudota DU fondo ir VSD įmokų dalis, skirta priemokoms.</t>
  </si>
  <si>
    <t>Sąskaitos už suteiktas paslaugas ir įsigytas prekes apmokamos po ataskaitinio laikotarpio pabaigos.</t>
  </si>
  <si>
    <t>Nepanaudota asignavimų dalis, skirta ilgalaikio materialiojo ir nematerialiojo turto įsigijimui.</t>
  </si>
  <si>
    <t>Biudžeto lėšų pajamų likutį palikome 2026 m. festivalio „Gyvosios archeologijos dienos Kernavėje“ organizavimo išlaidoms padengti, bei  paslaugų ir prekių pirkimui.</t>
  </si>
  <si>
    <t>2026 m. planuojama peržiūrėti ir prireikus patikslinti Vilniaus pilių valstybinio kultūrinio rezervato ribas, funkcines zonas bei numatyti priemones natūralioms buveinėms išsaugoti. Tam bus pradėta rengti rezervato planavimo schema (ribų ir tvarkymo planai), kuri pareikalaus reikšmingų investicijų. Dalį išlaidų direkcija ketina padengti iš sukauptų pajamų.</t>
  </si>
  <si>
    <t>Netikslus planavimas (pirkimai atidėti, sąskaitos už suteiktas paslaugas apmokamos po ataskaitinio laikotarpio pabaigos).</t>
  </si>
  <si>
    <t>Nesudarytos suplanuotos  projektinės sutartys.</t>
  </si>
  <si>
    <t>Mažesnis, nei planuota, pirkimų poreikis. Buvo mažiau nedarbingumų negu suplanuota.</t>
  </si>
  <si>
    <t>Surinkta mažiau asignavimų nei planuota (dėl mažesnio lankytojų srauto ir sumažintų paslaugų kainų dėl uždarytos ekspozicijos remontui).</t>
  </si>
  <si>
    <t>Kitos priežastys (numatytas ilgalaikio materialiojo turto įsigijimas 2026 m.).</t>
  </si>
  <si>
    <t>Likutis yra 2025 m. įsikelti nepanaudoti 2024 m. delspinigiai ir palūkanos, sukauptos už skatinamąją finansinę priemonę „Paveldas“. 2025 m. metais iš ILTE įsikeltos sukauptos palūkanos (131.523,41 eurų) dėl užskaitymo atvaizduotos prie panaudojimo (asignavimų), 2024 m. įsikeltos nepanaudotos palūkanos (142.516,00 eurų) matosi prie 2025 m. likučio. 2025 m. likutyje nepanaudotų 2025 m. palūkanų ir delspinigių nesimato (jos matysis tik 2026 m. jei nepanaudosime).</t>
  </si>
  <si>
    <t>Asignavimai liko nepanaudoti, nes etapinių projektų II etapo mokėjimai vyks 2026 m.</t>
  </si>
  <si>
    <t>1. 2.3.1.61</t>
  </si>
  <si>
    <t>1. 3.3.1.61</t>
  </si>
  <si>
    <t>1. 3.3.1.70</t>
  </si>
  <si>
    <t>1. 4.3.1. 6</t>
  </si>
  <si>
    <t>FM. Negauti mokėjimų prašymai iš Europos Komisijos Europos taikos priemonės sąskaitoms apmokėti (Europos taikos priemonės paramą Ukrainai šiuo metu blokuoja Vengrija).</t>
  </si>
  <si>
    <t>FM. Dėl užsitęsusių viešųjų pirkimų  nespėta sudaryti viešojo pirkimo sutarties, arba sutarties vykdymas persikėlė į kitus metus. Darbai bus tęsiami ir perkelti asignavimai panaudoti 2026 m.</t>
  </si>
  <si>
    <t>FM. Dėl užsitęsusių viešųjų pirkimų nepradėti 2025 m. nepradėti statybos darbai, reikalingi įrengti rentgeno kontrolės sistemą (pagal CCEI projektą) Medininkų pasienio kontrolės punkte. 2025 m. atlikti viešieji pirkimai, ir esant finansavimui, darbus planuojama atlikti 2026 m.</t>
  </si>
  <si>
    <t>FM. Sutaupyta dėl vidaus Vyriausybės vertybinių popierių išleidimo metu gautų sumų, mažinančių palūkanų sąnaudas, t. y. gautų premijų.</t>
  </si>
  <si>
    <t>FM. Sutaupyta dėl palankesnių nei buvo planuota valiutų kursų finansų rinkose.</t>
  </si>
  <si>
    <t>FM. Dėl mažesnio ekspertų ir konsultantų paslaugų poreikio, nes mažiau skolintasi užsienio rinkose.</t>
  </si>
  <si>
    <t>FM. Sutaupyta komisinių mokesčių platinant Vyriausybės vertybinius popierius, nes buvo mažiau skolintasi užsienio rinkose, o platintojams buvo sumokėtas mažesnis nei planuota komisinis mokestis.</t>
  </si>
  <si>
    <t>FM. Gauta mažiau prašymų pervesti lėšas į ES biudžetą arba atitinkamoms donorų institucijoms nenumatytoms įmokoms arba padengti finansinės paramos lėšų skolas, susijusias su Finansų ministerijos administruojamais projektais.</t>
  </si>
  <si>
    <t>FM. Dėl sąmatos suapvalinimo.</t>
  </si>
  <si>
    <t>FM. Įmokos dalies perskaičiavimas Pasaulio sveikatos organizacijos Tabako kontrolės pagrindų konvencijai dėl susidariusios permokos ankstesniais metais.</t>
  </si>
  <si>
    <t>FM. Dėl mažesnei nei planuota sumai gautų VĮ Turto bankas prašymų išmokėti lėšas pagal valstybės biudžeto lėšų sutartį.</t>
  </si>
  <si>
    <t>AVNT. Dėl mažesnės, nei planuota, pirkimų kainos.</t>
  </si>
  <si>
    <t>NBFC. Dėl mažesnės, nei planuota, pirkimų kainos.</t>
  </si>
  <si>
    <t>NBFC. Dėl mažesnio, nei planuota, pirkimų poreikio.</t>
  </si>
  <si>
    <t>VMI. Dėl to, kad mažiau, nei planuota, panaudota lėšų išmokoms darbuotojams natūra.</t>
  </si>
  <si>
    <t>VMI. Dėl mažesnės, nei planuota, pirkimų kainos.</t>
  </si>
  <si>
    <t>VMI. Dėl mažesnio, nei planuota, pirkimų poreikio: mažiau, nei planuota, įvyko vizitų į užsienį, išsiųsta pranešimų, atlikta mažiau, nei planuota, kontrolinių pirkimų, informacinių sistemų priežiūros ir palaikymo darbų, įsigyta kitų prekių, paslaugų ir darbų.</t>
  </si>
  <si>
    <t>VMI. Dėl netikslaus planavimo.</t>
  </si>
  <si>
    <t>VMI. Dėl užsitęsusių Mokesčių apskaitos informacinės sistemos modifikavimo reikalavimų, viešųjų pirkimų dokumentų parengimo ir viešųjų pirkimų procedūrų, sutartis pasirašyta tik 2025 m. spalio 17 d. Darbai bus vykdomi ir perkelti asignavimai panaudoti 2026 m.</t>
  </si>
  <si>
    <t>VMI. Užsitęsus informacinių sistemų incidentų analizei dėl per didelės apimties, incidentų sprendimo pabaiga perkelta į 2026 m.</t>
  </si>
  <si>
    <t>VMI. Dėl nerealizuotų Elektroninės deklaravimo sistemos užsakymų dėl automatinių diegimų funkcionalumo įgyvendinimo, atsiradus papildomų modifikacijų poreikiui. Darbai bus tęsiami ir perkelti asignavimai panaudoti 2026 m.</t>
  </si>
  <si>
    <t>VMI. Dėl užsitęsusių Išmaniosios mokesčių administravimo sistemos vidinių dokumentų ir užsakymų derinimo darbų. Taip pat dalis funkcionalumų negalėjo būti įdiegta dėl teisės aktų įsigaliojimo nuo 2026 m. Darbai bus tęsiami ir perkelti asignavimai panaudoti 2026 m.</t>
  </si>
  <si>
    <t>VMI. Sutartis su Tarptautiniu valiutos fondu dėl ekspertų paslaugų pasirašyta tik 2025 m. spalio 17 d. Pagal šią sutartį darbai yra tęsiami, o perkelti asignavimai bus panaudoti 2026 metais.</t>
  </si>
  <si>
    <t>VMI. Dėl sudėtingo išlaidų apimties prognozavimo: siunčiamų pranešimų kiekio ir jų adresatų zonų, prie Skambučių centro valdymo sistemos prisijungiančių naudotojų, teismų priteistų bylinėjimosi išlaidų, VĮ „Turto banko“ išieškotų sumų. Dėl nepateiktų sąskaitų už suteiktas paslaugas iki 2025 m. pabaigos, informacinių sistemų priežiūros darbų perkėlimo į 2026 metus ir kitų priežasčių.</t>
  </si>
  <si>
    <t>LPT. Dėl mažesnės, nei planuota, pirkimų kainos.</t>
  </si>
  <si>
    <t>LPT. Dėl mažesnio, nei planuota, pirkimų poreikio.</t>
  </si>
  <si>
    <t>LPT. Dėl kitos šalies vėlavimo vykdyti įsipareigojimus.</t>
  </si>
  <si>
    <t>VDTAT. Dėl darbuotojų kaitos, užsitęsusios darbuotojų paieškos.</t>
  </si>
  <si>
    <t>VDTAT. Dėl mažesnės, nei planuota, pirkimų kainos.</t>
  </si>
  <si>
    <t>VDTAT. Dėl mažesnio, nei planuota, pirkimų poreikio.</t>
  </si>
  <si>
    <t>MD. Lietuvos muitinė nuo metų pradžios nustato vienkartinių išmokų dydžius už sulaikytą kontrabandą.  Atsižvelgiant į 2025 m. sulaikymą, panaudota mažiau, nei planuota lėšų. Taip pat mažiau lėšų panaudota vienkartinėms piniginėms išmokoms, taip pat dėl laikino nedarbingumo.</t>
  </si>
  <si>
    <t>MD. Dėl mažesnės, nei planuota  pirkimų kainos, įsigyjant kompiuterius.</t>
  </si>
  <si>
    <t>MD. Dėl mažesnių, nei planuota, programinės įrangos įsigijimo apimčių.</t>
  </si>
  <si>
    <t>MD. Dėl užsitęsusių viešųjų pirkimų IT, F tipo sandėlio sulaikytų prekių administravimo paslaugų.</t>
  </si>
  <si>
    <t>MD. Dėl vėlavimo pateikti programinės įrangos priežiūros darbų aktus.</t>
  </si>
  <si>
    <t>VMI. Dėl mažesnio, nei planuota, lėšų poreikio nedarbingumo išmokoms.</t>
  </si>
  <si>
    <t>CPVA. Dėl darbuotojų kaitos, laikino nedarbingumo.</t>
  </si>
  <si>
    <t>CPVA. Dėl mažesnio, nei planuota, pirkimų poreikio.</t>
  </si>
  <si>
    <t>CPVA. Dėl mažesnio, nei planuota, lėšų poreikio nedarbingumo išmokoms.</t>
  </si>
  <si>
    <t>FM. Negauta asignavimų valdytojų prašymų dėl pažangos lėšų perskirstymo.</t>
  </si>
  <si>
    <t>FM. Dėl užsitęsusių vykdomų darbų, jų dokumentacijos tvarkymo (pažangos priemonės). Darbai bus tęsiami ir perkelti asignavimai panaudoti 2026 m.</t>
  </si>
  <si>
    <t>FM. Dėl užsitęsusių viešųjų pirkimų ir susijusių teisinių ir administracinių procedūrų (pažangos priemonės). Darbai bus tęsiami ir perkelti asignavimai panaudoti 2026 m.</t>
  </si>
  <si>
    <t>FM. Gauta mažiau asignavimų valdytojų prašymų skirti lėšų dėl netinkamų deklaruoti Europos Komisijai išlaidų apmokėjimo.</t>
  </si>
  <si>
    <t>FM. Lėšos panaudotos įgyvendinant LRV 2025-07-30 nutarimą Nr. 526, likutis bus perkeltas į 2026 metus ir panaudotas.</t>
  </si>
  <si>
    <t>MD. Dėl mažesnio, nei planuota, pirkimų poreikio.</t>
  </si>
  <si>
    <t>MD. Dėl užsitęsusių viešųjų pirkimų procedūrų dėl pirkimo apskundimo.</t>
  </si>
  <si>
    <t xml:space="preserve">CPVA. Dėl finansavimo proporcijų taikymo, deklaruota nežymiai mažiau išlaidų, nei planuota. </t>
  </si>
  <si>
    <t>CPVA. Dėl to, kad nebuvo paskelbtas vienas kvietimas ir todėl reikėjo mažiau darbuotojų, nei planuota; dėl darbuotojų kaitos.</t>
  </si>
  <si>
    <t>FM. Dėl užsitęsusių vykdomų darbų, jų dokumentacijos tvarkymo (vėlavo Investis III ir V iteracijų vykdymas dėl CPVA resursų trūkumo ir tiekėjo kompetencijos).</t>
  </si>
  <si>
    <t>FM. Dėl mažesnio, nei planuota, IT prekių ir paslaugų pirkimų poreikio.</t>
  </si>
  <si>
    <t>FM. Dėl mažesnio, nei planuota, viešinimo paslaugų poreikio.</t>
  </si>
  <si>
    <t>CPVA. Dėl vėliau, nei planuota,  priimtų naujų darbuotojų (dalis neįdarbinta), dėl skirtumo tarp planinių ir faktinių darbo laiko proporcijų priskyrimo programoms, dėl darbuotojų kaitos ir laikino nedarbingumo.</t>
  </si>
  <si>
    <t>CPVA. Dėl mažesnio, nei planuota, pirkimų poreikio (įdarbinus mažiau darbuotojų, buvo mažesnis poreikis ir kitoms administracinėms išlaidoms).</t>
  </si>
  <si>
    <t>CPVA. Dėl užsitęsusio didelės apimties informacijos sklaidos žiniasklaidoje paslaugų viešojo pirkimo.</t>
  </si>
  <si>
    <t>FM. Asignavimų valdytojai pateikė mažiau prašymų kompensuoti kelionių į ES Tarybos darbo struktūrų susitikimus išlaidas.</t>
  </si>
  <si>
    <t>FM. Už vertinimą sumokėta iš kitoje programoje numatytų lėšų.</t>
  </si>
  <si>
    <t xml:space="preserve">CPVA. Su programa dirbo mažesnis, nei planuota, skaičius darbuotojų. Taip pat dėl finansavimo proporcijų taikymo, deklaruota nežymiai mažiau išlaidų, nei planuota. </t>
  </si>
  <si>
    <t>CPVA. Nuokrypis skirstant lėšas tarp projektų ir finansavimo šaltinių.</t>
  </si>
  <si>
    <t>CPVA. Panaudota mažiau, nei planuota, DU lėšų IT įrankio adaptavimui programos poreikiams ir jo palaikymui.</t>
  </si>
  <si>
    <t>CPVA. Dėl mažesnio, nei planuota, pirkimų poreikio (mažesnės renginių ir paraiškų pateikimo IT sistemos išlaidos).</t>
  </si>
  <si>
    <t>CPVA. Dėl to, kad nebuvo paskelbtas vienas kvietimas ir todėl reikėjo mažiau darbuotojų, nei planuota. Dėl darbuotojų kaitos.</t>
  </si>
  <si>
    <t>CPVA. Dėl mažesnio, nei planuota, pirkimų poreikio (neįvykus komandiruotėms bei kvalifikacijos kėlimo paslaugų pirkimams; projekto vykdytojui Kauno klinikoms nepradėjus medicininės įrangos pirkimų, nebuvo įsigytos ir ekspertų paslaugos techninės specifikacijos ir medicininės įrangos tikrinimui; pilna apimtimi nepatyrus planuotų pridėtinių išlaidų).</t>
  </si>
  <si>
    <t>AVNT. Mažiau, nei planuota, gauta pajamų įmokų.</t>
  </si>
  <si>
    <t>VMI. Dėl darbuotojų laikino nedarbingumo, tikslinių atostogų.</t>
  </si>
  <si>
    <t>VMI. Dėl mažesnio, nei planuota, mokesčių mokėtojų banderolių ir unikalių identifikatorių tabakui ženklinti poreikio.</t>
  </si>
  <si>
    <t>MD. Mažiau, nei planuota, gauta pajamų įmokų.</t>
  </si>
  <si>
    <t>FM. 2025 metų atlygis VĮ Turto bankui perskaičiuotas pagal faktiškai 2025 metais patirtas sąnaudas.</t>
  </si>
  <si>
    <t>MD. Dėl mažesnės, nei planuota, pirkimų kainos.</t>
  </si>
  <si>
    <t>FM. LRV rezervo lėšos perskirstytos atsižvelgus į asignavimų valdytojų prašymus.</t>
  </si>
  <si>
    <t>FM. Dėl darbuotojų laikino nedarbingumo.</t>
  </si>
  <si>
    <t>FM. Dėl mažesnio, nei planuota, pirkimų poreikio ir kainos (komandiruočių, komunalinių paslaugų, kvalifikacijos kėlimo, kompiuterinės įrangos ir kt.).</t>
  </si>
  <si>
    <t>FM. Dėl užsitęsusių vykdomų darbų, jų dokumentacijos tvarkymo.</t>
  </si>
  <si>
    <t>FM. Dėl mažesnės, nei planuota, pirkimų kainos.</t>
  </si>
  <si>
    <t>FM. Dėl nepanaudoto ministro fondo.</t>
  </si>
  <si>
    <t>FM. Dirbo mažiau nei planuota darbuotojų.</t>
  </si>
  <si>
    <t>FM. Įvyko mažiau nei planuota renginių, komandiruočių, mokymų, mažiau pirkta ekspertų paslaugų.</t>
  </si>
  <si>
    <t>FM. Dėl užsitęsusių viešųjų pirkimų ir susijusių teisinių ir administracinių procedūrų.</t>
  </si>
  <si>
    <t>FM. Dėl darbuotojų kaitos, laikino nedarbingumo ir atostogų.</t>
  </si>
  <si>
    <t>FM. Dėl mažesnio, nei planuota paslaugų poreikio.</t>
  </si>
  <si>
    <t>Dėl neužimtų pareigybių, laikino nedarbingumo, darbuotojų išėjusių tikslinių atostogų ir dėl darbuotojų darbo ne pilnu etatu.</t>
  </si>
  <si>
    <t>Programos lėšos nebuvo įsisavintos pagal planą dėl kvietimų teikti paraiškas paskelbimo vėlavimo, užtrukus kvietimų specialiųjų reikalavimų derinimui. Taip pat dalis asignavimų liko nepanaudota dėl mokslo ir studijų institucijų grąžintų neįsisavintų (nepanaudotų) lėšų, susidariusių įgyvendinant finansuojamus projektus.</t>
  </si>
  <si>
    <t>Dėl mažesnių, nei planuota, pirkimų kainų sutaupyta perkant prekės ir paslaugas (kitų prekių ir paslaugų įsigijimas, informacinių technologijų prekių ir paslaugų įsigijimas ir kitos paslaugos).</t>
  </si>
  <si>
    <t>1.1.1.1.5</t>
  </si>
  <si>
    <t>Atidėti planuoti renginiai, nepaskirta viena Lietuvos mokslo premija, mažesnį nei buvo planuota asignavimų panaudojimą lėmė metų pabaigoje priemonių vykdytojų grąžintos nepanaudotos lėšos. Mokslo plėtros programos pažangos priemonėje Nr. 12-001-01-01-01 ,,Gerinti mokslo ir studijų aplinką" 5,3 tūkst. eurų mažesnį nei buvo planuota pažangos lėšų panaudojimą lėmė programos “Universitetų ekscelencijos iniciatyva” projektų vykdytojų metų pabaigoje grąžintos nepanaudotos lėšos.</t>
  </si>
  <si>
    <t>Užtruko „Naujos kartos Lietuva“ (NKL) plano keitimo, pažangos priemonių, projektų finansavimo sąlygų aprašų rengimo ir tvirtinimo procesai, dėl ko projektų sutartys pasirašytos vėliau nei suplanuota. Tai sąlygojo vėlesnę projektų įgyvendinimo pradžią.</t>
  </si>
  <si>
    <t>Užtruko 2021-2027 m., projektų finansavimo sąlygų aprašų rengimo, derinimo ir tvirtinimo procesai, dėl ko projektų sutartys pasirašytos vėliau nei suplanuota. Dalies planuotų sutarčių pasirašymas persikėlė į 2026 metus. Tai sąlygojo vėlesnę projektų įgyvendinimo pradžią.</t>
  </si>
  <si>
    <t>Užtruko NKL plano keitimo, pažangos priemonių, projektų finansavimo sąlygų aprašų rengimo ir tvirtinimo procesai, dėl ko projektų sutartys pasirašytos vėliau nei suplanuota. Tai sąlygojo vėlesnę projektų įgyvendinimo pradžią.</t>
  </si>
  <si>
    <t>Personalo kaita, dėl neužimtų pareigybių, išėjusių darbuotojų, laikino nedarbingumo.</t>
  </si>
  <si>
    <t>Nepanaudota 60,0 tūkst. eurų dėl mažesnio klasių skaičiaus nuo rugsėjo 1 d. ir  29,4 tūkst. eurų nepanaudota dėl neužimtų etatų. Savivaldybės grąžino 275,5 tūkst. eurų, nes buvo įdarbinti ne visi švietimo pagalbos specialistai regioniniuose spec. ugdymo centruose.</t>
  </si>
  <si>
    <t>Mažesnė, nei planuota, pirkimų kaina. Įgyvendinant veiklas "Ministerijai pavaldžių švietimo įstaigų mokinių bendrabučių atnaujinimas " ir "Ministerijai pavaldžių švietimo įstaigų pastatų atnaujinimas, pritaikant patalpas žmonių su negalia poreikiams" sutaupytos lėšos kartu su Vilkaviškio r. sav. investicinio projekto "Vilkaviškio Salomėjos Nėries pagrindinės mokyklos pastato Vilkaviškyje, Nepriklausomybės g. 58, modernizavimo darbai" įgyvendinimo lėšomis  buvo perkeltos į priemonę "Atnaujinti aukštųjų mokyklų studentų bendrabučių infrastruktūrą“ - 1534,0 tūkst. eurų.</t>
  </si>
  <si>
    <t xml:space="preserve">Mažesnis, nei planuota, pirkimų poreikis. Taip pat mažesnį nei buvo planuota asignavimų panaudojimą lėmė metų pabaigoje priemonių vykdytojų grąžintos nepanaudotos lėšos. </t>
  </si>
  <si>
    <t>Užsitęsę vykdomi darbai, jų dokumentacijos tvarkymas, buvo atlikta tik dalis bendrabučio atnaujinimo darbų.</t>
  </si>
  <si>
    <t>Nutrauktos studijų sutartys, paskirta mažiau stipendijų, neįdarbintas dėstytojas baltistikos centre. Taip pat stipendijų dydžiai priklauso nuo mokinių pažangumo rezultatų, kurių įstaigos įtakoti negali.</t>
  </si>
  <si>
    <t xml:space="preserve">Savivaldybės grąžino 275,5 tūkst. eurų, nes buvo įdarbinti ne visi švietimo pagalbos specialistai regioniniuose spec. ugdymo centruose; 17,2 tūkst. eurų tarpinstitucinio bendradarbiavimo koordinatorių nepanaudota dėl darbuotojų ligos, išėjimo iš darbo ir darbuotojų nebuvimo, pasikeitus darbuotojams, pradėjus dirbti naujiems darbuotojams ir mokant mažesnius priedus; nepanaudotas neformaliojo vaikų švietimo krepšelis (NVŠ) 1025,2 tūkst. eurų. Kai kurios savivaldybėse  sumažėjo NVŠ norinčių dalyvauti mokinių skaičius, didėjo mokinių lankomumo kontrolė; 222,2 tūkst. eurų nepanaudota dėl mokinių, kuriems skirtas privalomas ikimokyklinis ugdymas, skaičiaus pokyčio; 1192,0 tūkst. eurų profesiniam orientavimui nepanaudota lėšų; 249,0 tūkst. eurų personalui optimizuoti ir skatinti skirtų lėšų; 5585,6 tūkst. eurų (0,3 proc.) nepanaudotų mokymo ir ūkio lėšų, taip pat pedagogų etatų, išlaikomų iš savivaldybių biudžetų. </t>
  </si>
  <si>
    <t>Nuo 2025 rugsėjo 1 d. turėjo būti skiriamos lėšos rezultatų palaikymui (TP), negavus Finansų ministerijos leidimo iš pažangos priemonės (PP) perkelti į TP, priemonė nebuvo tęsiama ir 1120,8 tūkst. eurų nebuvo paskirstyta. Savivaldybės grąžino 68,4 tūkst. eurų nepanaudotų lėšų.</t>
  </si>
  <si>
    <t>Personalo kaita, laikinas nedarbingumas.</t>
  </si>
  <si>
    <t xml:space="preserve">Mažesnė, nei planuota, pirkimų kaina. </t>
  </si>
  <si>
    <t>Vilniaus m. sav. ir Kauno m. sav.  įgyvendindamos  veiklą "Sukurti ir (ar) pritaikyti, Vokietijos ginkluotųjų pajėgų brigados narių šeimos narių ugdymui pagal formaliojo ir neformaliojo švietimo programas, infrastruktūros objektus" sutaupė 64,4 tūkst. eurų.</t>
  </si>
  <si>
    <t>Vokietijos Federacinė Respublika, atstovaujama Vokietijos Federacinės Respublikos gynybos administracijos biuro Lietuvoje nepasirašė sutarties su ŠMSM dėl lėšų skyrimo Vokietijos ginkluotųjų pajėgų brigados narių šeimų narių ugdymui.</t>
  </si>
  <si>
    <t>Savivaldybės grąžino 1134,7 tūkst. eurų nepanaudotų mokymo lėšų, skirtų ukrainiečių ugdymui finansuoti. Studentams (Ukrainos piliečiams, pasitraukusiems iš Ukrainos dėl karo veiksmų) išėjus akademinių atostogų, baigus studijas, nutraukus studijas ar pašalinus studentą iš aukštosios mokyklos išmokos nemokamos, todėl susidarė lėšų ekonomija 56,8 tūkst. eurų.</t>
  </si>
  <si>
    <t>Užtruko 2021-2027 m., projektų finansavimo sąlygų aprašų rengimo, derinimo ir tvirtinimo procesai, dėl ko projektų sutartys pasirašytos vėliau nei suplanuota. Tai sąlygojo vėlesnę projektų įgyvendinimo pradžią. Jau įgyvendinamuose projektuose lėtesnį lėšų išmokėjimą sąlygojo užtrukę viešieji pirkimai.</t>
  </si>
  <si>
    <t>Išmokėta suma pagal poreikį ir pateiktą mokėjimo prašymą.</t>
  </si>
  <si>
    <t>Personalo kaita ir laikinas nedarbingumas  dėl neužimtų pareigybių, darbuotojų laikino nedarbingumo, darbuotojų, išėjusių tikslinių atostogų.</t>
  </si>
  <si>
    <t xml:space="preserve">Netikslus planavimas (dėl apskaičiuoto darbo užmokesčio ir atostoginių išmokėjimo kitą mėnesį, nei buvo suplanuota). </t>
  </si>
  <si>
    <t>Sąskaitos už suteiktas paslaugas apmokamos po ataskaitinio laikotarpio pabaigos. Kaupiamos lėšos konkretiems pirkiniams, tikslams įgyvendinti.</t>
  </si>
  <si>
    <t>Personalo kaita ir laikinas nedarbingumas dėl neužimtų pareigybių, darbuotojų laikino nedarbingumo, darbuotojų, išėjusių tikslinių atostogų.</t>
  </si>
  <si>
    <t>Asignavimai iš Nacionalinės sporto agentūros (NSA) perkelti į ŠMSM asignavimus atsižvelgiant į NSA 2025-10- 13 raštą Nr. SR-2025/436 (dėl neįvykusių 2025 m. nacionalinių ir regioninių fizinio aktyvumo bei sporto bazių kvietimų), lėšos liko neperskirstyti kitoms ŠMSM veikloms. Suplanuotos lėšos ŠMSM (459 tūkst. eurų) įvairioms išlaidoms (WADA mokesčiui mokėti, valiutos konvertavimo išlaidoms, renginiams ir pan.), tačiau liko nepanaudota 287,5 tūkst. eurų.</t>
  </si>
  <si>
    <t xml:space="preserve">Kitos šalies vėlavimas vykdyti įsipareigojimus (7,9 tūkst. eurų). Lietuvos sporto centras (LSC), įgyvendindamas investicinį projektą „Stadiono J. I. Kraševskio g. 2 ir 4, Vilniuje, rekonstrukcijos, pritaikant aukšto meistriškumo sportininkų poreikiams techninio projekto parengimas“, nepanaudojo 186,2 tūkst. eurų, nes Vilniaus miesto savivaldybės administracija specialiuosius architektūrinius reikalavimus išdavė tik 2025 m. rugsėjo mėn., lėšos perkeltos į 2026 m. </t>
  </si>
  <si>
    <t xml:space="preserve">Valstybės atsargų dyzelino pirkimui panaudota 7152,59 eurų mažiau, nes vadovaujantis Krovinių gabenimo geležinkeliu taisyklėmis, draudžiama geležinkeliu gabenti nepilną degalų cisterną, tai yra pilnoje cisternoje gabenamas degalų kiekis turi būti apie 60 t. Dėl to, sudarant viešojo pirkimo sutartį su Tiekėju, yra numatoma, kad Agentūrai degalai bus pristatyti su +/- 30 t paklaida. Perkant atsargas 2025 m. gruodžio mėnesį, tiekėjas dyzeliną pristatė paklaidos ribose, 8,4 t mažiau, negu Agentūra galėjo įsigyti pagal skirtas Valstybės biudžeto lėšas.
</t>
  </si>
  <si>
    <t xml:space="preserve">Konsultacijų paslaugų panaudojimas priklauso nuo projektų terminų ir pažangos. Metų gale numatytos Projektų Nr. 1_4.8.1-0021-LTLV-W-M-18 ir 4.8.9-W-M-21-BS patikros vietoje bei Projekto Nr. 4.8.10-0005-LVEE-W-M-20 pirkimų patikra. Kadangi projekto terminas pratęstas iki 2030 12 31, pirkimų vykdymas nusikėlė į kitus metus. 
</t>
  </si>
  <si>
    <t>Projekto tikslas – atlikti išsamų šalies energetikos sektoriaus vertinimą ir modeliavimą bei pateikti rekomendacijas, kaip Lietuva galėtų kuo greičiau tapti visiškai elektros energija apsirūpinančia valstybe, užtikrinant, kad 100 proc. suvartojamos elektros energijos būtų pagaminama iš atsinaujinančių energijos išteklių (AEI). Pažymėtina, kad projektas susijęs su Vyriausybės programos nuostatų įgyvendinimu, „kad jau 2028 metais Lietuvoje elektros energijos iš atsinaujinančių išteklių per metus būtų pagaminama daugiau nei Lietuvos metinis elektros energijos suvartojimas“ (585). Likusi nepanaudota suma, t. y. 1,4 mln. eurų bus panaudota 2026 m.</t>
  </si>
  <si>
    <t>Lėšos nepanaudotos, dėl suskystintų naftos dujų balionų daugiabučiuose pakeitimo kitais energijos šaltiniais mažesnio paraiškų teikimų kiekio nei buvo suplanuota metų pradžioje. Viso 2025 metais gauta 95 mokėjimo prašymų.  Apmokėta 60 mokėjimo prašymų. 
35 projektai dėl įvairių priežasčių (neatliko visų darbų laiku, nepavyko nupirkti rangos darbų) nepateikė mokėjimo prašymų. Iš pateiktų mokėjimo prašymų buvo pateikta mažesnei sumai nei numatyta paraiškoje (įvykdytuose projektuose dalis butų savininkų nenusiperka viryklių/nepateikia čekių,  dalis pateiktų dokumentų neatitiko apmokėjimo sąlygų).</t>
  </si>
  <si>
    <t>Užsitęsė sutarties vykdymas, atitinkamai atidėtas mokėjimas</t>
  </si>
  <si>
    <t>Kadangi tik 2025 m. sausio 6 d. ILTE pasirašė sutartį su konsultantu, kuris teiks techninę pagalbą priemonės pareiškėjams rengiant paraiškas ir kitus reikalingus dokumentus, nusikėlė paraiškų investicijoms pateikimo laikas. Pirmoji paraiška investicijoms į AEI generaciją buvo gauta tik birželio 12 d. Pažymėtina, kad tik šiais metais įsigaliojo Konstitucinio įstatymo pakeitimas, kuris suteikė didesnes galimybes savivaldybėms skolintis</t>
  </si>
  <si>
    <t>Lėšos nepanaudotos, kadangi pasikeitė projektų įgyvendinimo grafikas, nusikėlė planuoti darbai</t>
  </si>
  <si>
    <t>Kadangi 2025 m. pagal priemonę buvo gaunamas mažas kiekis paraiškų ir atitinkamai sudaroma finansavimo sutarčių, nebuvo poreikio ILTE kreiptis dėl suplanuotų lėšų.</t>
  </si>
  <si>
    <t>Suplanuotos lėšos nepanaudotos, nes kai kurie pareiškėjai dėl įvairių priežasčių (neatliko visų darbų, nepavyko nupirkti rangos darbų) nepateikė mokėjimo prašymų iki 2025 m. pab. Mokėjimų prašymai gali būti teikiamai iki 2026 m. balandžio 30 d. Planuojama, jog 2026 metais suplanuoti rodikliai bus pasiekti.</t>
  </si>
  <si>
    <t>Biometano dujų gamyba . Nuokrypis susidarė dėl užsitęsusių viešųjų pirkimų procedūrų ir vėliau, nei planuota, pradėtų įgyvendinti projektų. Dviejų įgyvendinamų projektų veiklų įgyvendinimas vėluoja, todėl lėšų išmokėjimai nusikėlė į 2026 metus.</t>
  </si>
  <si>
    <t>Pasikeitė projektų eiga ir pasikoregavo išmokėjimo poreikis. Lietuvos energetikos agentūra tiek saulės, tiek kaupimo įrenginių projektus turės užbaigti iki 2026 m. II ketv. 2025 m. nebuvo įvertinti visi gauti mokėjimo prašymai arba mokėjimo prašymai bus gauti tik 2026 m. artėjant projektų užbaigimo terminui.</t>
  </si>
  <si>
    <t>Užsitęsė sinchronizacijos projekto dalies – Naujų sinchroninių kompensatorių įrengimas, įgyvendinimo darbai. Nors visi trys planuoti sinchroniniai kompensatoriai buvo prijungti ir veikia tinkle nuo 2025 m., nėra baigtos Neries sinchroninio kompensatoriaus statybos užbaigimo akto gavimo procedūros. Todėl paraiška išmokėjimui iš EITP numatoma 2026 m. Be to buvo planuota, kad 2025 m. LITGRID dar gaus dalį finansavimo iki 80 proc. CEF finansavimo ribos sinchronizacijos projekto I etapui, bet CINEA pritaikė minėtą ribą ne kiekvienam partneriui atskirai, bet visų partnerių išlaidoms bendrai, riba buvo pasiekta, todėl dalis I etapo lėšų išmokėjimo persikelia į 2026 m. Atkreiptinas dėmesys, kad buvo planuojama, kad kai kurie Harmony link projekto įgyvendinimo mokėjimai galės būt atlikti 2025, tačiau jie nukelti į 2026 m.</t>
  </si>
  <si>
    <t xml:space="preserve">Kelios priežastys, dėl kurių nebuvo pilnai panaudoti asignavimai:           Pirmiausia, projektų vykdytojai ženkliai mažiau, nei buvo planuota, deklaravo parengiamąsias išlaidas (energiniai auditai, projektavimo paslaugos), todėl šių išlaidų poreikis tikėtina persikelia į 2026 m. Be to, užsitęsė projektavimo užduočių rengimas ir su tuo susijusios viešųjų pirkimų procedūros, dėl ko vėlavo išmokėjimai ir dalies rangos pirkimų inicijavimas. Kai kuriuose objektuose, paaiškėjus būtinybei koreguoti statybos projektus, rangos pirkimai buvo perkelti į vėlesnį laikotarpį, o keliais atvejais pirmieji pirkimai neįvyko dėl rinkoje susiformavusių aukštesnių kainų ir buvo kartojami. Atskiru atveju po neįvykusių konkursų projekto sutartis buvo nutraukta, nors atitinkamos išlaidos buvo suplanuotos einamiesiems metams.
</t>
  </si>
  <si>
    <t>Dėl užsitęsusių charakterizavimo strategijos derinimo procesų nebuvo sudarytos sąlygos laiku atlikti suplanuoto atliekų charakterizavimo. Neaiškus atliekų priskyrimas klasėms lėmė, kad nebuvo galimybės teikti finansavimo prašymo pagal tarifą, viršijantį 100 tūkst. EUR.
Be to, charakterizavimo strategija nebuvo suderinta su VATESI Maišiagalos atliekų tvarkymo strategija. Dėl šių priežasčių nebuvo pradėtas ir nuotolinio valdymo mechanizmo pirkimo procesas, kurio vertė siekia 500,0 tūkst. EUR. Taip pat nebuvo inicijuotas MRAS atliekų tvarkymo kompensavimo pagal tarifą mechanizmo įgyvendinimas.</t>
  </si>
  <si>
    <t xml:space="preserve">Gruodžio mėnesį priskaičiuotas ir neišmokėtas darbo užmokestis </t>
  </si>
  <si>
    <t>Apmokestinimo mechanizmas – tai yra VATESI už teikiamas paslaugas gaus sąskaitas be PVM (PVM vertė bus lygi 0). Tai įvertinus, atitinkamai apmokėjimui už veiklas, kurios bus vykdomos pagal Preliminariąją sutartį (1.1 – 1.4 punktai), nėra numatomas.</t>
  </si>
  <si>
    <t xml:space="preserve">Nepanaudota planuoto darbo užmokestis dėl laisvų etatų, nepanaudota planuotos išeitinės bei gruodžio mėnesio priskaičiuotas darbo užmokestis, kuris bus išmokamas sausio mėnesį </t>
  </si>
  <si>
    <t>Energetinių išteklių sutaupymai dėl mažesnės nei planuota kainos ar suvartojimo </t>
  </si>
  <si>
    <t>Gruodžio mėnesio sąskaitos už prekes ir paslaugas, kurios bus apmokėtos 2026 metais</t>
  </si>
  <si>
    <t>Buvo peržiūrėtas pirkimo poreikis, dalies pirkimų atsisakyta</t>
  </si>
  <si>
    <t>Vėluoja įrangos pirkimai</t>
  </si>
  <si>
    <t xml:space="preserve">Vėluoja griovimo projektų vykdymas (požeminės dalies apmokėjimas), užsitęsė alternatyvų studijos pirkimas BWR projekte, </t>
  </si>
  <si>
    <t>Nepanaudota planuoto darbo užmokestis dėl laisvų etatų</t>
  </si>
  <si>
    <t xml:space="preserve">Užsitęsė viešųjų pirkimų procedūros (remonto darbų nėra rangovų, radiacinės įrangos pirkimai ir kt) </t>
  </si>
  <si>
    <t>Nepanaudotos lėšos susidarė dėl planuoto DU deleguotam ekspertui bei laisvų atašė etatų: Lenkijoje ir Ukrainoje.  Taip pat planuotų bei nepanaudotų  lėšų sutuoktinių soc. draudimui.</t>
  </si>
  <si>
    <t xml:space="preserve">Užsitęsusios studijų, įv. tyrimų, ekspertų konsultacijų viešųjų pirkimų procedūros ir susijusios teisinės ir administracinės procedūros. </t>
  </si>
  <si>
    <t>Laikini nedarbingumai.</t>
  </si>
  <si>
    <r>
      <t xml:space="preserve">Ekspertų ir konsultantų paslaugų įsigijimo lėšos nepanaudotos dėl: </t>
    </r>
    <r>
      <rPr>
        <b/>
        <sz val="10"/>
        <rFont val="Times New Roman"/>
        <family val="1"/>
        <charset val="186"/>
      </rPr>
      <t>1. sprendimo visai nevykdyti pirkimo</t>
    </r>
    <r>
      <rPr>
        <sz val="10"/>
        <rFont val="Times New Roman"/>
        <family val="1"/>
        <charset val="186"/>
      </rPr>
      <t xml:space="preserve"> (pvz., „Pastatų šildymo sistemų ir kombinuotųjų šildymo ir vėdinimo sistemų ir oro kondicionavimo arba kombinuotųjų oro kondicionavimo ir vėdinimo sistemų atitikties nustatytiems energijos vartojimo efektyvumo reikalavimams patikrinimo organizavimo įgyvendinimo projektas“); </t>
    </r>
    <r>
      <rPr>
        <b/>
        <sz val="10"/>
        <rFont val="Times New Roman"/>
        <family val="1"/>
        <charset val="186"/>
      </rPr>
      <t xml:space="preserve">2. sprendimo pirkimus perkelti į sekančius metus </t>
    </r>
    <r>
      <rPr>
        <sz val="10"/>
        <rFont val="Times New Roman"/>
        <family val="1"/>
        <charset val="186"/>
      </rPr>
      <t xml:space="preserve">(pvz., „Sprendimo, skirto informacijos saugumo politikos, procedūrų, rizikos ir trečiųjų šalių bei tiekėjų valdymui ir atitikties užtikrinimui įsigijimas“, „VERT informacijos saugumo valdymo įvertinimo paslaugos“); </t>
    </r>
    <r>
      <rPr>
        <b/>
        <sz val="10"/>
        <rFont val="Times New Roman"/>
        <family val="1"/>
        <charset val="186"/>
      </rPr>
      <t>3. sprendimo pakeisti pirkimo pobūdį</t>
    </r>
    <r>
      <rPr>
        <sz val="10"/>
        <rFont val="Times New Roman"/>
        <family val="1"/>
        <charset val="186"/>
      </rPr>
      <t xml:space="preserve"> (pvz., „Informacinės sistemos integruoto modulio energetikos įmonių veiklos atestatų išdavimui galimybių studija“), kt.</t>
    </r>
  </si>
  <si>
    <r>
      <t xml:space="preserve"> </t>
    </r>
    <r>
      <rPr>
        <sz val="10"/>
        <rFont val="Times New Roman"/>
        <family val="1"/>
        <charset val="186"/>
      </rPr>
      <t>Lėšos nepanaudotos dėl personalo kaitos ir laikino nedarbingumo (pvz., dėl neužimtų pareigybių, darbuotojų laikino nedarbingumo, darbuotojų, išėjusių tikslinių atostogų).</t>
    </r>
  </si>
  <si>
    <t>LIETUVOS RESPUBLIKOS VYRIAUSIOJI RINKIMŲ KOMISIJA</t>
  </si>
  <si>
    <t>VIEŠOJO VALDYMO AGENTŪRA</t>
  </si>
  <si>
    <t>VALSTYBINĖ ENERGETIKOS REGULIAVIMO TARYBA</t>
  </si>
  <si>
    <t>ENERGETIKOS MINISTERIJA</t>
  </si>
  <si>
    <t>FINANSŲ MINISTERIJA</t>
  </si>
  <si>
    <t>LIETUVOS RESPUBLIKOS KONKURENCIJOS TARYBA</t>
  </si>
  <si>
    <t>EKONOMIKOS IR INOVACIJŲ MINISTERIJA</t>
  </si>
  <si>
    <t>KRAŠTO APSAUGOS MINISTERIJA</t>
  </si>
  <si>
    <t>ŽVALGYBOS KONTROLIERIŲ ĮSTAIGA</t>
  </si>
  <si>
    <t>VIDAUS REIKALŲ MINISTERIJA</t>
  </si>
  <si>
    <t>LIETUVOS RADIJO IR TELEVIZIJOS KOMISIJA</t>
  </si>
  <si>
    <t>KULTŪROS MINISTERIJA</t>
  </si>
  <si>
    <t>SOCIALINĖS APSAUGOS IR DARBO MINISTERIJA</t>
  </si>
  <si>
    <t>SUSISIEKIMO MINISTERIJA</t>
  </si>
  <si>
    <t>LIETUVOS RESPUBLIKOS RYŠIŲ REGULIAVIMO TARNYBA</t>
  </si>
  <si>
    <t>SVEIKATOS APSAUGOS MINISTERIJA</t>
  </si>
  <si>
    <t>ŠVIETIMO, MOKSLO IR SPORTO MINISTERIJA</t>
  </si>
  <si>
    <t>LIETUVOS MOKSLO TARYBA</t>
  </si>
  <si>
    <t>TEISINGUMO MINISTERIJA</t>
  </si>
  <si>
    <t>VALSTYBINĖ DUOMENŲ APSAUGOS INSPEKCIJA</t>
  </si>
  <si>
    <t>NACIONALINĖ TEISMŲ ADMINISTRACIJA</t>
  </si>
  <si>
    <t>UŽSIENIO REIKALŲ MINISTERIJA</t>
  </si>
  <si>
    <t>ŽEMĖS ŪKIO MINISTERIJA</t>
  </si>
  <si>
    <t>VALSTYBINĖ MAISTO IR VETERINARIJOS TARNYBA</t>
  </si>
  <si>
    <t>Biudžeto vykdymo ataskaitų rinkinių rengimo taisyklių</t>
  </si>
  <si>
    <t>20 priedas</t>
  </si>
  <si>
    <r>
      <t>(Informacijos apie asignavimų valdytojų vykdomoms programoms skirtų asignavimų nepanaudojimo priežastis pagal 20__ m. ___________ d. duomenis forma</t>
    </r>
    <r>
      <rPr>
        <b/>
        <sz val="11"/>
        <rFont val="Times New Roman"/>
        <family val="1"/>
        <charset val="186"/>
      </rPr>
      <t xml:space="preserve"> (AR 3 priedas)</t>
    </r>
    <r>
      <rPr>
        <b/>
        <sz val="11"/>
        <color theme="1"/>
        <rFont val="Times New Roman"/>
        <family val="1"/>
        <charset val="186"/>
      </rPr>
      <t>)</t>
    </r>
  </si>
  <si>
    <t xml:space="preserve">INFORMACIJA APIE ASIGNAVIMŲ VALDYTOJŲ VYKDOMOMS PROGRAMOMS SKIRTŲ ASIGNAVIMŲ </t>
  </si>
  <si>
    <t>(tūkst. eurų)</t>
  </si>
  <si>
    <t>Programos pavadinimas</t>
  </si>
  <si>
    <t>Finansavimo šaltinio kodas</t>
  </si>
  <si>
    <t xml:space="preserve">NEPANAUDOJIMO PRIEŽASTIS PAGAL 2025 M. GRUODŽIO MĖN. 31 D. DUOMENIS </t>
  </si>
  <si>
    <t>Nepanaudoti asignavimai darbo užmokesčiui savivaldybių rinkimų komisijose dėl nemokėto darbo užmokesčio Jonavos rajono savivaldybės apygardos ir apylinkių rinkimų komisijoms dėl nevykdomų Jonavos rajono savivaldybės mero rinkimų ir mažesnio rinkimų laikotarpiu darbuotojų, dirbančių pagal darbo sutartis, skaičiaus  (darbo užmokestis ir socialinio draudimo įmokos)</t>
  </si>
  <si>
    <t>AM: Dėl užsitęsusių teismų, susijusių su viešaisiais pirkimais, į 2026 m. persikelia išmokėjimai ( 11 mln. Eur) iš pažangos priemonės „Skatinti miškų plėtrą ir darnų miškų sektoriaus vystymąsi. Taip pat dėl užsitęsusių viešųjų pirkimų persikelia išmokėjimai į 2026 m. iš pažangos priemonės „Didinti geriamojo vandens tiekimo ir nuotekų tvarkymo paslaugų prieinamumą“ (30 mln. Eur).</t>
  </si>
  <si>
    <t>Dėl neįvykusio viešojo pirkimo (LEA 2025 m. spalio 17 d. raštas Nr. SD-16023-(1.7Mr) „Dėl neįvykusio AEI plėtros galimybių žemėlapio viešojo pirkimo“), LEA patikslino pirkimo dokumentus ir planuoja pakartotinai skelbti naują Pirkimą.</t>
  </si>
  <si>
    <t>Užsitęsė darbų vykdymas (NSR.02 projekto 3535 tūkst.EUR, garinimo įrenginių 790 tūkst.EUR, DML.01 projekto 659,5 tūkst.EUR, APW bankrutavo tiekėjas nepristatė kėlimo kranų - netinkama 230 tūkst.EUR, vėluoja spec. Drabužių tiekimas, kiti darbai, prekių pristatymai-500 tūkst.EUR)</t>
  </si>
  <si>
    <t xml:space="preserve">Užsitęsusios prekių ir paslaugų, reikalingų ministerijos funkcijų vykdymui, įsigijimo viešųjų pirkimų procedūros, kai kurios prekės ir paslaugos vykdant viešuosius pirkimus nupirktos pigiau. </t>
  </si>
  <si>
    <t>Daug didesnis rinkos dalyvių aktyvumas nei įprastai dėl numatomų vykdyti koncentracijų, apie kurias privaloma pranešti bei sumokėti užmokestį Konkurencijos tarybai ir gauti leidimą. Už leidimų išdavimą gaunamas užmokestis laikomas biudžetinių įstaigų pajamų įmokomis. Dėl rinkos dalyvių didesnio įnašų kiekio į sąmatą buvo įkelta daugiau pajamų įmokų, nei planuota metų pradžioje.</t>
  </si>
  <si>
    <t>EIM. Lėšos nepilnai panaudotos:
1. infrastruktūros vystymo projektams dėl neįgyvendintų projektų veiklų, kilusių nenumatytų aplinkybių projekto įgyvendinimo metu ir / arba nukeltų veiklų įvykdymo terminų, užsitęsusių ar neįvykusių viešųjų pirkimų. 
2.  talentų pritraukimo veikloms (studentų, studijuojančių pagal STEM studijų programas regionuose, stipendijoms, nes dalis studentų nutraukia studijas ar ima akademines atostogas; diasporos projektams finansuoti, nes ne visi pareiškėjai pateikė išlaidas pagrindžiančius dokumentus).
3. subsidijoms skatinant atvykstamąjį turizmą, nes dalis pareiškėjų nepateikė dokumentų, pagrindžiančių patirtas išlaidas.</t>
  </si>
  <si>
    <t xml:space="preserve">EIM. Lėšos nepilnai panaudotos dėl užtrukusio dokumentų rengimo: buvo svarstomas esminis PĮP įgyvendinimo koncepcijos pakeitimas ir (ar) lėšų perskirstymas. </t>
  </si>
  <si>
    <t xml:space="preserve"> Mažesnė nei planuota pirkimų kaina. Įvykdžius pirkimus bei tiekėjams pritaikius nuolaidą, buvo sutaupyta dalis prekių įsigijimui suplanuotų lėšų.</t>
  </si>
  <si>
    <t>Dėl sąskaitų faktūrų už kvalifikacijos išlaidas, ilgalaikį turtą bei komandiruočių avansų mokėjimo po ataskaitinio laikotarpio pabaigos.</t>
  </si>
  <si>
    <t>Dėl sąskaitų faktūrų už ryšių įrangą ir ryšių paslaugas, transporto išlaikymą, komunalines paslaugas, kitas prekes ir paslaugas bei komandiruočių avansų mokėjimo po ataskaitinio laikotarpio pabaigos.</t>
  </si>
  <si>
    <t>Dėl mažesnio lėšų poreikio paslaugoms komandiruočių metu, kvalifikacijos kėlimui, reprezentacinėms prekėms ir paslaugoms, kitoms prekėms ir paslaugoms dėl Projekto įgyvendinimo termino pratęsimo iki 2026-03-31.</t>
  </si>
  <si>
    <t>Dėl mažesnio lėšų poreikio paslaugoms komandiruočių metu, reprezentacinėms prekėms ir paslaugoms, viešinimo paslaugoms, kitoms prekėms ir paslaugoms.</t>
  </si>
  <si>
    <t>Buvo pasirašyta AB Orlen mažesnė nei planuota sąmata</t>
  </si>
  <si>
    <t>Lėšos nepanaudotos, nes įvertinus galutinę projekto paraišką lėšų poreikis buvo mažesnis.</t>
  </si>
  <si>
    <t>Užsitęsusios viešųjų pirkimų ir susijusios teisinės ir administracinės procedūros (materialiojo ir  nematerialiojo turto įsigijimo išlaidos, informacinių prekių ir paslaugų įsigijimo išlaidos ir kitų paslaugų įsigijimo išlaidos).</t>
  </si>
  <si>
    <t>Dėl mažesnio, nei planuota, pirkimų poreikio, dėl neįvykusių komandiruočių, dėl efektyvaus naudojimo (materialiojo turto paprastojo remonto paslaugų įsigijimo išlaidos, turto nuomos išlaidos, viešinimo išlaidos, ekspertų ir konsultantų išlaidos ).</t>
  </si>
  <si>
    <t>Centrinės darbo medicinos ekspertų komisijai nagrinėti buvo pateikta mažiau skundų nei buvo planuota (suma planuota 290 skundų išnagrinėti, išnagrinėta 270). Taip pat išėjus vienai komisijos narei , kurį laiką (iki kitos narės paskyrimo) komisija dirbo su mažiau narių.
ESSC vykdydamas SAM pavedimus, 2025-06-19 d. pasirašė “Specific contract”, kuriuo įsipareigojo mokėti gamintojui 7010,76 Eur rezervacijos mokestį už 9474 gripo vakcinų dozių..2025 m. rezervacijos mokestis buvo sumokėtas.Lėšos buvo skirtos ir pačios gripo vakcinos įsigijimui ir transportavimui, tačiau ESSC negavo iš SAM pavedimo įsigyti gripo vakcinų, todėl šios lėšos liko nepanaudotos.</t>
  </si>
  <si>
    <t>Mažesnis nei planuota viešinimo bei kitų paslaugų viešųjų pirkimų poreikis</t>
  </si>
  <si>
    <t>Mažesnis nei planuota viešinimo bei kitų paslaugų viešųjų pirkimų poreikis.</t>
  </si>
  <si>
    <t>Šios pažangos lėšos nepanaudotos dėl paramos gavėjams pritaikytų sankcijų bei pateiktų mokėjimų prašymų mažesnei sumai negu planuota ir dėl  paramos gavėjų nepanaudotų bei metų pabaigoje grąžintų avansų likučių pagal KPP 2023-2027 m. strateginio plano priemonę "Techninė pagalba"</t>
  </si>
  <si>
    <t>APLINKOS MINISTERIJA</t>
  </si>
  <si>
    <r>
      <rPr>
        <b/>
        <sz val="10"/>
        <rFont val="Times New Roman"/>
        <family val="1"/>
        <charset val="186"/>
      </rPr>
      <t>Pastaba.</t>
    </r>
    <r>
      <rPr>
        <sz val="10"/>
        <rFont val="Times New Roman"/>
        <family val="1"/>
        <charset val="186"/>
      </rPr>
      <t xml:space="preserve"> 3 stulpelyje įtraukiamos tik tos programos, kurių nepanaudoti asignavimai sudaro 1 mln. eurų arba daugiau ir (arba) kurių įvykdymo procentas mažesnis nei 90 procentų.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</si>
</sst>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L_t_-;\-* #,##0.00\ _L_t_-;_-* &quot;-&quot;??\ _L_t_-;_-@_-"/>
    <numFmt numFmtId="165" formatCode="#,##0.0"/>
    <numFmt numFmtId="166" formatCode="0.0"/>
    <numFmt numFmtId="167" formatCode="_-* #,##0.0\ _€_-;\-* #,##0.0\ _€_-;_-* &quot;-&quot;\ _€_-;_-@_-"/>
    <numFmt numFmtId="168" formatCode="#,##0.0_ ;\-#,##0.0\ "/>
    <numFmt numFmtId="169" formatCode="#,##0.00_ ;\-#,##0.00\ "/>
    <numFmt numFmtId="170" formatCode="0.0_ ;\-0.0\ "/>
    <numFmt numFmtId="171" formatCode="#0.0"/>
  </numFmts>
  <fonts count="60">
    <font>
      <sz val="11"/>
      <color theme="1"/>
      <name val="Calibri"/>
      <family val="2"/>
      <charset val="186"/>
      <scheme val="minor"/>
    </font>
    <font>
      <sz val="11"/>
      <color theme="1"/>
      <name val="Calibri"/>
      <family val="2"/>
      <charset val="186"/>
      <scheme val="minor"/>
    </font>
    <font>
      <b/>
      <sz val="10"/>
      <name val="Times New Roman"/>
      <family val="1"/>
      <charset val="186"/>
    </font>
    <font>
      <sz val="10"/>
      <color theme="1"/>
      <name val="Times New Roman"/>
      <family val="1"/>
      <charset val="186"/>
    </font>
    <font>
      <sz val="10"/>
      <name val="Times New Roman"/>
      <family val="1"/>
      <charset val="186"/>
    </font>
    <font>
      <sz val="11"/>
      <color rgb="FF000000"/>
      <name val="Liberation Sans2"/>
      <charset val="186"/>
    </font>
    <font>
      <sz val="11"/>
      <color rgb="FF000000"/>
      <name val="Calibri"/>
      <family val="2"/>
      <charset val="186"/>
    </font>
    <font>
      <sz val="11"/>
      <color indexed="8"/>
      <name val="Calibri"/>
      <family val="2"/>
      <charset val="186"/>
    </font>
    <font>
      <b/>
      <sz val="10"/>
      <color theme="1"/>
      <name val="Times New Roman"/>
      <family val="1"/>
      <charset val="186"/>
    </font>
    <font>
      <sz val="11"/>
      <color rgb="FF000000"/>
      <name val="Calibri"/>
      <family val="2"/>
      <scheme val="minor"/>
    </font>
    <font>
      <sz val="11"/>
      <color theme="1"/>
      <name val="Calibri"/>
      <family val="2"/>
      <scheme val="minor"/>
    </font>
    <font>
      <sz val="10"/>
      <name val="Times New Roman Baltic"/>
      <charset val="186"/>
    </font>
    <font>
      <sz val="10"/>
      <name val="Arial"/>
      <family val="2"/>
      <charset val="186"/>
    </font>
    <font>
      <sz val="9"/>
      <color theme="1"/>
      <name val="Times New Roman"/>
      <family val="1"/>
      <charset val="186"/>
    </font>
    <font>
      <sz val="9"/>
      <name val="Times New Roman"/>
      <family val="1"/>
      <charset val="186"/>
    </font>
    <font>
      <sz val="8"/>
      <color theme="1"/>
      <name val="Times New Roman"/>
      <family val="1"/>
      <charset val="186"/>
    </font>
    <font>
      <sz val="8"/>
      <name val="Times New Roman"/>
      <family val="1"/>
      <charset val="186"/>
    </font>
    <font>
      <b/>
      <sz val="9"/>
      <name val="Times New Roman"/>
      <family val="1"/>
      <charset val="186"/>
    </font>
    <font>
      <sz val="9"/>
      <color rgb="FFFF0000"/>
      <name val="Times New Roman"/>
      <family val="1"/>
      <charset val="186"/>
    </font>
    <font>
      <sz val="11"/>
      <color theme="1"/>
      <name val="Times New Roman"/>
      <family val="1"/>
      <charset val="186"/>
    </font>
    <font>
      <b/>
      <sz val="11"/>
      <color rgb="FF3F3F3F"/>
      <name val="Calibri"/>
      <family val="2"/>
      <charset val="186"/>
      <scheme val="minor"/>
    </font>
    <font>
      <sz val="10"/>
      <name val="Times New Roman"/>
      <family val="1"/>
      <charset val="186"/>
    </font>
    <font>
      <sz val="10"/>
      <color rgb="FF000000"/>
      <name val="Times New Roman"/>
      <family val="1"/>
      <charset val="186"/>
    </font>
    <font>
      <sz val="9"/>
      <color rgb="FF000000"/>
      <name val="Times New Roman"/>
      <family val="1"/>
      <charset val="186"/>
    </font>
    <font>
      <sz val="10"/>
      <color theme="1"/>
      <name val="Calibri"/>
      <family val="2"/>
      <charset val="186"/>
      <scheme val="minor"/>
    </font>
    <font>
      <b/>
      <sz val="10"/>
      <name val="Times New Roman"/>
      <family val="1"/>
      <charset val="186"/>
    </font>
    <font>
      <sz val="10"/>
      <name val="Times New Roman"/>
      <family val="1"/>
      <charset val="186"/>
    </font>
    <font>
      <sz val="10"/>
      <name val="Times New Roman Baltic"/>
    </font>
    <font>
      <sz val="8"/>
      <name val="Times New Roman Baltic"/>
    </font>
    <font>
      <sz val="9"/>
      <name val="Times New Roman Baltic"/>
    </font>
    <font>
      <sz val="9"/>
      <name val="Times New Roman"/>
      <family val="1"/>
    </font>
    <font>
      <sz val="9"/>
      <color theme="1"/>
      <name val="Times New Roman"/>
      <family val="1"/>
    </font>
    <font>
      <sz val="9"/>
      <color rgb="FF000000"/>
      <name val="Times New Roman"/>
      <family val="1"/>
    </font>
    <font>
      <sz val="9"/>
      <color theme="1"/>
      <name val="Calibri"/>
      <family val="2"/>
      <scheme val="minor"/>
    </font>
    <font>
      <b/>
      <sz val="11"/>
      <color theme="1"/>
      <name val="Calibri"/>
      <family val="2"/>
      <charset val="186"/>
      <scheme val="minor"/>
    </font>
    <font>
      <sz val="8"/>
      <name val="Calibri"/>
      <family val="2"/>
      <charset val="186"/>
      <scheme val="minor"/>
    </font>
    <font>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rgb="FF3F3F76"/>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sz val="11"/>
      <color theme="0"/>
      <name val="Calibri"/>
      <family val="2"/>
      <charset val="186"/>
      <scheme val="minor"/>
    </font>
    <font>
      <sz val="11"/>
      <color rgb="FF000000"/>
      <name val="Calibri"/>
      <family val="2"/>
      <charset val="1"/>
    </font>
    <font>
      <sz val="11"/>
      <color rgb="FF9C6500"/>
      <name val="Calibri"/>
      <family val="2"/>
      <charset val="186"/>
      <scheme val="minor"/>
    </font>
    <font>
      <sz val="10"/>
      <color rgb="FFFF0000"/>
      <name val="Times New Roman"/>
      <family val="1"/>
      <charset val="186"/>
    </font>
    <font>
      <b/>
      <sz val="1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trike/>
      <sz val="10"/>
      <color rgb="FFFF0000"/>
      <name val="Times New Roman"/>
      <family val="1"/>
      <charset val="186"/>
    </font>
    <font>
      <sz val="11"/>
      <name val="Times New Roman"/>
      <family val="1"/>
      <charset val="186"/>
    </font>
    <font>
      <sz val="11"/>
      <color rgb="FFFF0000"/>
      <name val="Times New Roman"/>
      <family val="1"/>
      <charset val="186"/>
    </font>
  </fonts>
  <fills count="3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2F2F2"/>
      </patternFill>
    </fill>
    <fill>
      <patternFill patternType="solid">
        <fgColor rgb="FFFFFF00"/>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2">
    <xf numFmtId="0" fontId="0" fillId="0" borderId="0"/>
    <xf numFmtId="0" fontId="1" fillId="0" borderId="0"/>
    <xf numFmtId="0" fontId="1" fillId="0" borderId="0"/>
    <xf numFmtId="0" fontId="5" fillId="0" borderId="0"/>
    <xf numFmtId="0" fontId="1" fillId="0" borderId="0"/>
    <xf numFmtId="0" fontId="1" fillId="0" borderId="0"/>
    <xf numFmtId="0" fontId="1" fillId="0" borderId="0"/>
    <xf numFmtId="0" fontId="6" fillId="0" borderId="0"/>
    <xf numFmtId="0" fontId="7" fillId="0" borderId="0"/>
    <xf numFmtId="0" fontId="1" fillId="0" borderId="0"/>
    <xf numFmtId="0" fontId="9" fillId="0" borderId="0"/>
    <xf numFmtId="0" fontId="10" fillId="0" borderId="0"/>
    <xf numFmtId="0" fontId="11" fillId="0" borderId="0"/>
    <xf numFmtId="0" fontId="7" fillId="0" borderId="0"/>
    <xf numFmtId="0" fontId="1" fillId="0" borderId="0"/>
    <xf numFmtId="0" fontId="10" fillId="0" borderId="0"/>
    <xf numFmtId="164" fontId="7"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ont="0" applyBorder="0" applyProtection="0"/>
    <xf numFmtId="0" fontId="6" fillId="0" borderId="0"/>
    <xf numFmtId="0" fontId="1" fillId="0" borderId="0"/>
    <xf numFmtId="0" fontId="1" fillId="0" borderId="0"/>
    <xf numFmtId="0" fontId="1" fillId="0" borderId="0"/>
    <xf numFmtId="0" fontId="1" fillId="0" borderId="0"/>
    <xf numFmtId="0" fontId="6" fillId="0" borderId="0"/>
    <xf numFmtId="0" fontId="20" fillId="6" borderId="16" applyNumberFormat="0" applyAlignment="0" applyProtection="0"/>
    <xf numFmtId="0" fontId="9" fillId="0" borderId="0"/>
    <xf numFmtId="0" fontId="9" fillId="0" borderId="0"/>
    <xf numFmtId="0" fontId="12" fillId="0" borderId="0"/>
    <xf numFmtId="0" fontId="13" fillId="0" borderId="15">
      <alignment vertical="center"/>
    </xf>
    <xf numFmtId="0" fontId="36" fillId="0" borderId="0" applyNumberFormat="0" applyFill="0" applyBorder="0" applyAlignment="0" applyProtection="0"/>
    <xf numFmtId="0" fontId="37" fillId="0" borderId="18" applyNumberFormat="0" applyFill="0" applyAlignment="0" applyProtection="0"/>
    <xf numFmtId="0" fontId="38" fillId="0" borderId="19"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40" fillId="9" borderId="0" applyNumberFormat="0" applyBorder="0" applyAlignment="0" applyProtection="0"/>
    <xf numFmtId="0" fontId="41" fillId="10" borderId="0" applyNumberFormat="0" applyBorder="0" applyAlignment="0" applyProtection="0"/>
    <xf numFmtId="0" fontId="42" fillId="11" borderId="0" applyNumberFormat="0" applyBorder="0" applyAlignment="0" applyProtection="0"/>
    <xf numFmtId="0" fontId="43" fillId="12" borderId="21" applyNumberFormat="0" applyAlignment="0" applyProtection="0"/>
    <xf numFmtId="0" fontId="44" fillId="6" borderId="21" applyNumberFormat="0" applyAlignment="0" applyProtection="0"/>
    <xf numFmtId="0" fontId="45" fillId="0" borderId="22" applyNumberFormat="0" applyFill="0" applyAlignment="0" applyProtection="0"/>
    <xf numFmtId="0" fontId="46" fillId="13" borderId="23" applyNumberFormat="0" applyAlignment="0" applyProtection="0"/>
    <xf numFmtId="0" fontId="47" fillId="0" borderId="0" applyNumberFormat="0" applyFill="0" applyBorder="0" applyAlignment="0" applyProtection="0"/>
    <xf numFmtId="0" fontId="1" fillId="14" borderId="24" applyNumberFormat="0" applyFont="0" applyAlignment="0" applyProtection="0"/>
    <xf numFmtId="0" fontId="48" fillId="0" borderId="0" applyNumberFormat="0" applyFill="0" applyBorder="0" applyAlignment="0" applyProtection="0"/>
    <xf numFmtId="0" fontId="34" fillId="0" borderId="25" applyNumberFormat="0" applyFill="0" applyAlignment="0" applyProtection="0"/>
    <xf numFmtId="0" fontId="4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0" fillId="0" borderId="0"/>
    <xf numFmtId="0" fontId="1" fillId="14" borderId="24" applyNumberFormat="0" applyFont="0" applyAlignment="0" applyProtection="0"/>
    <xf numFmtId="0" fontId="1" fillId="0" borderId="0"/>
    <xf numFmtId="0" fontId="1" fillId="0" borderId="0"/>
    <xf numFmtId="0" fontId="10" fillId="0" borderId="0"/>
    <xf numFmtId="0" fontId="50" fillId="0" borderId="0"/>
    <xf numFmtId="0" fontId="12" fillId="0" borderId="0"/>
    <xf numFmtId="0" fontId="51" fillId="11"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43" fontId="10" fillId="0" borderId="0" applyFont="0" applyFill="0" applyBorder="0" applyAlignment="0" applyProtection="0"/>
  </cellStyleXfs>
  <cellXfs count="622">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 fontId="2" fillId="0" borderId="0" xfId="0" quotePrefix="1" applyNumberFormat="1" applyFont="1" applyAlignment="1">
      <alignment horizontal="center" vertical="center"/>
    </xf>
    <xf numFmtId="4" fontId="2" fillId="0" borderId="0" xfId="0" applyNumberFormat="1" applyFont="1" applyAlignment="1">
      <alignment horizontal="right" vertical="center" wrapText="1"/>
    </xf>
    <xf numFmtId="4" fontId="4" fillId="0" borderId="0" xfId="0" applyNumberFormat="1" applyFont="1" applyAlignment="1">
      <alignment horizontal="right" vertical="center" wrapText="1"/>
    </xf>
    <xf numFmtId="0" fontId="2" fillId="0" borderId="0" xfId="0" applyFont="1" applyAlignment="1">
      <alignment vertical="center" wrapText="1"/>
    </xf>
    <xf numFmtId="0" fontId="4" fillId="0" borderId="0" xfId="0" applyFont="1" applyAlignment="1">
      <alignment horizontal="left" vertical="center" wrapText="1"/>
    </xf>
    <xf numFmtId="4" fontId="4" fillId="0" borderId="15" xfId="1" applyNumberFormat="1" applyFont="1" applyBorder="1" applyAlignment="1">
      <alignment horizontal="right" vertical="center"/>
    </xf>
    <xf numFmtId="0" fontId="4" fillId="4" borderId="15" xfId="1" applyFont="1" applyFill="1" applyBorder="1" applyAlignment="1">
      <alignment vertical="center" wrapText="1"/>
    </xf>
    <xf numFmtId="49" fontId="4" fillId="0" borderId="15" xfId="1" applyNumberFormat="1" applyFont="1" applyBorder="1" applyAlignment="1">
      <alignment horizontal="center" vertical="center"/>
    </xf>
    <xf numFmtId="49" fontId="4" fillId="0" borderId="15" xfId="1" applyNumberFormat="1" applyFont="1" applyBorder="1" applyAlignment="1">
      <alignment horizontal="center" vertical="center" wrapText="1"/>
    </xf>
    <xf numFmtId="1" fontId="4" fillId="0" borderId="15" xfId="1" quotePrefix="1" applyNumberFormat="1" applyFont="1" applyBorder="1" applyAlignment="1">
      <alignment horizontal="center" vertical="center"/>
    </xf>
    <xf numFmtId="0" fontId="4" fillId="0" borderId="15" xfId="1" applyFont="1" applyBorder="1" applyAlignment="1">
      <alignment horizontal="left" vertical="center" wrapText="1"/>
    </xf>
    <xf numFmtId="49" fontId="4" fillId="0" borderId="15" xfId="1" applyNumberFormat="1" applyFont="1" applyBorder="1" applyAlignment="1">
      <alignment horizontal="left" vertical="center" wrapText="1"/>
    </xf>
    <xf numFmtId="4" fontId="4" fillId="0" borderId="15" xfId="1" applyNumberFormat="1" applyFont="1" applyBorder="1" applyAlignment="1">
      <alignment horizontal="center" vertical="center"/>
    </xf>
    <xf numFmtId="4" fontId="2" fillId="0" borderId="15" xfId="1" applyNumberFormat="1" applyFont="1" applyBorder="1" applyAlignment="1">
      <alignment horizontal="right" vertical="center"/>
    </xf>
    <xf numFmtId="4" fontId="4" fillId="0" borderId="15" xfId="0" applyNumberFormat="1" applyFont="1" applyBorder="1" applyAlignment="1">
      <alignment horizontal="right" vertical="center"/>
    </xf>
    <xf numFmtId="165" fontId="4" fillId="0" borderId="15" xfId="0" applyNumberFormat="1" applyFont="1" applyBorder="1" applyAlignment="1">
      <alignment horizontal="right" vertical="center"/>
    </xf>
    <xf numFmtId="4" fontId="2" fillId="4" borderId="15" xfId="1" applyNumberFormat="1" applyFont="1" applyFill="1" applyBorder="1" applyAlignment="1">
      <alignment horizontal="right" vertical="center"/>
    </xf>
    <xf numFmtId="4" fontId="4" fillId="0" borderId="15" xfId="1" applyNumberFormat="1" applyFont="1" applyBorder="1" applyAlignment="1">
      <alignment horizontal="right" vertical="center" wrapText="1"/>
    </xf>
    <xf numFmtId="2" fontId="4" fillId="0" borderId="15" xfId="1" applyNumberFormat="1" applyFont="1" applyBorder="1" applyAlignment="1">
      <alignment horizontal="center" vertical="center" wrapText="1"/>
    </xf>
    <xf numFmtId="1" fontId="4" fillId="0" borderId="15" xfId="1" applyNumberFormat="1" applyFont="1" applyBorder="1" applyAlignment="1">
      <alignment horizontal="center" vertical="center"/>
    </xf>
    <xf numFmtId="49" fontId="4" fillId="0" borderId="15" xfId="1" applyNumberFormat="1" applyFont="1" applyBorder="1" applyAlignment="1">
      <alignment vertical="center" wrapText="1"/>
    </xf>
    <xf numFmtId="0" fontId="4" fillId="0" borderId="15" xfId="1" applyFont="1" applyBorder="1" applyAlignment="1">
      <alignment vertical="center" wrapText="1"/>
    </xf>
    <xf numFmtId="49" fontId="4" fillId="0" borderId="15" xfId="1" applyNumberFormat="1" applyFont="1" applyBorder="1" applyAlignment="1">
      <alignment horizontal="left" vertical="center"/>
    </xf>
    <xf numFmtId="4" fontId="2" fillId="3" borderId="15" xfId="1" applyNumberFormat="1" applyFont="1" applyFill="1" applyBorder="1" applyAlignment="1">
      <alignment horizontal="right" vertical="center"/>
    </xf>
    <xf numFmtId="4" fontId="2" fillId="0" borderId="15" xfId="1"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1" fontId="4" fillId="4" borderId="15" xfId="1" applyNumberFormat="1" applyFont="1" applyFill="1" applyBorder="1" applyAlignment="1">
      <alignment horizontal="center" vertical="center"/>
    </xf>
    <xf numFmtId="0" fontId="4" fillId="4" borderId="15" xfId="1" applyFont="1" applyFill="1" applyBorder="1" applyAlignment="1">
      <alignment horizontal="center" vertical="center"/>
    </xf>
    <xf numFmtId="49" fontId="4" fillId="4" borderId="15" xfId="1" applyNumberFormat="1" applyFont="1" applyFill="1" applyBorder="1" applyAlignment="1">
      <alignment vertical="center" wrapText="1"/>
    </xf>
    <xf numFmtId="49" fontId="4" fillId="4" borderId="15" xfId="1" applyNumberFormat="1" applyFont="1" applyFill="1" applyBorder="1" applyAlignment="1">
      <alignment horizontal="center" vertical="center" wrapText="1"/>
    </xf>
    <xf numFmtId="4" fontId="4" fillId="4" borderId="15" xfId="1" applyNumberFormat="1" applyFont="1" applyFill="1" applyBorder="1" applyAlignment="1">
      <alignment horizontal="right" vertical="center"/>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15" xfId="1" quotePrefix="1" applyFont="1" applyBorder="1" applyAlignment="1">
      <alignment horizontal="center" vertical="center"/>
    </xf>
    <xf numFmtId="0" fontId="4" fillId="0" borderId="15" xfId="1" applyFont="1" applyBorder="1" applyAlignment="1">
      <alignment vertical="center"/>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wrapText="1"/>
    </xf>
    <xf numFmtId="49" fontId="4" fillId="0" borderId="15" xfId="25" applyNumberFormat="1" applyFont="1" applyBorder="1" applyAlignment="1" applyProtection="1">
      <alignment horizontal="center" vertical="center"/>
    </xf>
    <xf numFmtId="0" fontId="4" fillId="0" borderId="15" xfId="25" applyFont="1" applyBorder="1" applyAlignment="1" applyProtection="1">
      <alignment horizontal="left" vertical="center" wrapText="1"/>
    </xf>
    <xf numFmtId="4" fontId="4" fillId="0" borderId="15" xfId="25" applyNumberFormat="1" applyFont="1" applyBorder="1" applyAlignment="1" applyProtection="1">
      <alignment horizontal="right" vertical="center"/>
    </xf>
    <xf numFmtId="49" fontId="4" fillId="0" borderId="15" xfId="0" applyNumberFormat="1" applyFont="1" applyBorder="1" applyAlignment="1">
      <alignment vertical="center" wrapText="1"/>
    </xf>
    <xf numFmtId="0" fontId="4" fillId="0" borderId="15" xfId="0" applyFont="1" applyBorder="1" applyAlignment="1">
      <alignment vertical="center" wrapText="1"/>
    </xf>
    <xf numFmtId="4" fontId="4" fillId="0" borderId="15" xfId="24" applyNumberFormat="1" applyFont="1" applyBorder="1" applyAlignment="1">
      <alignment horizontal="right" vertical="center" wrapText="1"/>
    </xf>
    <xf numFmtId="4" fontId="4" fillId="0" borderId="15" xfId="24" applyNumberFormat="1" applyFont="1" applyBorder="1" applyAlignment="1">
      <alignment horizontal="right" vertical="center"/>
    </xf>
    <xf numFmtId="0" fontId="4" fillId="0" borderId="15" xfId="0" applyFont="1" applyBorder="1" applyAlignment="1">
      <alignment horizontal="left" vertical="center" wrapText="1"/>
    </xf>
    <xf numFmtId="0" fontId="2" fillId="3" borderId="15" xfId="0" applyFont="1" applyFill="1" applyBorder="1" applyAlignment="1">
      <alignment horizontal="center" vertical="center"/>
    </xf>
    <xf numFmtId="0" fontId="2" fillId="3" borderId="15" xfId="1" applyFont="1" applyFill="1" applyBorder="1" applyAlignment="1">
      <alignment horizontal="center" vertical="center" wrapText="1"/>
    </xf>
    <xf numFmtId="4" fontId="2" fillId="3" borderId="15" xfId="1" applyNumberFormat="1" applyFont="1" applyFill="1" applyBorder="1" applyAlignment="1">
      <alignment horizontal="right" vertical="center" wrapText="1"/>
    </xf>
    <xf numFmtId="0" fontId="2" fillId="3" borderId="15" xfId="1" applyFont="1" applyFill="1" applyBorder="1" applyAlignment="1">
      <alignment horizontal="left" vertical="center" wrapText="1"/>
    </xf>
    <xf numFmtId="0" fontId="4" fillId="0" borderId="15" xfId="1" applyFont="1" applyBorder="1" applyAlignment="1">
      <alignment horizontal="center" vertical="center" wrapText="1"/>
    </xf>
    <xf numFmtId="0" fontId="4" fillId="3" borderId="15" xfId="1" applyFont="1" applyFill="1" applyBorder="1" applyAlignment="1">
      <alignment vertical="center" wrapText="1"/>
    </xf>
    <xf numFmtId="0" fontId="2" fillId="3" borderId="15" xfId="0" applyFont="1" applyFill="1" applyBorder="1" applyAlignment="1">
      <alignment vertical="center" wrapText="1"/>
    </xf>
    <xf numFmtId="2" fontId="4" fillId="0" borderId="15" xfId="1" applyNumberFormat="1" applyFont="1" applyBorder="1" applyAlignment="1">
      <alignment horizontal="right" vertical="center" wrapText="1"/>
    </xf>
    <xf numFmtId="49" fontId="4" fillId="4" borderId="15" xfId="1" applyNumberFormat="1" applyFont="1" applyFill="1" applyBorder="1" applyAlignment="1">
      <alignment horizontal="center" vertical="center"/>
    </xf>
    <xf numFmtId="165" fontId="4" fillId="0" borderId="15" xfId="1" applyNumberFormat="1" applyFont="1" applyBorder="1" applyAlignment="1">
      <alignment horizontal="left" vertical="center" wrapText="1"/>
    </xf>
    <xf numFmtId="1" fontId="4" fillId="0" borderId="15" xfId="1" applyNumberFormat="1" applyFont="1" applyBorder="1" applyAlignment="1">
      <alignment horizontal="center" vertical="center" wrapText="1"/>
    </xf>
    <xf numFmtId="4" fontId="4" fillId="0" borderId="15" xfId="1" applyNumberFormat="1" applyFont="1" applyBorder="1" applyAlignment="1">
      <alignment horizontal="center" vertical="center" wrapText="1"/>
    </xf>
    <xf numFmtId="165" fontId="4" fillId="0" borderId="15" xfId="1" applyNumberFormat="1" applyFont="1" applyBorder="1" applyAlignment="1">
      <alignment horizontal="right" vertical="center"/>
    </xf>
    <xf numFmtId="168" fontId="4" fillId="0" borderId="15" xfId="1" applyNumberFormat="1" applyFont="1" applyBorder="1" applyAlignment="1">
      <alignment horizontal="right" vertical="center"/>
    </xf>
    <xf numFmtId="0" fontId="2" fillId="3" borderId="15" xfId="1" applyFont="1" applyFill="1" applyBorder="1" applyAlignment="1">
      <alignment vertical="center" wrapText="1"/>
    </xf>
    <xf numFmtId="49" fontId="2" fillId="3" borderId="15" xfId="1" applyNumberFormat="1" applyFont="1" applyFill="1" applyBorder="1" applyAlignment="1">
      <alignment horizontal="center" vertical="center" wrapText="1"/>
    </xf>
    <xf numFmtId="49" fontId="4" fillId="0" borderId="15" xfId="1" applyNumberFormat="1" applyFont="1" applyBorder="1" applyAlignment="1">
      <alignment vertical="center"/>
    </xf>
    <xf numFmtId="4" fontId="2" fillId="0" borderId="15" xfId="0" applyNumberFormat="1" applyFont="1" applyBorder="1" applyAlignment="1">
      <alignment horizontal="right" vertical="center"/>
    </xf>
    <xf numFmtId="0" fontId="4" fillId="0" borderId="15" xfId="0" quotePrefix="1" applyFont="1" applyBorder="1" applyAlignment="1">
      <alignment horizontal="center" vertical="center"/>
    </xf>
    <xf numFmtId="0" fontId="4" fillId="0" borderId="15" xfId="0" applyFont="1" applyBorder="1" applyAlignment="1">
      <alignment vertical="center"/>
    </xf>
    <xf numFmtId="0" fontId="4" fillId="0" borderId="15" xfId="0" applyFont="1" applyBorder="1" applyAlignment="1">
      <alignment horizontal="justify" vertical="center" wrapText="1"/>
    </xf>
    <xf numFmtId="4" fontId="2" fillId="2" borderId="15" xfId="0" applyNumberFormat="1" applyFont="1" applyFill="1" applyBorder="1" applyAlignment="1">
      <alignment horizontal="right" vertical="center"/>
    </xf>
    <xf numFmtId="4" fontId="2" fillId="2" borderId="15" xfId="1" applyNumberFormat="1" applyFont="1" applyFill="1" applyBorder="1" applyAlignment="1">
      <alignment horizontal="right" vertical="center"/>
    </xf>
    <xf numFmtId="2" fontId="4" fillId="0" borderId="15" xfId="1" applyNumberFormat="1" applyFont="1" applyBorder="1" applyAlignment="1">
      <alignment horizontal="right" vertical="center"/>
    </xf>
    <xf numFmtId="0" fontId="4" fillId="0" borderId="15" xfId="1" applyFont="1" applyBorder="1" applyAlignment="1">
      <alignment horizontal="right" vertical="center"/>
    </xf>
    <xf numFmtId="166" fontId="4" fillId="0" borderId="15" xfId="1" applyNumberFormat="1" applyFont="1" applyBorder="1" applyAlignment="1">
      <alignment horizontal="right" vertical="center"/>
    </xf>
    <xf numFmtId="0" fontId="4" fillId="0" borderId="15" xfId="1"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70" fontId="4" fillId="0" borderId="15" xfId="1" applyNumberFormat="1" applyFont="1" applyBorder="1" applyAlignment="1">
      <alignment horizontal="right" vertical="center"/>
    </xf>
    <xf numFmtId="166" fontId="4" fillId="0" borderId="15" xfId="1" applyNumberFormat="1" applyFont="1" applyBorder="1" applyAlignment="1">
      <alignment horizontal="right" vertical="center" wrapText="1"/>
    </xf>
    <xf numFmtId="49" fontId="2" fillId="3" borderId="15" xfId="1" applyNumberFormat="1" applyFont="1" applyFill="1" applyBorder="1" applyAlignment="1">
      <alignment horizontal="left" vertical="center"/>
    </xf>
    <xf numFmtId="49" fontId="2" fillId="2" borderId="15" xfId="1" applyNumberFormat="1" applyFont="1" applyFill="1" applyBorder="1" applyAlignment="1">
      <alignment horizontal="left" vertical="center"/>
    </xf>
    <xf numFmtId="1" fontId="2" fillId="0" borderId="15" xfId="1" applyNumberFormat="1" applyFont="1" applyBorder="1" applyAlignment="1">
      <alignment horizontal="center" vertical="center" wrapText="1"/>
    </xf>
    <xf numFmtId="0" fontId="2" fillId="0" borderId="15" xfId="1" applyFont="1" applyBorder="1" applyAlignment="1">
      <alignment horizontal="center" vertical="center" wrapText="1"/>
    </xf>
    <xf numFmtId="165" fontId="2" fillId="0" borderId="15" xfId="1" applyNumberFormat="1" applyFont="1" applyBorder="1" applyAlignment="1">
      <alignment horizontal="center" vertical="center" wrapText="1"/>
    </xf>
    <xf numFmtId="49" fontId="2" fillId="3" borderId="15" xfId="1" applyNumberFormat="1" applyFont="1" applyFill="1" applyBorder="1" applyAlignment="1">
      <alignment horizontal="center" vertical="center"/>
    </xf>
    <xf numFmtId="49" fontId="2" fillId="3" borderId="15" xfId="1" applyNumberFormat="1" applyFont="1" applyFill="1" applyBorder="1" applyAlignment="1">
      <alignment vertical="center" wrapText="1"/>
    </xf>
    <xf numFmtId="1" fontId="2" fillId="2" borderId="15" xfId="1" quotePrefix="1" applyNumberFormat="1" applyFont="1" applyFill="1" applyBorder="1" applyAlignment="1">
      <alignment horizontal="center" vertical="center"/>
    </xf>
    <xf numFmtId="0" fontId="2" fillId="2" borderId="15" xfId="1" applyFont="1" applyFill="1" applyBorder="1" applyAlignment="1">
      <alignment vertical="center" wrapText="1"/>
    </xf>
    <xf numFmtId="49" fontId="2" fillId="2" borderId="15" xfId="1" applyNumberFormat="1" applyFont="1" applyFill="1" applyBorder="1" applyAlignment="1">
      <alignment horizontal="center" vertical="center"/>
    </xf>
    <xf numFmtId="49" fontId="2" fillId="2" borderId="15" xfId="1" applyNumberFormat="1" applyFont="1" applyFill="1" applyBorder="1" applyAlignment="1">
      <alignment vertical="center" wrapText="1"/>
    </xf>
    <xf numFmtId="49" fontId="2" fillId="2" borderId="15" xfId="1" applyNumberFormat="1" applyFont="1" applyFill="1" applyBorder="1" applyAlignment="1">
      <alignment horizontal="center" vertical="center" wrapText="1"/>
    </xf>
    <xf numFmtId="0" fontId="2" fillId="3" borderId="15" xfId="0" applyFont="1" applyFill="1" applyBorder="1" applyAlignment="1">
      <alignment horizontal="left" vertical="center" wrapText="1"/>
    </xf>
    <xf numFmtId="49" fontId="2" fillId="2" borderId="15" xfId="1" applyNumberFormat="1" applyFont="1" applyFill="1" applyBorder="1" applyAlignment="1">
      <alignment vertical="center"/>
    </xf>
    <xf numFmtId="165" fontId="2" fillId="2" borderId="15" xfId="1" applyNumberFormat="1" applyFont="1" applyFill="1" applyBorder="1" applyAlignment="1">
      <alignment vertical="center" wrapText="1"/>
    </xf>
    <xf numFmtId="49" fontId="2" fillId="3" borderId="15" xfId="1" applyNumberFormat="1" applyFont="1" applyFill="1" applyBorder="1" applyAlignment="1">
      <alignment horizontal="left" vertical="center" wrapText="1"/>
    </xf>
    <xf numFmtId="49" fontId="4" fillId="2" borderId="15" xfId="1" applyNumberFormat="1" applyFont="1" applyFill="1" applyBorder="1" applyAlignment="1">
      <alignment vertical="center"/>
    </xf>
    <xf numFmtId="49" fontId="4" fillId="0" borderId="15" xfId="1" applyNumberFormat="1" applyFont="1" applyBorder="1" applyAlignment="1">
      <alignment horizontal="left" vertical="center" wrapText="1" shrinkToFit="1"/>
    </xf>
    <xf numFmtId="0" fontId="4" fillId="3" borderId="15" xfId="0" applyFont="1" applyFill="1" applyBorder="1" applyAlignment="1">
      <alignment horizontal="left" vertical="center" wrapText="1"/>
    </xf>
    <xf numFmtId="0" fontId="2" fillId="2" borderId="15" xfId="0" applyFont="1" applyFill="1" applyBorder="1" applyAlignment="1">
      <alignment horizontal="left" vertical="center" wrapText="1"/>
    </xf>
    <xf numFmtId="49" fontId="4" fillId="3" borderId="15" xfId="1" applyNumberFormat="1" applyFont="1" applyFill="1" applyBorder="1" applyAlignment="1">
      <alignment horizontal="left" vertical="center" wrapText="1"/>
    </xf>
    <xf numFmtId="0" fontId="2" fillId="2" borderId="15" xfId="1" applyFont="1" applyFill="1" applyBorder="1" applyAlignment="1">
      <alignment horizontal="left" vertical="center" wrapText="1"/>
    </xf>
    <xf numFmtId="1" fontId="2" fillId="3" borderId="15" xfId="1" applyNumberFormat="1" applyFont="1" applyFill="1" applyBorder="1" applyAlignment="1">
      <alignment horizontal="center" vertical="center"/>
    </xf>
    <xf numFmtId="0" fontId="2" fillId="2" borderId="15" xfId="1" applyFont="1" applyFill="1" applyBorder="1" applyAlignment="1">
      <alignment horizontal="center" vertical="center" wrapText="1"/>
    </xf>
    <xf numFmtId="1" fontId="2" fillId="3" borderId="15" xfId="1" quotePrefix="1" applyNumberFormat="1" applyFont="1" applyFill="1" applyBorder="1" applyAlignment="1">
      <alignment horizontal="center" vertical="center"/>
    </xf>
    <xf numFmtId="0" fontId="2" fillId="2" borderId="15" xfId="0" applyFont="1" applyFill="1" applyBorder="1" applyAlignment="1">
      <alignment vertical="center" wrapText="1"/>
    </xf>
    <xf numFmtId="0" fontId="2" fillId="3" borderId="15" xfId="0" applyFont="1" applyFill="1" applyBorder="1" applyAlignment="1">
      <alignment horizontal="justify" vertical="center" wrapText="1"/>
    </xf>
    <xf numFmtId="49" fontId="4" fillId="2" borderId="15" xfId="1" applyNumberFormat="1" applyFont="1" applyFill="1" applyBorder="1" applyAlignment="1">
      <alignment horizontal="center" vertical="center"/>
    </xf>
    <xf numFmtId="165" fontId="4" fillId="2" borderId="15" xfId="1" applyNumberFormat="1" applyFont="1" applyFill="1" applyBorder="1" applyAlignment="1">
      <alignment vertical="center" wrapText="1"/>
    </xf>
    <xf numFmtId="49" fontId="2" fillId="2" borderId="15" xfId="2" applyNumberFormat="1" applyFont="1" applyFill="1" applyBorder="1" applyAlignment="1">
      <alignment horizontal="center" vertical="center" wrapText="1"/>
    </xf>
    <xf numFmtId="165" fontId="4" fillId="0" borderId="15" xfId="1" applyNumberFormat="1" applyFont="1" applyBorder="1" applyAlignment="1">
      <alignment vertical="center" wrapText="1"/>
    </xf>
    <xf numFmtId="165" fontId="2" fillId="3" borderId="15" xfId="1" applyNumberFormat="1" applyFont="1" applyFill="1" applyBorder="1" applyAlignment="1">
      <alignment vertical="center" wrapText="1"/>
    </xf>
    <xf numFmtId="49" fontId="4" fillId="0" borderId="15" xfId="1" applyNumberFormat="1" applyFont="1" applyBorder="1" applyAlignment="1">
      <alignment horizontal="justify" vertical="center" wrapText="1"/>
    </xf>
    <xf numFmtId="49" fontId="2" fillId="3" borderId="15" xfId="1" applyNumberFormat="1" applyFont="1" applyFill="1" applyBorder="1" applyAlignment="1">
      <alignment horizontal="justify" vertical="center" wrapText="1"/>
    </xf>
    <xf numFmtId="4" fontId="2" fillId="3" borderId="15" xfId="1" applyNumberFormat="1" applyFont="1" applyFill="1" applyBorder="1" applyAlignment="1">
      <alignment horizontal="center" vertical="center" wrapText="1"/>
    </xf>
    <xf numFmtId="0" fontId="2" fillId="2" borderId="15" xfId="1" applyFont="1" applyFill="1" applyBorder="1" applyAlignment="1">
      <alignment vertical="center"/>
    </xf>
    <xf numFmtId="0" fontId="2" fillId="3" borderId="15" xfId="1" applyFont="1" applyFill="1" applyBorder="1" applyAlignment="1">
      <alignment vertical="center"/>
    </xf>
    <xf numFmtId="0" fontId="4" fillId="0" borderId="15" xfId="1" applyFont="1" applyBorder="1" applyAlignment="1">
      <alignment horizontal="left" vertical="center"/>
    </xf>
    <xf numFmtId="49" fontId="4" fillId="0" borderId="15" xfId="6" applyNumberFormat="1" applyFont="1" applyBorder="1" applyAlignment="1">
      <alignment horizontal="center" vertical="center" wrapText="1"/>
    </xf>
    <xf numFmtId="4" fontId="4" fillId="0" borderId="15" xfId="6" applyNumberFormat="1" applyFont="1" applyBorder="1" applyAlignment="1">
      <alignment horizontal="right" vertical="center" wrapText="1"/>
    </xf>
    <xf numFmtId="4" fontId="4" fillId="0" borderId="15" xfId="6" applyNumberFormat="1" applyFont="1" applyBorder="1" applyAlignment="1">
      <alignment horizontal="right" vertical="center"/>
    </xf>
    <xf numFmtId="0" fontId="4" fillId="0" borderId="15" xfId="8" applyFont="1" applyBorder="1" applyAlignment="1">
      <alignment horizontal="center" vertical="center" wrapText="1"/>
    </xf>
    <xf numFmtId="0" fontId="2" fillId="3" borderId="15" xfId="1" applyFont="1" applyFill="1" applyBorder="1" applyAlignment="1">
      <alignment horizontal="left" vertical="center"/>
    </xf>
    <xf numFmtId="4" fontId="4" fillId="3" borderId="15" xfId="1" applyNumberFormat="1" applyFont="1" applyFill="1" applyBorder="1" applyAlignment="1">
      <alignment horizontal="right" vertical="center"/>
    </xf>
    <xf numFmtId="0" fontId="2" fillId="2" borderId="15" xfId="1" applyFont="1" applyFill="1" applyBorder="1" applyAlignment="1">
      <alignment horizontal="left" vertical="center"/>
    </xf>
    <xf numFmtId="49" fontId="2" fillId="3" borderId="15" xfId="1" applyNumberFormat="1" applyFont="1" applyFill="1" applyBorder="1" applyAlignment="1">
      <alignment vertical="center"/>
    </xf>
    <xf numFmtId="4" fontId="2" fillId="3" borderId="15" xfId="0" applyNumberFormat="1" applyFont="1" applyFill="1" applyBorder="1" applyAlignment="1">
      <alignment horizontal="right" vertical="center" wrapText="1"/>
    </xf>
    <xf numFmtId="0" fontId="2" fillId="3" borderId="15" xfId="0" quotePrefix="1" applyFont="1" applyFill="1" applyBorder="1" applyAlignment="1">
      <alignment horizontal="center" vertical="center"/>
    </xf>
    <xf numFmtId="0" fontId="2" fillId="3" borderId="15" xfId="0" applyFont="1" applyFill="1" applyBorder="1" applyAlignment="1">
      <alignment vertical="center"/>
    </xf>
    <xf numFmtId="0" fontId="2" fillId="2" borderId="15" xfId="0" quotePrefix="1" applyFont="1" applyFill="1" applyBorder="1" applyAlignment="1">
      <alignment horizontal="center" vertical="center"/>
    </xf>
    <xf numFmtId="0" fontId="2" fillId="2" borderId="15" xfId="0" applyFont="1" applyFill="1" applyBorder="1" applyAlignment="1">
      <alignment vertical="center"/>
    </xf>
    <xf numFmtId="49" fontId="2" fillId="2" borderId="15" xfId="0" applyNumberFormat="1" applyFont="1" applyFill="1" applyBorder="1" applyAlignment="1">
      <alignment vertical="center"/>
    </xf>
    <xf numFmtId="49" fontId="2" fillId="2" borderId="15" xfId="0" applyNumberFormat="1" applyFont="1" applyFill="1" applyBorder="1" applyAlignment="1">
      <alignment horizontal="center" vertical="center" wrapText="1"/>
    </xf>
    <xf numFmtId="0" fontId="4" fillId="3" borderId="15" xfId="1" applyFont="1" applyFill="1" applyBorder="1" applyAlignment="1">
      <alignment horizontal="left" vertical="center" wrapText="1"/>
    </xf>
    <xf numFmtId="165" fontId="4" fillId="0" borderId="15" xfId="1" applyNumberFormat="1" applyFont="1" applyBorder="1" applyAlignment="1">
      <alignment horizontal="right" vertical="center" wrapText="1"/>
    </xf>
    <xf numFmtId="4" fontId="2" fillId="2" borderId="15" xfId="1" applyNumberFormat="1" applyFont="1" applyFill="1" applyBorder="1" applyAlignment="1">
      <alignment horizontal="right" vertical="center" wrapText="1"/>
    </xf>
    <xf numFmtId="0" fontId="2" fillId="3" borderId="15" xfId="1" quotePrefix="1" applyFont="1" applyFill="1" applyBorder="1" applyAlignment="1">
      <alignment horizontal="center" vertical="center"/>
    </xf>
    <xf numFmtId="0" fontId="2" fillId="2" borderId="15" xfId="1" quotePrefix="1" applyFont="1" applyFill="1" applyBorder="1" applyAlignment="1">
      <alignment horizontal="center" vertical="center"/>
    </xf>
    <xf numFmtId="49" fontId="2" fillId="2" borderId="15" xfId="1" applyNumberFormat="1" applyFont="1" applyFill="1" applyBorder="1" applyAlignment="1">
      <alignment horizontal="right" vertical="center"/>
    </xf>
    <xf numFmtId="49" fontId="4" fillId="0" borderId="15" xfId="1" quotePrefix="1" applyNumberFormat="1" applyFont="1" applyBorder="1" applyAlignment="1">
      <alignment horizontal="center" vertical="center"/>
    </xf>
    <xf numFmtId="49" fontId="2" fillId="3" borderId="15" xfId="1" quotePrefix="1" applyNumberFormat="1" applyFont="1" applyFill="1" applyBorder="1" applyAlignment="1">
      <alignment horizontal="center" vertical="center"/>
    </xf>
    <xf numFmtId="49" fontId="4" fillId="3" borderId="15" xfId="1" applyNumberFormat="1" applyFont="1" applyFill="1" applyBorder="1" applyAlignment="1">
      <alignment vertical="center" wrapText="1"/>
    </xf>
    <xf numFmtId="49" fontId="4" fillId="0" borderId="15" xfId="0" quotePrefix="1" applyNumberFormat="1" applyFont="1" applyBorder="1" applyAlignment="1">
      <alignment horizontal="center" vertical="center"/>
    </xf>
    <xf numFmtId="4" fontId="4" fillId="0" borderId="15" xfId="25" applyNumberFormat="1" applyFont="1" applyBorder="1" applyAlignment="1" applyProtection="1">
      <alignment horizontal="right" vertical="center" wrapText="1"/>
    </xf>
    <xf numFmtId="4" fontId="4" fillId="4" borderId="15" xfId="1" applyNumberFormat="1" applyFont="1" applyFill="1" applyBorder="1" applyAlignment="1">
      <alignment horizontal="right" vertical="center" wrapText="1"/>
    </xf>
    <xf numFmtId="49" fontId="2" fillId="3" borderId="15" xfId="25" applyNumberFormat="1" applyFont="1" applyFill="1" applyBorder="1" applyAlignment="1" applyProtection="1">
      <alignment horizontal="center" vertical="center"/>
    </xf>
    <xf numFmtId="0" fontId="2" fillId="3" borderId="15" xfId="25" applyFont="1" applyFill="1" applyBorder="1" applyAlignment="1" applyProtection="1">
      <alignment horizontal="left" vertical="center" wrapText="1"/>
    </xf>
    <xf numFmtId="4" fontId="4" fillId="0" borderId="15" xfId="21" applyNumberFormat="1" applyFont="1" applyBorder="1" applyAlignment="1">
      <alignment horizontal="right" vertical="center" wrapText="1"/>
    </xf>
    <xf numFmtId="0" fontId="4" fillId="4" borderId="15" xfId="0" applyFont="1" applyFill="1" applyBorder="1" applyAlignment="1">
      <alignment horizontal="center" vertical="center"/>
    </xf>
    <xf numFmtId="49" fontId="2" fillId="3" borderId="15" xfId="0" applyNumberFormat="1" applyFont="1" applyFill="1" applyBorder="1" applyAlignment="1">
      <alignment horizontal="center" vertical="center"/>
    </xf>
    <xf numFmtId="1" fontId="2" fillId="3" borderId="15" xfId="1"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1" fontId="2" fillId="2" borderId="15" xfId="1" quotePrefix="1" applyNumberFormat="1"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0" borderId="15" xfId="1" quotePrefix="1" applyFont="1" applyBorder="1" applyAlignment="1">
      <alignment horizontal="left" vertical="center"/>
    </xf>
    <xf numFmtId="0" fontId="2" fillId="3" borderId="15" xfId="1" quotePrefix="1" applyFont="1" applyFill="1" applyBorder="1" applyAlignment="1">
      <alignment horizontal="left" vertical="center"/>
    </xf>
    <xf numFmtId="0" fontId="2" fillId="2" borderId="15" xfId="1" quotePrefix="1" applyFont="1" applyFill="1" applyBorder="1" applyAlignment="1">
      <alignment horizontal="left" vertical="center"/>
    </xf>
    <xf numFmtId="1" fontId="2" fillId="0" borderId="15" xfId="1" quotePrefix="1" applyNumberFormat="1" applyFont="1" applyBorder="1" applyAlignment="1">
      <alignment horizontal="center" vertical="center"/>
    </xf>
    <xf numFmtId="1" fontId="2" fillId="2" borderId="15" xfId="1" applyNumberFormat="1" applyFont="1" applyFill="1" applyBorder="1" applyAlignment="1">
      <alignment horizontal="center" vertical="center"/>
    </xf>
    <xf numFmtId="165" fontId="2" fillId="2" borderId="15" xfId="1" applyNumberFormat="1" applyFont="1" applyFill="1" applyBorder="1" applyAlignment="1">
      <alignment horizontal="right" vertical="center" wrapText="1"/>
    </xf>
    <xf numFmtId="0" fontId="2" fillId="2" borderId="15" xfId="0" applyFont="1" applyFill="1" applyBorder="1" applyAlignment="1">
      <alignment horizontal="center" vertical="center"/>
    </xf>
    <xf numFmtId="165" fontId="2" fillId="2" borderId="15" xfId="1" applyNumberFormat="1" applyFont="1" applyFill="1" applyBorder="1" applyAlignment="1">
      <alignment horizontal="center" vertical="center" wrapText="1"/>
    </xf>
    <xf numFmtId="49" fontId="4" fillId="2" borderId="15" xfId="1" applyNumberFormat="1" applyFont="1" applyFill="1" applyBorder="1" applyAlignment="1">
      <alignment horizontal="left" vertical="center"/>
    </xf>
    <xf numFmtId="49" fontId="2" fillId="3" borderId="15" xfId="0" applyNumberFormat="1" applyFont="1" applyFill="1" applyBorder="1" applyAlignment="1">
      <alignment vertical="center" wrapText="1"/>
    </xf>
    <xf numFmtId="49" fontId="2" fillId="2" borderId="15" xfId="0" applyNumberFormat="1" applyFont="1" applyFill="1" applyBorder="1" applyAlignment="1">
      <alignment horizontal="center" vertical="center"/>
    </xf>
    <xf numFmtId="165" fontId="2" fillId="2" borderId="15" xfId="0" applyNumberFormat="1" applyFont="1" applyFill="1" applyBorder="1" applyAlignment="1">
      <alignment vertical="center" wrapText="1"/>
    </xf>
    <xf numFmtId="0" fontId="2" fillId="2" borderId="15" xfId="1" applyFont="1" applyFill="1" applyBorder="1" applyAlignment="1">
      <alignment horizontal="center" vertical="center"/>
    </xf>
    <xf numFmtId="1" fontId="4" fillId="0" borderId="15" xfId="0" applyNumberFormat="1" applyFont="1" applyBorder="1" applyAlignment="1">
      <alignment horizontal="center" vertical="center"/>
    </xf>
    <xf numFmtId="1" fontId="2" fillId="3" borderId="15" xfId="0" applyNumberFormat="1" applyFont="1" applyFill="1" applyBorder="1" applyAlignment="1">
      <alignment horizontal="center" vertical="center"/>
    </xf>
    <xf numFmtId="1" fontId="2" fillId="2" borderId="15" xfId="0" applyNumberFormat="1" applyFont="1" applyFill="1" applyBorder="1" applyAlignment="1">
      <alignment horizontal="center" vertical="center"/>
    </xf>
    <xf numFmtId="49" fontId="4" fillId="0" borderId="15" xfId="0" applyNumberFormat="1" applyFont="1" applyBorder="1" applyAlignment="1">
      <alignment horizontal="left" vertical="center"/>
    </xf>
    <xf numFmtId="49" fontId="2" fillId="3" borderId="15" xfId="0" applyNumberFormat="1" applyFont="1" applyFill="1" applyBorder="1" applyAlignment="1">
      <alignment horizontal="left" vertical="center"/>
    </xf>
    <xf numFmtId="49" fontId="4" fillId="0" borderId="15" xfId="0" applyNumberFormat="1" applyFont="1" applyBorder="1" applyAlignment="1">
      <alignment vertical="center"/>
    </xf>
    <xf numFmtId="2" fontId="4" fillId="0" borderId="15" xfId="0" applyNumberFormat="1" applyFont="1" applyBorder="1" applyAlignment="1">
      <alignment horizontal="right" vertical="center" wrapText="1"/>
    </xf>
    <xf numFmtId="2" fontId="2" fillId="2" borderId="15" xfId="0" applyNumberFormat="1" applyFont="1" applyFill="1" applyBorder="1" applyAlignment="1">
      <alignment horizontal="center" vertical="center" wrapText="1"/>
    </xf>
    <xf numFmtId="49" fontId="2" fillId="3" borderId="15" xfId="0" applyNumberFormat="1" applyFont="1" applyFill="1" applyBorder="1" applyAlignment="1">
      <alignment vertical="center"/>
    </xf>
    <xf numFmtId="0" fontId="2" fillId="3" borderId="15" xfId="1" applyFont="1" applyFill="1" applyBorder="1" applyAlignment="1">
      <alignment horizontal="center" vertical="center"/>
    </xf>
    <xf numFmtId="49" fontId="2" fillId="3" borderId="15" xfId="0" quotePrefix="1" applyNumberFormat="1" applyFont="1" applyFill="1" applyBorder="1" applyAlignment="1">
      <alignment horizontal="center" vertical="center"/>
    </xf>
    <xf numFmtId="49" fontId="2" fillId="2" borderId="15" xfId="0" applyNumberFormat="1" applyFont="1" applyFill="1" applyBorder="1" applyAlignment="1">
      <alignment vertical="center" wrapText="1"/>
    </xf>
    <xf numFmtId="169" fontId="4" fillId="0" borderId="15" xfId="1" applyNumberFormat="1" applyFont="1" applyBorder="1" applyAlignment="1">
      <alignment horizontal="right" vertical="center"/>
    </xf>
    <xf numFmtId="49" fontId="2" fillId="2" borderId="15" xfId="1" applyNumberFormat="1" applyFont="1" applyFill="1" applyBorder="1" applyAlignment="1">
      <alignment horizontal="left" vertical="center" wrapText="1"/>
    </xf>
    <xf numFmtId="2" fontId="4" fillId="0" borderId="15" xfId="1" applyNumberFormat="1" applyFont="1" applyBorder="1" applyAlignment="1">
      <alignment horizontal="center" vertical="center"/>
    </xf>
    <xf numFmtId="49" fontId="4" fillId="0" borderId="15" xfId="31" applyNumberFormat="1" applyFont="1" applyBorder="1" applyAlignment="1">
      <alignment horizontal="center" vertical="center"/>
    </xf>
    <xf numFmtId="171" fontId="4" fillId="0" borderId="15" xfId="0" applyNumberFormat="1" applyFont="1" applyBorder="1" applyAlignment="1">
      <alignment horizontal="center" vertical="center"/>
    </xf>
    <xf numFmtId="3" fontId="2" fillId="0" borderId="15" xfId="1" applyNumberFormat="1" applyFont="1" applyBorder="1" applyAlignment="1">
      <alignment horizontal="center" vertical="center" wrapText="1"/>
    </xf>
    <xf numFmtId="4" fontId="2" fillId="3" borderId="15" xfId="1" applyNumberFormat="1" applyFont="1" applyFill="1" applyBorder="1" applyAlignment="1">
      <alignment horizontal="center" vertical="center"/>
    </xf>
    <xf numFmtId="4" fontId="2" fillId="2" borderId="15" xfId="1" applyNumberFormat="1" applyFont="1" applyFill="1" applyBorder="1" applyAlignment="1">
      <alignment horizontal="center" vertical="center"/>
    </xf>
    <xf numFmtId="2" fontId="2" fillId="3" borderId="15" xfId="1" applyNumberFormat="1" applyFont="1" applyFill="1" applyBorder="1" applyAlignment="1">
      <alignment horizontal="center" vertical="center"/>
    </xf>
    <xf numFmtId="4" fontId="2" fillId="3" borderId="15"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xf>
    <xf numFmtId="2" fontId="4" fillId="0" borderId="15" xfId="0" applyNumberFormat="1" applyFont="1" applyBorder="1" applyAlignment="1">
      <alignment horizontal="center" vertical="center" wrapText="1"/>
    </xf>
    <xf numFmtId="2" fontId="4" fillId="0" borderId="15"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2" fillId="0" borderId="15" xfId="1" applyNumberFormat="1" applyFont="1" applyBorder="1" applyAlignment="1">
      <alignment horizontal="center" vertical="center" wrapText="1"/>
    </xf>
    <xf numFmtId="4" fontId="4" fillId="0" borderId="15" xfId="2" applyNumberFormat="1" applyFont="1" applyBorder="1" applyAlignment="1">
      <alignment horizontal="center" vertical="center"/>
    </xf>
    <xf numFmtId="4" fontId="4" fillId="0" borderId="15" xfId="25" applyNumberFormat="1" applyFont="1" applyBorder="1" applyAlignment="1" applyProtection="1">
      <alignment horizontal="center" vertical="center"/>
    </xf>
    <xf numFmtId="4" fontId="2" fillId="3" borderId="15" xfId="25" applyNumberFormat="1" applyFont="1" applyFill="1" applyBorder="1" applyAlignment="1" applyProtection="1">
      <alignment horizontal="center" vertical="center"/>
    </xf>
    <xf numFmtId="4" fontId="4" fillId="0" borderId="15" xfId="0" applyNumberFormat="1" applyFont="1" applyBorder="1" applyAlignment="1">
      <alignment horizontal="center" vertical="center"/>
    </xf>
    <xf numFmtId="165" fontId="2" fillId="3" borderId="15" xfId="1" applyNumberFormat="1" applyFont="1" applyFill="1" applyBorder="1" applyAlignment="1">
      <alignment horizontal="center" vertical="center"/>
    </xf>
    <xf numFmtId="4" fontId="4" fillId="4" borderId="15" xfId="1" applyNumberFormat="1" applyFont="1" applyFill="1" applyBorder="1" applyAlignment="1">
      <alignment horizontal="center" vertical="center"/>
    </xf>
    <xf numFmtId="168" fontId="4" fillId="0" borderId="15" xfId="1" applyNumberFormat="1" applyFont="1" applyBorder="1" applyAlignment="1">
      <alignment horizontal="center" vertical="center"/>
    </xf>
    <xf numFmtId="4" fontId="4" fillId="3" borderId="15" xfId="1"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4" fontId="2" fillId="0" borderId="15" xfId="1" applyNumberFormat="1" applyFont="1" applyBorder="1" applyAlignment="1">
      <alignment horizontal="center" vertical="center"/>
    </xf>
    <xf numFmtId="4" fontId="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xf>
    <xf numFmtId="165" fontId="4" fillId="0" borderId="15" xfId="31" applyNumberFormat="1" applyFont="1" applyBorder="1" applyAlignment="1">
      <alignment horizontal="right"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4" fontId="4" fillId="4" borderId="15" xfId="2" applyNumberFormat="1" applyFont="1" applyFill="1" applyBorder="1" applyAlignment="1">
      <alignment horizontal="right" vertical="center"/>
    </xf>
    <xf numFmtId="2" fontId="4" fillId="0" borderId="15" xfId="0" applyNumberFormat="1" applyFont="1" applyBorder="1" applyAlignment="1">
      <alignment horizontal="right" vertical="center"/>
    </xf>
    <xf numFmtId="4" fontId="4" fillId="5" borderId="0" xfId="0" applyNumberFormat="1" applyFont="1" applyFill="1" applyAlignment="1">
      <alignment horizontal="right" vertical="center"/>
    </xf>
    <xf numFmtId="49" fontId="4" fillId="0" borderId="15" xfId="0" applyNumberFormat="1" applyFont="1" applyBorder="1" applyAlignment="1">
      <alignment horizontal="center" vertical="center" wrapText="1"/>
    </xf>
    <xf numFmtId="165" fontId="4" fillId="0" borderId="15" xfId="1" applyNumberFormat="1" applyFont="1" applyBorder="1" applyAlignment="1">
      <alignment horizontal="center" vertical="center"/>
    </xf>
    <xf numFmtId="16" fontId="4" fillId="4" borderId="15"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xf>
    <xf numFmtId="49" fontId="4" fillId="0" borderId="15" xfId="31" applyNumberFormat="1" applyFont="1" applyBorder="1" applyAlignment="1">
      <alignment horizontal="center" vertical="center" wrapText="1"/>
    </xf>
    <xf numFmtId="49" fontId="4" fillId="0" borderId="15" xfId="18" applyNumberFormat="1" applyFont="1" applyBorder="1" applyAlignment="1">
      <alignment horizontal="center" vertical="center"/>
    </xf>
    <xf numFmtId="168" fontId="4" fillId="0" borderId="15" xfId="31" applyNumberFormat="1" applyFont="1" applyBorder="1" applyAlignment="1">
      <alignment horizontal="center" vertical="center"/>
    </xf>
    <xf numFmtId="4" fontId="4" fillId="4" borderId="15" xfId="17" applyNumberFormat="1" applyFont="1" applyFill="1" applyBorder="1" applyAlignment="1">
      <alignment horizontal="center" vertical="center"/>
    </xf>
    <xf numFmtId="0" fontId="4" fillId="0" borderId="15" xfId="31" applyFont="1" applyBorder="1" applyAlignment="1">
      <alignment horizontal="center" vertical="center"/>
    </xf>
    <xf numFmtId="165" fontId="4" fillId="0" borderId="15" xfId="0" applyNumberFormat="1" applyFont="1" applyBorder="1" applyAlignment="1">
      <alignment horizontal="right" vertical="center" wrapText="1"/>
    </xf>
    <xf numFmtId="166" fontId="4" fillId="4" borderId="15" xfId="2" applyNumberFormat="1" applyFont="1" applyFill="1" applyBorder="1" applyAlignment="1">
      <alignment horizontal="right" vertical="center" wrapText="1"/>
    </xf>
    <xf numFmtId="0" fontId="4" fillId="4" borderId="15" xfId="2" applyFont="1" applyFill="1" applyBorder="1" applyAlignment="1">
      <alignment horizontal="center" vertical="center" wrapText="1"/>
    </xf>
    <xf numFmtId="0" fontId="4" fillId="4" borderId="15" xfId="2" applyFont="1" applyFill="1" applyBorder="1" applyAlignment="1">
      <alignment horizontal="right" vertical="center" wrapText="1"/>
    </xf>
    <xf numFmtId="49" fontId="3" fillId="0" borderId="15" xfId="1" applyNumberFormat="1" applyFont="1" applyBorder="1" applyAlignment="1">
      <alignment horizontal="center" vertical="center" wrapText="1"/>
    </xf>
    <xf numFmtId="0" fontId="3" fillId="0" borderId="7" xfId="1" applyFont="1" applyBorder="1" applyAlignment="1">
      <alignment horizontal="center" vertical="center"/>
    </xf>
    <xf numFmtId="49" fontId="3" fillId="0" borderId="15" xfId="1" applyNumberFormat="1" applyFont="1" applyBorder="1" applyAlignment="1">
      <alignment horizontal="center" vertical="center"/>
    </xf>
    <xf numFmtId="0" fontId="3" fillId="0" borderId="15" xfId="1" applyFont="1" applyBorder="1" applyAlignment="1">
      <alignment vertical="center"/>
    </xf>
    <xf numFmtId="49" fontId="4" fillId="0" borderId="15" xfId="2" applyNumberFormat="1" applyFont="1" applyBorder="1" applyAlignment="1">
      <alignment horizontal="center" vertical="center"/>
    </xf>
    <xf numFmtId="1" fontId="4" fillId="0" borderId="7" xfId="1" quotePrefix="1" applyNumberFormat="1" applyFont="1" applyBorder="1" applyAlignment="1">
      <alignment horizontal="center" vertical="center"/>
    </xf>
    <xf numFmtId="2" fontId="2" fillId="0" borderId="0" xfId="0" applyNumberFormat="1" applyFont="1" applyAlignment="1">
      <alignment horizontal="left" vertical="center" wrapText="1"/>
    </xf>
    <xf numFmtId="2" fontId="4" fillId="0" borderId="0" xfId="0" applyNumberFormat="1" applyFont="1" applyAlignment="1">
      <alignment horizontal="left" vertical="center"/>
    </xf>
    <xf numFmtId="0" fontId="3" fillId="0" borderId="15" xfId="1" applyFont="1" applyBorder="1" applyAlignment="1">
      <alignment vertical="center" wrapText="1" shrinkToFit="1"/>
    </xf>
    <xf numFmtId="0" fontId="4" fillId="0" borderId="7" xfId="1" applyFont="1" applyBorder="1" applyAlignment="1">
      <alignment vertical="center" wrapText="1"/>
    </xf>
    <xf numFmtId="4" fontId="3" fillId="0" borderId="15" xfId="1" applyNumberFormat="1" applyFont="1" applyBorder="1" applyAlignment="1">
      <alignment horizontal="right" vertical="center"/>
    </xf>
    <xf numFmtId="0" fontId="3" fillId="0" borderId="15" xfId="1" applyFont="1" applyBorder="1" applyAlignment="1">
      <alignment horizontal="left" vertical="center" wrapText="1"/>
    </xf>
    <xf numFmtId="4" fontId="3" fillId="0" borderId="7" xfId="1" applyNumberFormat="1" applyFont="1" applyBorder="1" applyAlignment="1">
      <alignment horizontal="center" vertical="center" wrapText="1"/>
    </xf>
    <xf numFmtId="0" fontId="3" fillId="0" borderId="7" xfId="1" applyFont="1" applyBorder="1" applyAlignment="1">
      <alignment horizontal="center" vertical="center" wrapText="1"/>
    </xf>
    <xf numFmtId="4" fontId="3" fillId="0" borderId="15" xfId="1" applyNumberFormat="1" applyFont="1" applyBorder="1" applyAlignment="1">
      <alignment horizontal="center" vertical="center"/>
    </xf>
    <xf numFmtId="2" fontId="2" fillId="3" borderId="15" xfId="1" applyNumberFormat="1" applyFont="1" applyFill="1" applyBorder="1" applyAlignment="1">
      <alignment horizontal="right" vertical="center"/>
    </xf>
    <xf numFmtId="2" fontId="2" fillId="2" borderId="15" xfId="1" applyNumberFormat="1" applyFont="1" applyFill="1" applyBorder="1" applyAlignment="1">
      <alignment horizontal="right" vertical="center"/>
    </xf>
    <xf numFmtId="4" fontId="4" fillId="0" borderId="6" xfId="1" applyNumberFormat="1" applyFont="1" applyBorder="1" applyAlignment="1">
      <alignment horizontal="right" vertical="center"/>
    </xf>
    <xf numFmtId="4" fontId="2" fillId="2" borderId="7" xfId="1" applyNumberFormat="1" applyFont="1" applyFill="1" applyBorder="1" applyAlignment="1">
      <alignment horizontal="right" vertical="center"/>
    </xf>
    <xf numFmtId="4" fontId="2" fillId="3" borderId="2" xfId="1" applyNumberFormat="1" applyFont="1" applyFill="1" applyBorder="1" applyAlignment="1">
      <alignment horizontal="right" vertical="center"/>
    </xf>
    <xf numFmtId="49" fontId="2" fillId="2" borderId="7" xfId="1" applyNumberFormat="1" applyFont="1" applyFill="1" applyBorder="1" applyAlignment="1">
      <alignment horizontal="center" vertical="center" wrapText="1"/>
    </xf>
    <xf numFmtId="0" fontId="2" fillId="3" borderId="2" xfId="1" applyFont="1" applyFill="1" applyBorder="1" applyAlignment="1">
      <alignment horizontal="center" vertical="center" wrapText="1"/>
    </xf>
    <xf numFmtId="4" fontId="4" fillId="0" borderId="0" xfId="1" applyNumberFormat="1" applyFont="1" applyAlignment="1">
      <alignment horizontal="right" vertical="center"/>
    </xf>
    <xf numFmtId="4" fontId="2" fillId="0" borderId="2" xfId="1" applyNumberFormat="1" applyFont="1" applyBorder="1" applyAlignment="1">
      <alignment horizontal="right" vertical="center"/>
    </xf>
    <xf numFmtId="49" fontId="4" fillId="0" borderId="11" xfId="1" applyNumberFormat="1" applyFont="1" applyBorder="1" applyAlignment="1">
      <alignment horizontal="center" vertical="center" wrapText="1"/>
    </xf>
    <xf numFmtId="49" fontId="4" fillId="0" borderId="4" xfId="1" applyNumberFormat="1" applyFont="1" applyBorder="1" applyAlignment="1">
      <alignment horizontal="center" vertical="center" wrapText="1"/>
    </xf>
    <xf numFmtId="49" fontId="4" fillId="0" borderId="14" xfId="1" applyNumberFormat="1" applyFont="1" applyBorder="1" applyAlignment="1">
      <alignment horizontal="center" vertical="center" wrapText="1"/>
    </xf>
    <xf numFmtId="49" fontId="2" fillId="2" borderId="7" xfId="1" applyNumberFormat="1" applyFont="1" applyFill="1" applyBorder="1" applyAlignment="1">
      <alignment vertical="center" wrapText="1"/>
    </xf>
    <xf numFmtId="49" fontId="2" fillId="3" borderId="2" xfId="1" applyNumberFormat="1" applyFont="1" applyFill="1" applyBorder="1" applyAlignment="1">
      <alignment vertical="center" wrapText="1"/>
    </xf>
    <xf numFmtId="0" fontId="2" fillId="2" borderId="7" xfId="1" applyFont="1" applyFill="1" applyBorder="1" applyAlignment="1">
      <alignment vertical="center" wrapText="1"/>
    </xf>
    <xf numFmtId="4" fontId="2" fillId="2" borderId="7" xfId="1" applyNumberFormat="1" applyFont="1" applyFill="1" applyBorder="1" applyAlignment="1">
      <alignment horizontal="center" vertical="center"/>
    </xf>
    <xf numFmtId="0" fontId="2" fillId="3" borderId="2" xfId="1" applyFont="1" applyFill="1" applyBorder="1" applyAlignment="1">
      <alignment vertical="center" wrapText="1"/>
    </xf>
    <xf numFmtId="49" fontId="2" fillId="3" borderId="2"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xf>
    <xf numFmtId="4" fontId="4" fillId="0" borderId="8" xfId="1" applyNumberFormat="1" applyFont="1" applyBorder="1" applyAlignment="1">
      <alignment horizontal="right" vertical="center"/>
    </xf>
    <xf numFmtId="4" fontId="2" fillId="0" borderId="13" xfId="1" applyNumberFormat="1" applyFont="1" applyBorder="1" applyAlignment="1">
      <alignment horizontal="right" vertical="center"/>
    </xf>
    <xf numFmtId="1" fontId="4" fillId="0" borderId="1" xfId="1" applyNumberFormat="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4" fillId="0" borderId="5" xfId="1" applyFont="1" applyBorder="1" applyAlignment="1">
      <alignment vertical="center" wrapText="1"/>
    </xf>
    <xf numFmtId="49" fontId="4" fillId="0" borderId="11" xfId="1" applyNumberFormat="1" applyFont="1" applyBorder="1" applyAlignment="1">
      <alignment vertical="center" wrapText="1"/>
    </xf>
    <xf numFmtId="49" fontId="4" fillId="0" borderId="4" xfId="1" applyNumberFormat="1" applyFont="1" applyBorder="1" applyAlignment="1">
      <alignment vertical="center" wrapText="1"/>
    </xf>
    <xf numFmtId="49" fontId="4" fillId="0" borderId="14" xfId="1" applyNumberFormat="1" applyFont="1" applyBorder="1" applyAlignment="1">
      <alignment vertical="center" wrapText="1"/>
    </xf>
    <xf numFmtId="0" fontId="22" fillId="0" borderId="17" xfId="0" applyFont="1" applyBorder="1" applyAlignment="1">
      <alignment horizontal="left" vertical="center" wrapText="1"/>
    </xf>
    <xf numFmtId="4" fontId="3" fillId="0" borderId="10" xfId="1" applyNumberFormat="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2"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165" fontId="22" fillId="0" borderId="15" xfId="0" applyNumberFormat="1" applyFont="1" applyBorder="1" applyAlignment="1">
      <alignment horizontal="right" vertical="center" wrapText="1"/>
    </xf>
    <xf numFmtId="49" fontId="22" fillId="0" borderId="15" xfId="0" applyNumberFormat="1" applyFont="1" applyBorder="1" applyAlignment="1">
      <alignment horizontal="center" vertical="center" wrapText="1"/>
    </xf>
    <xf numFmtId="4" fontId="22" fillId="0" borderId="15" xfId="0" applyNumberFormat="1" applyFont="1" applyBorder="1" applyAlignment="1">
      <alignment horizontal="right" vertical="center" wrapText="1"/>
    </xf>
    <xf numFmtId="0" fontId="2" fillId="0" borderId="0" xfId="0" applyFont="1" applyAlignment="1">
      <alignment horizontal="center" vertical="center"/>
    </xf>
    <xf numFmtId="1" fontId="0" fillId="0" borderId="15" xfId="0" applyNumberFormat="1" applyBorder="1" applyAlignment="1">
      <alignment horizontal="center" vertical="center"/>
    </xf>
    <xf numFmtId="4" fontId="2" fillId="3" borderId="15" xfId="0" applyNumberFormat="1" applyFont="1" applyFill="1" applyBorder="1" applyAlignment="1">
      <alignment horizontal="right" vertical="center"/>
    </xf>
    <xf numFmtId="0" fontId="0" fillId="0" borderId="0" xfId="0" applyAlignment="1">
      <alignment vertical="center"/>
    </xf>
    <xf numFmtId="4" fontId="4" fillId="0" borderId="7" xfId="1" applyNumberFormat="1" applyFont="1" applyBorder="1" applyAlignment="1">
      <alignment horizontal="center" vertical="center" wrapText="1"/>
    </xf>
    <xf numFmtId="165" fontId="3" fillId="0" borderId="7" xfId="1" applyNumberFormat="1" applyFont="1" applyBorder="1" applyAlignment="1">
      <alignment horizontal="center" vertical="center"/>
    </xf>
    <xf numFmtId="0" fontId="4" fillId="2" borderId="15" xfId="0" applyFont="1" applyFill="1" applyBorder="1" applyAlignment="1">
      <alignment horizontal="center" vertical="center"/>
    </xf>
    <xf numFmtId="49" fontId="2" fillId="0" borderId="0" xfId="0" applyNumberFormat="1" applyFont="1" applyAlignment="1">
      <alignment horizontal="center" vertical="center"/>
    </xf>
    <xf numFmtId="0" fontId="3" fillId="0" borderId="15" xfId="0" applyFont="1" applyBorder="1" applyAlignment="1">
      <alignment horizontal="left" vertical="center" wrapText="1"/>
    </xf>
    <xf numFmtId="1" fontId="3" fillId="0" borderId="15" xfId="0" applyNumberFormat="1" applyFont="1" applyBorder="1" applyAlignment="1">
      <alignment horizontal="left" vertical="center" wrapText="1"/>
    </xf>
    <xf numFmtId="2" fontId="3" fillId="0" borderId="15" xfId="0" applyNumberFormat="1" applyFont="1" applyBorder="1" applyAlignment="1">
      <alignment horizontal="right" vertical="center"/>
    </xf>
    <xf numFmtId="0" fontId="3" fillId="0" borderId="15" xfId="1" applyFont="1" applyBorder="1" applyAlignment="1">
      <alignment vertical="center" wrapText="1"/>
    </xf>
    <xf numFmtId="1" fontId="24" fillId="0" borderId="15" xfId="0" applyNumberFormat="1" applyFont="1" applyBorder="1" applyAlignment="1">
      <alignment horizontal="center" vertical="center"/>
    </xf>
    <xf numFmtId="1" fontId="3" fillId="0" borderId="15" xfId="0" applyNumberFormat="1" applyFont="1" applyBorder="1" applyAlignment="1">
      <alignment horizontal="center" vertical="center"/>
    </xf>
    <xf numFmtId="49" fontId="15" fillId="0" borderId="7" xfId="1" applyNumberFormat="1" applyFont="1" applyBorder="1" applyAlignment="1">
      <alignment horizontal="center" vertical="center" wrapText="1"/>
    </xf>
    <xf numFmtId="169" fontId="3" fillId="0" borderId="15" xfId="1" applyNumberFormat="1" applyFont="1" applyBorder="1" applyAlignment="1">
      <alignment horizontal="right" vertical="center"/>
    </xf>
    <xf numFmtId="49" fontId="4" fillId="2" borderId="15" xfId="1" applyNumberFormat="1" applyFont="1" applyFill="1" applyBorder="1" applyAlignment="1">
      <alignment horizontal="left" vertical="center" wrapText="1"/>
    </xf>
    <xf numFmtId="4" fontId="2" fillId="3" borderId="15" xfId="1" applyNumberFormat="1" applyFont="1" applyFill="1" applyBorder="1" applyAlignment="1">
      <alignment horizontal="left" vertical="center"/>
    </xf>
    <xf numFmtId="0" fontId="4" fillId="4" borderId="15" xfId="1" applyFont="1" applyFill="1" applyBorder="1" applyAlignment="1">
      <alignment horizontal="left" vertical="center" wrapText="1"/>
    </xf>
    <xf numFmtId="0" fontId="4" fillId="2" borderId="15" xfId="0" applyFont="1" applyFill="1" applyBorder="1" applyAlignment="1">
      <alignment horizontal="left" vertical="center" wrapText="1"/>
    </xf>
    <xf numFmtId="49" fontId="22" fillId="0" borderId="15" xfId="0" applyNumberFormat="1" applyFont="1" applyBorder="1" applyAlignment="1">
      <alignment horizontal="center" vertical="center"/>
    </xf>
    <xf numFmtId="4" fontId="22" fillId="0" borderId="15" xfId="0" applyNumberFormat="1" applyFont="1" applyBorder="1" applyAlignment="1">
      <alignment horizontal="right" vertical="center"/>
    </xf>
    <xf numFmtId="0" fontId="2" fillId="0" borderId="0" xfId="0" applyFont="1" applyAlignment="1">
      <alignment vertical="center"/>
    </xf>
    <xf numFmtId="165" fontId="4" fillId="3" borderId="15" xfId="1" applyNumberFormat="1" applyFont="1" applyFill="1" applyBorder="1" applyAlignment="1">
      <alignment horizontal="left" vertical="center" wrapText="1"/>
    </xf>
    <xf numFmtId="165" fontId="2" fillId="3" borderId="15" xfId="1" applyNumberFormat="1" applyFont="1" applyFill="1" applyBorder="1" applyAlignment="1">
      <alignment horizontal="left" vertical="center" wrapText="1"/>
    </xf>
    <xf numFmtId="49" fontId="4" fillId="4" borderId="15" xfId="1" applyNumberFormat="1" applyFont="1" applyFill="1" applyBorder="1" applyAlignment="1">
      <alignment horizontal="left" vertical="center" wrapText="1"/>
    </xf>
    <xf numFmtId="0" fontId="4" fillId="0" borderId="15" xfId="8" applyFont="1" applyBorder="1" applyAlignment="1">
      <alignment horizontal="left" vertical="center" wrapText="1"/>
    </xf>
    <xf numFmtId="0" fontId="4" fillId="3" borderId="15" xfId="1" applyFont="1" applyFill="1" applyBorder="1" applyAlignment="1">
      <alignment horizontal="left" vertical="center"/>
    </xf>
    <xf numFmtId="0" fontId="4" fillId="3" borderId="15" xfId="0" applyFont="1" applyFill="1" applyBorder="1" applyAlignment="1">
      <alignment horizontal="left" vertical="center"/>
    </xf>
    <xf numFmtId="0" fontId="4" fillId="0" borderId="15" xfId="25" applyFont="1" applyBorder="1" applyAlignment="1">
      <alignment horizontal="left" vertical="center" wrapText="1"/>
    </xf>
    <xf numFmtId="3" fontId="4" fillId="0" borderId="15" xfId="1" applyNumberFormat="1" applyFont="1" applyBorder="1" applyAlignment="1">
      <alignment horizontal="center" vertical="center"/>
    </xf>
    <xf numFmtId="3" fontId="2" fillId="3" borderId="15" xfId="1" applyNumberFormat="1" applyFont="1" applyFill="1" applyBorder="1" applyAlignment="1">
      <alignment horizontal="center" vertical="center"/>
    </xf>
    <xf numFmtId="3" fontId="2" fillId="2" borderId="15" xfId="1" applyNumberFormat="1" applyFont="1" applyFill="1" applyBorder="1" applyAlignment="1">
      <alignment horizontal="center" vertical="center"/>
    </xf>
    <xf numFmtId="4" fontId="4" fillId="0" borderId="15" xfId="1" applyNumberFormat="1" applyFont="1" applyBorder="1" applyAlignment="1">
      <alignment vertical="center" wrapText="1"/>
    </xf>
    <xf numFmtId="4" fontId="13" fillId="0" borderId="7" xfId="1" applyNumberFormat="1" applyFont="1" applyBorder="1" applyAlignment="1">
      <alignment vertical="center"/>
    </xf>
    <xf numFmtId="169" fontId="3" fillId="0" borderId="15" xfId="1" applyNumberFormat="1" applyFont="1" applyBorder="1" applyAlignment="1">
      <alignment horizontal="right" vertical="center" wrapText="1"/>
    </xf>
    <xf numFmtId="4" fontId="4" fillId="0" borderId="15" xfId="1" applyNumberFormat="1" applyFont="1" applyBorder="1" applyAlignment="1">
      <alignment vertical="center"/>
    </xf>
    <xf numFmtId="0" fontId="3" fillId="0" borderId="7" xfId="1" applyFont="1" applyBorder="1" applyAlignment="1">
      <alignment vertical="center"/>
    </xf>
    <xf numFmtId="49" fontId="3" fillId="0" borderId="15" xfId="2" applyNumberFormat="1"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169" fontId="3" fillId="0" borderId="15" xfId="2" applyNumberFormat="1" applyFont="1" applyBorder="1" applyAlignment="1">
      <alignment horizontal="right" vertical="center" wrapText="1"/>
    </xf>
    <xf numFmtId="2" fontId="3" fillId="0" borderId="15" xfId="1" applyNumberFormat="1" applyFont="1" applyBorder="1" applyAlignment="1">
      <alignment horizontal="right" vertical="center" wrapText="1"/>
    </xf>
    <xf numFmtId="49" fontId="4" fillId="0" borderId="7" xfId="0" applyNumberFormat="1" applyFont="1" applyBorder="1" applyAlignment="1">
      <alignment horizontal="left" vertical="center" wrapText="1"/>
    </xf>
    <xf numFmtId="49" fontId="2" fillId="3" borderId="7" xfId="0" applyNumberFormat="1" applyFont="1" applyFill="1" applyBorder="1" applyAlignment="1">
      <alignment horizontal="left" vertical="center" wrapText="1"/>
    </xf>
    <xf numFmtId="49" fontId="16" fillId="0" borderId="15" xfId="1" applyNumberFormat="1" applyFont="1" applyBorder="1" applyAlignment="1">
      <alignment horizontal="center" vertical="center"/>
    </xf>
    <xf numFmtId="0" fontId="14" fillId="0" borderId="15" xfId="1" applyFont="1" applyBorder="1" applyAlignment="1">
      <alignment vertical="center" wrapText="1"/>
    </xf>
    <xf numFmtId="49" fontId="3" fillId="4" borderId="15" xfId="1" applyNumberFormat="1" applyFont="1" applyFill="1" applyBorder="1" applyAlignment="1">
      <alignment horizontal="center" vertical="center" wrapText="1"/>
    </xf>
    <xf numFmtId="49" fontId="25" fillId="3" borderId="15" xfId="0" applyNumberFormat="1" applyFont="1" applyFill="1" applyBorder="1" applyAlignment="1">
      <alignment horizontal="center" vertical="center"/>
    </xf>
    <xf numFmtId="0" fontId="25" fillId="3" borderId="15" xfId="1" applyFont="1" applyFill="1" applyBorder="1" applyAlignment="1">
      <alignment vertical="center" wrapText="1"/>
    </xf>
    <xf numFmtId="49" fontId="25" fillId="3" borderId="15" xfId="1" applyNumberFormat="1" applyFont="1" applyFill="1" applyBorder="1" applyAlignment="1">
      <alignment horizontal="center" vertical="center"/>
    </xf>
    <xf numFmtId="0" fontId="25" fillId="3" borderId="15" xfId="1" applyFont="1" applyFill="1" applyBorder="1" applyAlignment="1">
      <alignment horizontal="center" vertical="center" wrapText="1"/>
    </xf>
    <xf numFmtId="4" fontId="25" fillId="3" borderId="15" xfId="1" applyNumberFormat="1" applyFont="1" applyFill="1" applyBorder="1" applyAlignment="1">
      <alignment horizontal="right" vertical="center"/>
    </xf>
    <xf numFmtId="4" fontId="25" fillId="3" borderId="15" xfId="1" applyNumberFormat="1" applyFont="1" applyFill="1" applyBorder="1" applyAlignment="1">
      <alignment horizontal="center" vertical="center"/>
    </xf>
    <xf numFmtId="49" fontId="25" fillId="3" borderId="15" xfId="1" applyNumberFormat="1" applyFont="1" applyFill="1" applyBorder="1" applyAlignment="1">
      <alignment horizontal="left" vertical="center" wrapText="1"/>
    </xf>
    <xf numFmtId="4" fontId="4" fillId="0" borderId="2" xfId="1" applyNumberFormat="1" applyFont="1" applyBorder="1" applyAlignment="1">
      <alignment horizontal="right" vertical="center"/>
    </xf>
    <xf numFmtId="4" fontId="4" fillId="0" borderId="2" xfId="1" applyNumberFormat="1" applyFont="1" applyBorder="1" applyAlignment="1">
      <alignment horizontal="right" vertical="center" wrapText="1"/>
    </xf>
    <xf numFmtId="49" fontId="4" fillId="0" borderId="15" xfId="0" applyNumberFormat="1" applyFont="1" applyBorder="1" applyAlignment="1">
      <alignment horizontal="left" vertical="center" wrapText="1"/>
    </xf>
    <xf numFmtId="4" fontId="2" fillId="3" borderId="7" xfId="1" applyNumberFormat="1" applyFont="1" applyFill="1" applyBorder="1" applyAlignment="1">
      <alignment horizontal="right" vertical="center"/>
    </xf>
    <xf numFmtId="1" fontId="2" fillId="0" borderId="15" xfId="1" applyNumberFormat="1" applyFont="1" applyBorder="1" applyAlignment="1">
      <alignment horizontal="center" vertical="center"/>
    </xf>
    <xf numFmtId="1" fontId="2" fillId="0" borderId="0" xfId="0" applyNumberFormat="1" applyFont="1" applyAlignment="1">
      <alignment vertical="center"/>
    </xf>
    <xf numFmtId="1" fontId="17" fillId="0" borderId="15" xfId="1" applyNumberFormat="1" applyFont="1" applyBorder="1" applyAlignment="1">
      <alignment horizontal="center" vertical="center" wrapText="1"/>
    </xf>
    <xf numFmtId="0" fontId="21" fillId="2" borderId="15" xfId="1" applyFont="1" applyFill="1" applyBorder="1" applyAlignment="1">
      <alignment horizontal="left" vertical="center" wrapText="1"/>
    </xf>
    <xf numFmtId="4" fontId="2" fillId="2" borderId="15" xfId="1" applyNumberFormat="1" applyFont="1" applyFill="1" applyBorder="1" applyAlignment="1">
      <alignment horizontal="left" vertical="center"/>
    </xf>
    <xf numFmtId="2" fontId="4" fillId="3" borderId="15" xfId="0" applyNumberFormat="1" applyFont="1" applyFill="1" applyBorder="1" applyAlignment="1">
      <alignment horizontal="left" vertical="center" wrapText="1"/>
    </xf>
    <xf numFmtId="2" fontId="2" fillId="2" borderId="15" xfId="1" applyNumberFormat="1" applyFont="1" applyFill="1" applyBorder="1" applyAlignment="1">
      <alignment horizontal="left" vertical="center" wrapText="1"/>
    </xf>
    <xf numFmtId="167" fontId="2" fillId="3" borderId="15" xfId="1" applyNumberFormat="1" applyFont="1" applyFill="1" applyBorder="1" applyAlignment="1">
      <alignment horizontal="left" vertical="center" wrapText="1"/>
    </xf>
    <xf numFmtId="4" fontId="4" fillId="3" borderId="15" xfId="1" applyNumberFormat="1" applyFont="1" applyFill="1" applyBorder="1" applyAlignment="1">
      <alignment horizontal="left" vertical="center" wrapText="1"/>
    </xf>
    <xf numFmtId="165" fontId="3" fillId="4" borderId="15" xfId="1" applyNumberFormat="1" applyFont="1" applyFill="1" applyBorder="1" applyAlignment="1">
      <alignment vertical="center" wrapText="1"/>
    </xf>
    <xf numFmtId="165" fontId="3" fillId="0" borderId="15" xfId="1" applyNumberFormat="1" applyFont="1" applyBorder="1" applyAlignment="1">
      <alignment vertical="center"/>
    </xf>
    <xf numFmtId="4" fontId="4" fillId="2" borderId="15" xfId="1" applyNumberFormat="1" applyFont="1" applyFill="1" applyBorder="1" applyAlignment="1">
      <alignment horizontal="left" vertical="center" wrapText="1"/>
    </xf>
    <xf numFmtId="0" fontId="21" fillId="0" borderId="15" xfId="1" applyFont="1" applyBorder="1" applyAlignment="1">
      <alignment horizontal="left" vertical="center" wrapText="1"/>
    </xf>
    <xf numFmtId="4" fontId="15" fillId="0" borderId="3" xfId="1" applyNumberFormat="1" applyFont="1" applyBorder="1" applyAlignment="1">
      <alignment horizontal="right" vertical="center"/>
    </xf>
    <xf numFmtId="165" fontId="3" fillId="0" borderId="7" xfId="1" applyNumberFormat="1" applyFont="1" applyBorder="1" applyAlignment="1">
      <alignment vertical="center"/>
    </xf>
    <xf numFmtId="49" fontId="4" fillId="2" borderId="15" xfId="0" applyNumberFormat="1" applyFont="1" applyFill="1" applyBorder="1" applyAlignment="1">
      <alignment vertical="center"/>
    </xf>
    <xf numFmtId="49" fontId="15" fillId="0" borderId="15" xfId="1" applyNumberFormat="1" applyFont="1" applyBorder="1" applyAlignment="1">
      <alignment horizontal="center" vertical="center"/>
    </xf>
    <xf numFmtId="0" fontId="3" fillId="0" borderId="15" xfId="0" applyFont="1" applyBorder="1" applyAlignment="1">
      <alignment vertical="center" wrapText="1"/>
    </xf>
    <xf numFmtId="0" fontId="22" fillId="0" borderId="15" xfId="0" applyFont="1" applyBorder="1" applyAlignment="1">
      <alignment vertical="center"/>
    </xf>
    <xf numFmtId="0" fontId="13" fillId="0" borderId="14"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xf>
    <xf numFmtId="4" fontId="4" fillId="0" borderId="15" xfId="1" applyNumberFormat="1" applyFont="1" applyBorder="1" applyAlignment="1">
      <alignment horizontal="left" vertical="center" wrapText="1"/>
    </xf>
    <xf numFmtId="4" fontId="3" fillId="4" borderId="6" xfId="1" applyNumberFormat="1" applyFont="1" applyFill="1" applyBorder="1" applyAlignment="1">
      <alignment horizontal="right" vertical="center"/>
    </xf>
    <xf numFmtId="4" fontId="3" fillId="4" borderId="9" xfId="1" applyNumberFormat="1" applyFont="1" applyFill="1" applyBorder="1" applyAlignment="1">
      <alignment horizontal="right" vertical="center"/>
    </xf>
    <xf numFmtId="4" fontId="3" fillId="4" borderId="15" xfId="1" applyNumberFormat="1" applyFont="1" applyFill="1" applyBorder="1" applyAlignment="1">
      <alignment horizontal="right" vertical="center" wrapText="1"/>
    </xf>
    <xf numFmtId="4" fontId="3" fillId="0" borderId="6" xfId="1" applyNumberFormat="1" applyFont="1" applyBorder="1" applyAlignment="1">
      <alignment horizontal="right" vertical="center"/>
    </xf>
    <xf numFmtId="4" fontId="3" fillId="0" borderId="15" xfId="2" applyNumberFormat="1" applyFont="1" applyBorder="1" applyAlignment="1">
      <alignment horizontal="right" vertical="center" wrapText="1"/>
    </xf>
    <xf numFmtId="4" fontId="4" fillId="0" borderId="7" xfId="2" applyNumberFormat="1" applyFont="1" applyBorder="1" applyAlignment="1">
      <alignment horizontal="right" vertical="center" wrapText="1"/>
    </xf>
    <xf numFmtId="166" fontId="3" fillId="0" borderId="15" xfId="1" applyNumberFormat="1" applyFont="1" applyBorder="1" applyAlignment="1">
      <alignment horizontal="right" vertical="center"/>
    </xf>
    <xf numFmtId="4" fontId="3" fillId="0" borderId="15" xfId="1" applyNumberFormat="1" applyFont="1" applyBorder="1" applyAlignment="1">
      <alignment horizontal="right" vertical="center" wrapText="1" shrinkToFit="1"/>
    </xf>
    <xf numFmtId="167" fontId="3" fillId="0" borderId="15" xfId="1" applyNumberFormat="1" applyFont="1" applyBorder="1" applyAlignment="1">
      <alignment horizontal="right" vertical="center"/>
    </xf>
    <xf numFmtId="169" fontId="4" fillId="0" borderId="15" xfId="1" applyNumberFormat="1" applyFont="1" applyBorder="1" applyAlignment="1">
      <alignment vertical="center"/>
    </xf>
    <xf numFmtId="0" fontId="4" fillId="0" borderId="15" xfId="1" applyFont="1" applyBorder="1" applyAlignment="1">
      <alignment horizontal="left" wrapText="1"/>
    </xf>
    <xf numFmtId="169" fontId="4" fillId="0" borderId="15" xfId="1" applyNumberFormat="1" applyFont="1" applyBorder="1" applyAlignment="1">
      <alignment vertical="center" wrapText="1"/>
    </xf>
    <xf numFmtId="169" fontId="3" fillId="0" borderId="15" xfId="1" applyNumberFormat="1" applyFont="1" applyBorder="1" applyAlignment="1">
      <alignment vertical="center"/>
    </xf>
    <xf numFmtId="4" fontId="3" fillId="0" borderId="7"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3" fontId="2" fillId="3" borderId="15" xfId="1" applyNumberFormat="1" applyFont="1" applyFill="1" applyBorder="1" applyAlignment="1">
      <alignment horizontal="center" vertical="center" wrapText="1"/>
    </xf>
    <xf numFmtId="49" fontId="26" fillId="0" borderId="15" xfId="1" applyNumberFormat="1" applyFont="1" applyBorder="1" applyAlignment="1">
      <alignment horizontal="center" vertical="center"/>
    </xf>
    <xf numFmtId="165" fontId="26" fillId="0" borderId="15" xfId="1" applyNumberFormat="1" applyFont="1" applyBorder="1" applyAlignment="1">
      <alignment horizontal="right" vertical="center"/>
    </xf>
    <xf numFmtId="49" fontId="15" fillId="0" borderId="15" xfId="1" applyNumberFormat="1" applyFont="1" applyBorder="1" applyAlignment="1">
      <alignment horizontal="center" vertical="top"/>
    </xf>
    <xf numFmtId="4" fontId="2" fillId="0" borderId="15" xfId="0" applyNumberFormat="1" applyFont="1" applyBorder="1" applyAlignment="1">
      <alignment horizontal="center" vertical="center" wrapText="1"/>
    </xf>
    <xf numFmtId="49" fontId="3" fillId="0" borderId="15" xfId="0" applyNumberFormat="1" applyFont="1" applyBorder="1" applyAlignment="1">
      <alignment horizontal="center" vertical="center"/>
    </xf>
    <xf numFmtId="4" fontId="2" fillId="0" borderId="15" xfId="1" applyNumberFormat="1" applyFont="1" applyBorder="1" applyAlignment="1">
      <alignment vertical="center" wrapText="1"/>
    </xf>
    <xf numFmtId="4" fontId="4" fillId="0" borderId="15" xfId="2" applyNumberFormat="1" applyFont="1" applyBorder="1" applyAlignment="1">
      <alignment vertical="center"/>
    </xf>
    <xf numFmtId="4" fontId="2" fillId="3" borderId="15" xfId="1" applyNumberFormat="1" applyFont="1" applyFill="1" applyBorder="1" applyAlignment="1">
      <alignment vertical="center"/>
    </xf>
    <xf numFmtId="4" fontId="2" fillId="2" borderId="1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4" fontId="4" fillId="0" borderId="0" xfId="0" applyNumberFormat="1" applyFont="1" applyAlignment="1">
      <alignment vertical="center" wrapText="1"/>
    </xf>
    <xf numFmtId="4" fontId="4" fillId="0" borderId="0" xfId="0" applyNumberFormat="1" applyFont="1" applyAlignment="1">
      <alignment vertical="center"/>
    </xf>
    <xf numFmtId="4" fontId="4" fillId="5" borderId="0" xfId="0" applyNumberFormat="1" applyFont="1" applyFill="1" applyAlignment="1">
      <alignment vertical="center"/>
    </xf>
    <xf numFmtId="166" fontId="4" fillId="0" borderId="15" xfId="0" applyNumberFormat="1" applyFont="1" applyBorder="1" applyAlignment="1">
      <alignment horizontal="right" vertical="center"/>
    </xf>
    <xf numFmtId="4" fontId="3" fillId="0" borderId="15" xfId="2" applyNumberFormat="1" applyFont="1" applyBorder="1" applyAlignment="1">
      <alignment vertical="center"/>
    </xf>
    <xf numFmtId="4" fontId="3" fillId="0" borderId="15" xfId="2" applyNumberFormat="1" applyFont="1" applyBorder="1" applyAlignment="1">
      <alignment vertical="top"/>
    </xf>
    <xf numFmtId="2" fontId="3" fillId="0" borderId="15"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0" fontId="4" fillId="0" borderId="15" xfId="0" applyFont="1" applyBorder="1"/>
    <xf numFmtId="49" fontId="4" fillId="0" borderId="15" xfId="0" applyNumberFormat="1" applyFont="1" applyBorder="1" applyAlignment="1">
      <alignment horizontal="center" vertical="center" wrapText="1" shrinkToFit="1"/>
    </xf>
    <xf numFmtId="49" fontId="14" fillId="0" borderId="15" xfId="3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 fontId="14" fillId="0" borderId="15" xfId="17" applyNumberFormat="1" applyFont="1" applyBorder="1" applyAlignment="1">
      <alignment horizontal="center" vertical="center"/>
    </xf>
    <xf numFmtId="4" fontId="4" fillId="0" borderId="15" xfId="31" applyNumberFormat="1" applyFont="1" applyBorder="1" applyAlignment="1">
      <alignment horizontal="right" vertical="center"/>
    </xf>
    <xf numFmtId="4" fontId="4" fillId="0" borderId="15" xfId="18" applyNumberFormat="1" applyFont="1" applyBorder="1" applyAlignment="1">
      <alignment horizontal="right" vertical="center"/>
    </xf>
    <xf numFmtId="4" fontId="13" fillId="0" borderId="15" xfId="1" applyNumberFormat="1" applyFont="1" applyBorder="1" applyAlignment="1">
      <alignment horizontal="right" vertical="center" wrapText="1"/>
    </xf>
    <xf numFmtId="4" fontId="13" fillId="0" borderId="15" xfId="17" applyNumberFormat="1" applyFont="1" applyBorder="1" applyAlignment="1">
      <alignment horizontal="right" vertical="center"/>
    </xf>
    <xf numFmtId="4" fontId="2" fillId="7" borderId="15" xfId="1" applyNumberFormat="1" applyFont="1" applyFill="1" applyBorder="1" applyAlignment="1">
      <alignment horizontal="right" vertical="center" wrapText="1"/>
    </xf>
    <xf numFmtId="4" fontId="2" fillId="7" borderId="15" xfId="1" applyNumberFormat="1" applyFont="1" applyFill="1" applyBorder="1" applyAlignment="1">
      <alignment horizontal="center" vertical="center"/>
    </xf>
    <xf numFmtId="0" fontId="21" fillId="3" borderId="15" xfId="1" applyFont="1" applyFill="1" applyBorder="1" applyAlignment="1">
      <alignment horizontal="left" vertical="center" wrapText="1"/>
    </xf>
    <xf numFmtId="0" fontId="4" fillId="8" borderId="15" xfId="2" applyFont="1" applyFill="1" applyBorder="1" applyAlignment="1">
      <alignment horizontal="center" vertical="center" wrapText="1"/>
    </xf>
    <xf numFmtId="0" fontId="4" fillId="8" borderId="15" xfId="1" applyFont="1" applyFill="1" applyBorder="1" applyAlignment="1">
      <alignment horizontal="center" vertical="center" wrapText="1"/>
    </xf>
    <xf numFmtId="0" fontId="28" fillId="0" borderId="15" xfId="1" applyFont="1" applyBorder="1" applyAlignment="1">
      <alignment horizontal="center" vertical="center" wrapText="1"/>
    </xf>
    <xf numFmtId="0" fontId="29" fillId="0" borderId="15" xfId="1" applyFont="1" applyBorder="1" applyAlignment="1">
      <alignment horizontal="left" vertical="center" wrapText="1"/>
    </xf>
    <xf numFmtId="0" fontId="16" fillId="0" borderId="15" xfId="1" applyFont="1" applyBorder="1" applyAlignment="1">
      <alignment horizontal="center" vertical="center" wrapText="1"/>
    </xf>
    <xf numFmtId="49" fontId="16" fillId="0" borderId="15" xfId="1" applyNumberFormat="1" applyFont="1" applyBorder="1" applyAlignment="1">
      <alignment horizontal="center" vertical="center" wrapText="1"/>
    </xf>
    <xf numFmtId="0" fontId="14" fillId="0" borderId="15" xfId="1" applyFont="1" applyBorder="1" applyAlignment="1">
      <alignment horizontal="justify" vertical="center" wrapText="1"/>
    </xf>
    <xf numFmtId="4" fontId="27" fillId="0" borderId="15" xfId="1" applyNumberFormat="1" applyFont="1" applyBorder="1" applyAlignment="1">
      <alignment horizontal="right" vertical="center" wrapText="1"/>
    </xf>
    <xf numFmtId="0" fontId="14" fillId="0" borderId="2" xfId="1" applyFont="1" applyBorder="1" applyAlignment="1">
      <alignment vertical="center" wrapText="1"/>
    </xf>
    <xf numFmtId="0" fontId="14" fillId="0" borderId="6" xfId="1" applyFont="1" applyBorder="1" applyAlignment="1">
      <alignment horizontal="justify" vertical="center" wrapText="1"/>
    </xf>
    <xf numFmtId="0" fontId="14" fillId="0" borderId="11"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6" xfId="1" applyFont="1" applyBorder="1" applyAlignment="1">
      <alignment vertical="center" wrapText="1"/>
    </xf>
    <xf numFmtId="49" fontId="16" fillId="0" borderId="7" xfId="1" applyNumberFormat="1" applyFont="1" applyBorder="1" applyAlignment="1">
      <alignment horizontal="center" vertical="center" wrapText="1"/>
    </xf>
    <xf numFmtId="49" fontId="16" fillId="0" borderId="15" xfId="1" applyNumberFormat="1" applyFont="1" applyBorder="1" applyAlignment="1">
      <alignment horizontal="center" vertical="top" wrapText="1"/>
    </xf>
    <xf numFmtId="0" fontId="13" fillId="0" borderId="15" xfId="1" applyFont="1" applyBorder="1" applyAlignment="1">
      <alignment vertical="top" wrapText="1"/>
    </xf>
    <xf numFmtId="0" fontId="13" fillId="0" borderId="15" xfId="1" applyFont="1" applyBorder="1" applyAlignment="1">
      <alignment horizontal="left" vertical="top" wrapText="1"/>
    </xf>
    <xf numFmtId="0" fontId="14" fillId="0" borderId="15" xfId="1" applyFont="1" applyBorder="1" applyAlignment="1">
      <alignment horizontal="center" vertical="center" wrapText="1"/>
    </xf>
    <xf numFmtId="0" fontId="14" fillId="0" borderId="7" xfId="1" applyFont="1" applyBorder="1" applyAlignment="1">
      <alignment horizontal="center" vertical="center" wrapText="1"/>
    </xf>
    <xf numFmtId="4" fontId="4" fillId="0" borderId="7" xfId="1" applyNumberFormat="1" applyFont="1" applyBorder="1" applyAlignment="1">
      <alignment horizontal="center" vertical="center"/>
    </xf>
    <xf numFmtId="1" fontId="4" fillId="0" borderId="15" xfId="1" applyNumberFormat="1" applyFont="1" applyBorder="1" applyAlignment="1">
      <alignment horizontal="left" vertical="center" wrapText="1"/>
    </xf>
    <xf numFmtId="0" fontId="2" fillId="0" borderId="15" xfId="2" applyFont="1" applyBorder="1" applyAlignment="1">
      <alignment horizontal="center" vertical="center" wrapText="1"/>
    </xf>
    <xf numFmtId="49" fontId="15" fillId="0" borderId="15" xfId="1" applyNumberFormat="1" applyFont="1" applyBorder="1" applyAlignment="1">
      <alignment horizontal="center" vertical="center" wrapText="1"/>
    </xf>
    <xf numFmtId="49" fontId="15" fillId="0" borderId="15" xfId="1" applyNumberFormat="1" applyFont="1" applyBorder="1" applyAlignment="1">
      <alignment horizontal="center" wrapText="1" shrinkToFit="1"/>
    </xf>
    <xf numFmtId="0" fontId="4" fillId="3" borderId="15" xfId="0" applyFont="1" applyFill="1" applyBorder="1" applyAlignment="1">
      <alignment vertical="center" wrapText="1"/>
    </xf>
    <xf numFmtId="49" fontId="13" fillId="0" borderId="2" xfId="1" applyNumberFormat="1" applyFont="1" applyBorder="1" applyAlignment="1">
      <alignment horizontal="center" vertical="top"/>
    </xf>
    <xf numFmtId="0" fontId="15" fillId="0" borderId="15" xfId="1" applyFont="1" applyBorder="1" applyAlignment="1">
      <alignment horizontal="center" vertical="center" wrapText="1"/>
    </xf>
    <xf numFmtId="49" fontId="15" fillId="0" borderId="1" xfId="1" applyNumberFormat="1" applyFont="1" applyBorder="1" applyAlignment="1">
      <alignment horizontal="center" vertical="center"/>
    </xf>
    <xf numFmtId="2" fontId="15" fillId="0" borderId="15" xfId="1" applyNumberFormat="1" applyFont="1" applyBorder="1" applyAlignment="1">
      <alignment horizontal="center" vertical="center" wrapText="1"/>
    </xf>
    <xf numFmtId="4" fontId="2" fillId="2" borderId="15" xfId="1" applyNumberFormat="1" applyFont="1" applyFill="1" applyBorder="1" applyAlignment="1">
      <alignment horizontal="center" vertical="center" wrapText="1"/>
    </xf>
    <xf numFmtId="49" fontId="4" fillId="0" borderId="6" xfId="1" applyNumberFormat="1" applyFont="1" applyBorder="1" applyAlignment="1">
      <alignment horizontal="center" vertical="center" wrapText="1"/>
    </xf>
    <xf numFmtId="0" fontId="13" fillId="0" borderId="15" xfId="1" applyFont="1" applyBorder="1" applyAlignment="1">
      <alignment horizontal="center" vertical="center" wrapText="1"/>
    </xf>
    <xf numFmtId="165" fontId="15" fillId="0" borderId="5" xfId="1" applyNumberFormat="1" applyFont="1" applyBorder="1" applyAlignment="1">
      <alignment horizontal="center" vertical="center" wrapText="1"/>
    </xf>
    <xf numFmtId="3" fontId="4" fillId="0" borderId="15" xfId="1" applyNumberFormat="1" applyFont="1" applyBorder="1" applyAlignment="1">
      <alignment horizontal="center" vertical="center" wrapText="1"/>
    </xf>
    <xf numFmtId="49" fontId="19" fillId="0" borderId="1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 fontId="17" fillId="0" borderId="0" xfId="0" applyNumberFormat="1" applyFont="1" applyAlignment="1">
      <alignment horizontal="right" vertical="center"/>
    </xf>
    <xf numFmtId="49" fontId="13" fillId="0" borderId="15" xfId="1" applyNumberFormat="1" applyFont="1" applyBorder="1" applyAlignment="1">
      <alignment horizontal="left" vertical="top" wrapText="1"/>
    </xf>
    <xf numFmtId="0" fontId="30" fillId="0" borderId="15" xfId="1" applyFont="1" applyBorder="1" applyAlignment="1">
      <alignment horizontal="left" vertical="top" wrapText="1"/>
    </xf>
    <xf numFmtId="0" fontId="31" fillId="0" borderId="15" xfId="1" applyFont="1" applyBorder="1" applyAlignment="1">
      <alignment horizontal="left" vertical="center" wrapText="1"/>
    </xf>
    <xf numFmtId="0" fontId="30" fillId="0" borderId="15" xfId="1" applyFont="1" applyBorder="1" applyAlignment="1">
      <alignment horizontal="left" vertical="center" wrapText="1"/>
    </xf>
    <xf numFmtId="0" fontId="14" fillId="0" borderId="15" xfId="1" applyFont="1" applyBorder="1" applyAlignment="1">
      <alignment horizontal="left" vertical="top" wrapText="1"/>
    </xf>
    <xf numFmtId="0" fontId="31" fillId="0" borderId="15" xfId="1" applyFont="1" applyBorder="1" applyAlignment="1">
      <alignment horizontal="left" vertical="top" wrapText="1"/>
    </xf>
    <xf numFmtId="0" fontId="31" fillId="0" borderId="15" xfId="1" applyFont="1" applyBorder="1" applyAlignment="1">
      <alignment vertical="top" wrapText="1"/>
    </xf>
    <xf numFmtId="0" fontId="32" fillId="0" borderId="15" xfId="0" applyFont="1" applyBorder="1" applyAlignment="1">
      <alignment horizontal="left" vertical="top" wrapText="1"/>
    </xf>
    <xf numFmtId="0" fontId="13" fillId="0" borderId="15" xfId="0" applyFont="1" applyBorder="1" applyAlignment="1">
      <alignment horizontal="left" vertical="top" wrapText="1"/>
    </xf>
    <xf numFmtId="0" fontId="33" fillId="0" borderId="15" xfId="0" applyFont="1" applyBorder="1" applyAlignment="1">
      <alignment horizontal="left" vertical="top" wrapText="1"/>
    </xf>
    <xf numFmtId="49" fontId="14" fillId="0" borderId="15" xfId="1" applyNumberFormat="1" applyFont="1" applyBorder="1" applyAlignment="1">
      <alignment horizontal="left" vertical="top" wrapText="1"/>
    </xf>
    <xf numFmtId="49" fontId="14" fillId="0" borderId="15" xfId="1" applyNumberFormat="1" applyFont="1" applyBorder="1" applyAlignment="1">
      <alignment horizontal="left" vertical="center" wrapText="1"/>
    </xf>
    <xf numFmtId="2" fontId="31" fillId="0" borderId="15" xfId="1" applyNumberFormat="1" applyFont="1" applyBorder="1" applyAlignment="1">
      <alignment horizontal="right" vertical="center"/>
    </xf>
    <xf numFmtId="49" fontId="31" fillId="0" borderId="15" xfId="1" applyNumberFormat="1" applyFont="1" applyBorder="1" applyAlignment="1">
      <alignment horizontal="center" vertical="center"/>
    </xf>
    <xf numFmtId="49" fontId="4" fillId="7" borderId="15" xfId="31" applyNumberFormat="1" applyFont="1" applyFill="1" applyBorder="1" applyAlignment="1">
      <alignment horizontal="center" vertical="center" wrapText="1"/>
    </xf>
    <xf numFmtId="49" fontId="4" fillId="7" borderId="15" xfId="0" applyNumberFormat="1" applyFont="1" applyFill="1" applyBorder="1" applyAlignment="1">
      <alignment horizontal="center" vertical="center"/>
    </xf>
    <xf numFmtId="49" fontId="4" fillId="7" borderId="15" xfId="1" applyNumberFormat="1" applyFont="1" applyFill="1" applyBorder="1" applyAlignment="1">
      <alignment horizontal="center" vertical="center"/>
    </xf>
    <xf numFmtId="4" fontId="3" fillId="0" borderId="7" xfId="1" applyNumberFormat="1" applyFont="1" applyBorder="1" applyAlignment="1">
      <alignment horizontal="right" vertical="center"/>
    </xf>
    <xf numFmtId="4" fontId="4" fillId="0" borderId="7" xfId="1" applyNumberFormat="1" applyFont="1" applyBorder="1" applyAlignment="1">
      <alignment horizontal="right" vertical="center" wrapText="1"/>
    </xf>
    <xf numFmtId="4" fontId="4" fillId="0" borderId="7" xfId="1" applyNumberFormat="1" applyFont="1" applyBorder="1" applyAlignment="1">
      <alignment horizontal="right" vertical="center"/>
    </xf>
    <xf numFmtId="49" fontId="4" fillId="0" borderId="7" xfId="1" applyNumberFormat="1" applyFont="1" applyBorder="1" applyAlignment="1">
      <alignment horizontal="left" vertical="center" wrapText="1"/>
    </xf>
    <xf numFmtId="49" fontId="4" fillId="0" borderId="7" xfId="0" applyNumberFormat="1" applyFont="1" applyBorder="1" applyAlignment="1">
      <alignment horizontal="center" vertical="center" wrapText="1"/>
    </xf>
    <xf numFmtId="4" fontId="4" fillId="0" borderId="2" xfId="1" applyNumberFormat="1" applyFont="1" applyBorder="1" applyAlignment="1">
      <alignment horizontal="center" vertical="center"/>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4" fillId="0" borderId="7" xfId="1" applyFont="1" applyBorder="1" applyAlignment="1">
      <alignment horizontal="center" vertical="center" wrapText="1"/>
    </xf>
    <xf numFmtId="4" fontId="3" fillId="0" borderId="2" xfId="1" applyNumberFormat="1" applyFont="1" applyBorder="1" applyAlignment="1">
      <alignment horizontal="right" vertical="center"/>
    </xf>
    <xf numFmtId="4" fontId="3" fillId="0" borderId="7" xfId="1" applyNumberFormat="1" applyFont="1" applyBorder="1" applyAlignment="1">
      <alignment horizontal="right" vertical="center" wrapText="1" shrinkToFit="1"/>
    </xf>
    <xf numFmtId="4" fontId="4" fillId="0" borderId="3" xfId="1" applyNumberFormat="1" applyFont="1" applyBorder="1" applyAlignment="1">
      <alignment horizontal="right" vertical="center"/>
    </xf>
    <xf numFmtId="4" fontId="3" fillId="0" borderId="15" xfId="1" applyNumberFormat="1" applyFont="1" applyBorder="1" applyAlignment="1">
      <alignment horizontal="right" vertical="center" wrapText="1"/>
    </xf>
    <xf numFmtId="4" fontId="3" fillId="0" borderId="7" xfId="1" applyNumberFormat="1" applyFont="1" applyBorder="1" applyAlignment="1">
      <alignment horizontal="right" vertical="center" wrapText="1"/>
    </xf>
    <xf numFmtId="4" fontId="4" fillId="0" borderId="2" xfId="1" applyNumberFormat="1" applyFont="1" applyBorder="1" applyAlignment="1">
      <alignment horizontal="center" vertical="center" wrapText="1"/>
    </xf>
    <xf numFmtId="165" fontId="3" fillId="0" borderId="7" xfId="1" applyNumberFormat="1" applyFont="1" applyBorder="1" applyAlignment="1">
      <alignment horizontal="right" vertical="center"/>
    </xf>
    <xf numFmtId="165" fontId="3" fillId="0" borderId="2" xfId="1" applyNumberFormat="1" applyFont="1" applyBorder="1" applyAlignment="1">
      <alignment horizontal="right" vertical="center"/>
    </xf>
    <xf numFmtId="49" fontId="4" fillId="0" borderId="7" xfId="1" applyNumberFormat="1" applyFont="1" applyBorder="1" applyAlignment="1">
      <alignment horizontal="left" vertical="center"/>
    </xf>
    <xf numFmtId="49" fontId="4" fillId="0" borderId="7" xfId="1" applyNumberFormat="1" applyFont="1" applyBorder="1" applyAlignment="1">
      <alignment horizontal="center" vertical="center"/>
    </xf>
    <xf numFmtId="4" fontId="4" fillId="0" borderId="3"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0" fontId="4" fillId="0" borderId="7" xfId="0" applyFont="1" applyBorder="1" applyAlignment="1">
      <alignment horizontal="left"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left" vertical="center"/>
    </xf>
    <xf numFmtId="0" fontId="4" fillId="0" borderId="7" xfId="0" applyFont="1" applyBorder="1" applyAlignment="1">
      <alignment horizontal="left" vertical="center" wrapText="1"/>
    </xf>
    <xf numFmtId="166" fontId="4" fillId="0" borderId="0" xfId="0" applyNumberFormat="1" applyFont="1" applyAlignment="1">
      <alignment horizontal="center" vertical="center"/>
    </xf>
    <xf numFmtId="166" fontId="4" fillId="0" borderId="0" xfId="0" applyNumberFormat="1" applyFont="1" applyAlignment="1">
      <alignment vertical="center"/>
    </xf>
    <xf numFmtId="0" fontId="4" fillId="0" borderId="15" xfId="0" applyFont="1" applyBorder="1" applyAlignment="1">
      <alignment horizontal="center" vertical="top" wrapText="1"/>
    </xf>
    <xf numFmtId="49" fontId="4" fillId="0" borderId="15" xfId="1" applyNumberFormat="1" applyFont="1" applyBorder="1" applyAlignment="1">
      <alignment horizontal="center" vertical="top"/>
    </xf>
    <xf numFmtId="0" fontId="4" fillId="0" borderId="15" xfId="1" applyFont="1" applyBorder="1" applyAlignment="1">
      <alignment horizontal="center" vertical="top" wrapText="1"/>
    </xf>
    <xf numFmtId="166" fontId="2" fillId="0" borderId="0" xfId="0" applyNumberFormat="1" applyFont="1" applyAlignment="1">
      <alignment vertical="center"/>
    </xf>
    <xf numFmtId="0" fontId="3" fillId="0" borderId="6" xfId="1" applyFont="1" applyBorder="1" applyAlignment="1">
      <alignment horizontal="left" vertical="center" wrapText="1"/>
    </xf>
    <xf numFmtId="4" fontId="4" fillId="0" borderId="0" xfId="0" applyNumberFormat="1" applyFont="1" applyAlignment="1">
      <alignment horizontal="left" vertical="center"/>
    </xf>
    <xf numFmtId="0" fontId="55" fillId="0" borderId="0" xfId="0" applyFont="1"/>
    <xf numFmtId="0" fontId="56" fillId="0" borderId="0" xfId="0" applyFont="1"/>
    <xf numFmtId="49" fontId="4" fillId="0" borderId="15" xfId="0" applyNumberFormat="1" applyFont="1" applyBorder="1" applyAlignment="1">
      <alignment horizontal="center" vertical="top"/>
    </xf>
    <xf numFmtId="49" fontId="2" fillId="0" borderId="15" xfId="1" applyNumberFormat="1" applyFont="1" applyBorder="1" applyAlignment="1">
      <alignment horizontal="center" vertical="top"/>
    </xf>
    <xf numFmtId="49" fontId="2" fillId="0" borderId="15" xfId="1" applyNumberFormat="1" applyFont="1" applyBorder="1" applyAlignment="1">
      <alignment horizontal="center" vertical="top" wrapText="1"/>
    </xf>
    <xf numFmtId="0" fontId="55" fillId="0" borderId="0" xfId="0" applyFont="1" applyAlignment="1">
      <alignment horizontal="center" vertical="top"/>
    </xf>
    <xf numFmtId="0" fontId="2" fillId="0" borderId="15" xfId="1" applyFont="1" applyBorder="1" applyAlignment="1">
      <alignment horizontal="center" vertical="top" wrapText="1"/>
    </xf>
    <xf numFmtId="0" fontId="4" fillId="0" borderId="7" xfId="1" applyFont="1" applyBorder="1" applyAlignment="1">
      <alignment horizontal="center" vertical="top" wrapText="1"/>
    </xf>
    <xf numFmtId="49" fontId="8" fillId="0" borderId="15" xfId="1" applyNumberFormat="1" applyFont="1" applyBorder="1" applyAlignment="1">
      <alignment horizontal="center" vertical="top"/>
    </xf>
    <xf numFmtId="49" fontId="8" fillId="0" borderId="15" xfId="1" applyNumberFormat="1" applyFont="1" applyBorder="1" applyAlignment="1">
      <alignment horizontal="center" vertical="top" wrapText="1"/>
    </xf>
    <xf numFmtId="0" fontId="2" fillId="0" borderId="15" xfId="0" applyFont="1" applyBorder="1" applyAlignment="1">
      <alignment horizontal="center" vertical="top"/>
    </xf>
    <xf numFmtId="0" fontId="2" fillId="0" borderId="15" xfId="0" applyFont="1" applyBorder="1" applyAlignment="1">
      <alignment horizontal="center" vertical="top" wrapText="1"/>
    </xf>
    <xf numFmtId="49" fontId="4" fillId="0" borderId="15" xfId="1" applyNumberFormat="1" applyFont="1" applyBorder="1" applyAlignment="1">
      <alignment horizontal="center" vertical="top" wrapText="1"/>
    </xf>
    <xf numFmtId="4" fontId="4" fillId="0" borderId="15" xfId="0" applyNumberFormat="1" applyFont="1" applyBorder="1" applyAlignment="1">
      <alignment horizontal="center" vertical="top" wrapText="1"/>
    </xf>
    <xf numFmtId="49" fontId="2" fillId="0" borderId="15" xfId="0" applyNumberFormat="1" applyFont="1" applyBorder="1" applyAlignment="1">
      <alignment horizontal="center" vertical="top"/>
    </xf>
    <xf numFmtId="49" fontId="8" fillId="0" borderId="15" xfId="0" applyNumberFormat="1" applyFont="1" applyBorder="1" applyAlignment="1">
      <alignment horizontal="center" vertical="top"/>
    </xf>
    <xf numFmtId="0" fontId="8" fillId="0" borderId="15" xfId="0" applyFont="1" applyBorder="1" applyAlignment="1">
      <alignment horizontal="center" vertical="top" wrapText="1"/>
    </xf>
    <xf numFmtId="0" fontId="8" fillId="0" borderId="15" xfId="0" applyFont="1" applyBorder="1" applyAlignment="1">
      <alignment horizontal="center" vertical="top"/>
    </xf>
    <xf numFmtId="0" fontId="8" fillId="0" borderId="15" xfId="1" applyFont="1" applyBorder="1" applyAlignment="1">
      <alignment horizontal="center" vertical="top" wrapText="1"/>
    </xf>
    <xf numFmtId="49" fontId="2" fillId="0" borderId="15" xfId="1" quotePrefix="1" applyNumberFormat="1" applyFont="1" applyBorder="1" applyAlignment="1">
      <alignment horizontal="center" vertical="top"/>
    </xf>
    <xf numFmtId="49" fontId="8" fillId="0" borderId="15" xfId="1" quotePrefix="1" applyNumberFormat="1" applyFont="1" applyBorder="1" applyAlignment="1">
      <alignment horizontal="center" vertical="top"/>
    </xf>
    <xf numFmtId="0" fontId="22" fillId="0" borderId="15" xfId="34" applyFont="1" applyBorder="1" applyAlignment="1">
      <alignment horizontal="center" vertical="top" wrapText="1" readingOrder="1"/>
    </xf>
    <xf numFmtId="0" fontId="8" fillId="0" borderId="15" xfId="34" applyFont="1" applyBorder="1" applyAlignment="1">
      <alignment horizontal="center" vertical="top" wrapText="1" readingOrder="1"/>
    </xf>
    <xf numFmtId="0" fontId="4" fillId="0" borderId="0" xfId="0" applyFont="1" applyAlignment="1">
      <alignment horizontal="center" vertical="top"/>
    </xf>
    <xf numFmtId="0" fontId="3" fillId="0" borderId="6" xfId="1" applyFont="1" applyBorder="1" applyAlignment="1">
      <alignment horizontal="left" vertical="top" wrapText="1"/>
    </xf>
    <xf numFmtId="4" fontId="55" fillId="0" borderId="0" xfId="0" applyNumberFormat="1" applyFont="1" applyAlignment="1">
      <alignment horizontal="center" vertical="top"/>
    </xf>
    <xf numFmtId="4" fontId="4" fillId="0" borderId="0" xfId="0" applyNumberFormat="1" applyFont="1" applyAlignment="1">
      <alignment horizontal="left" vertical="top" wrapText="1"/>
    </xf>
    <xf numFmtId="4" fontId="3" fillId="0" borderId="0" xfId="0" applyNumberFormat="1" applyFont="1" applyAlignment="1">
      <alignment horizontal="center" vertical="top"/>
    </xf>
    <xf numFmtId="4" fontId="2" fillId="0" borderId="15" xfId="1" applyNumberFormat="1" applyFont="1" applyBorder="1" applyAlignment="1">
      <alignment horizontal="center" vertical="top" wrapText="1"/>
    </xf>
    <xf numFmtId="4" fontId="4" fillId="0" borderId="0" xfId="0" applyNumberFormat="1" applyFont="1" applyAlignment="1">
      <alignment horizontal="center" vertical="top"/>
    </xf>
    <xf numFmtId="4" fontId="4" fillId="0" borderId="0" xfId="0" applyNumberFormat="1" applyFont="1" applyAlignment="1">
      <alignment horizontal="center" vertical="top" wrapText="1"/>
    </xf>
    <xf numFmtId="4" fontId="2" fillId="0" borderId="0" xfId="0" applyNumberFormat="1" applyFont="1" applyAlignment="1">
      <alignment horizontal="center" vertical="top" wrapText="1"/>
    </xf>
    <xf numFmtId="4" fontId="2" fillId="0" borderId="0" xfId="0" applyNumberFormat="1" applyFont="1" applyAlignment="1">
      <alignment horizontal="center" vertical="top"/>
    </xf>
    <xf numFmtId="4" fontId="8" fillId="0" borderId="0" xfId="0" applyNumberFormat="1" applyFont="1" applyAlignment="1">
      <alignment horizontal="center" vertical="top"/>
    </xf>
    <xf numFmtId="3" fontId="4" fillId="0" borderId="7" xfId="1" applyNumberFormat="1" applyFont="1" applyBorder="1" applyAlignment="1">
      <alignment horizontal="center" vertical="top" wrapText="1"/>
    </xf>
    <xf numFmtId="4" fontId="58" fillId="0" borderId="15" xfId="1" applyNumberFormat="1" applyFont="1" applyBorder="1" applyAlignment="1">
      <alignment horizontal="center" vertical="top"/>
    </xf>
    <xf numFmtId="4" fontId="58" fillId="0" borderId="1" xfId="1" applyNumberFormat="1" applyFont="1" applyBorder="1" applyAlignment="1">
      <alignment horizontal="center" vertical="top"/>
    </xf>
    <xf numFmtId="4" fontId="53" fillId="0" borderId="15" xfId="1" applyNumberFormat="1" applyFont="1" applyBorder="1" applyAlignment="1">
      <alignment horizontal="center" vertical="top"/>
    </xf>
    <xf numFmtId="4" fontId="53" fillId="0" borderId="1" xfId="1" applyNumberFormat="1" applyFont="1" applyBorder="1" applyAlignment="1">
      <alignment horizontal="center" vertical="top"/>
    </xf>
    <xf numFmtId="4" fontId="19" fillId="0" borderId="15" xfId="1" applyNumberFormat="1" applyFont="1" applyBorder="1" applyAlignment="1">
      <alignment horizontal="center" vertical="top"/>
    </xf>
    <xf numFmtId="4" fontId="54" fillId="0" borderId="15" xfId="1" applyNumberFormat="1" applyFont="1" applyBorder="1" applyAlignment="1">
      <alignment horizontal="center" vertical="top"/>
    </xf>
    <xf numFmtId="4" fontId="58" fillId="0" borderId="15" xfId="0" applyNumberFormat="1" applyFont="1" applyBorder="1" applyAlignment="1">
      <alignment horizontal="center" vertical="top"/>
    </xf>
    <xf numFmtId="4" fontId="58" fillId="0" borderId="15" xfId="31" applyNumberFormat="1" applyFont="1" applyBorder="1" applyAlignment="1">
      <alignment horizontal="center" vertical="top"/>
    </xf>
    <xf numFmtId="4" fontId="53" fillId="0" borderId="15" xfId="0" applyNumberFormat="1" applyFont="1" applyBorder="1" applyAlignment="1">
      <alignment horizontal="center" vertical="top"/>
    </xf>
    <xf numFmtId="4" fontId="19" fillId="0" borderId="15" xfId="0" applyNumberFormat="1" applyFont="1" applyBorder="1" applyAlignment="1">
      <alignment horizontal="center" vertical="top"/>
    </xf>
    <xf numFmtId="4" fontId="19" fillId="0" borderId="15" xfId="1" applyNumberFormat="1" applyFont="1" applyBorder="1" applyAlignment="1">
      <alignment horizontal="center" vertical="top" wrapText="1"/>
    </xf>
    <xf numFmtId="4" fontId="58" fillId="0" borderId="15" xfId="1" applyNumberFormat="1" applyFont="1" applyBorder="1" applyAlignment="1">
      <alignment horizontal="center" vertical="top" wrapText="1"/>
    </xf>
    <xf numFmtId="4" fontId="54" fillId="0" borderId="15" xfId="1" applyNumberFormat="1" applyFont="1" applyBorder="1" applyAlignment="1">
      <alignment horizontal="center" vertical="top" wrapText="1"/>
    </xf>
    <xf numFmtId="4" fontId="59" fillId="0" borderId="15" xfId="0" applyNumberFormat="1" applyFont="1" applyBorder="1" applyAlignment="1">
      <alignment horizontal="center" vertical="top"/>
    </xf>
    <xf numFmtId="4" fontId="58" fillId="0" borderId="15" xfId="0" applyNumberFormat="1" applyFont="1" applyBorder="1" applyAlignment="1">
      <alignment horizontal="center" vertical="top" wrapText="1"/>
    </xf>
    <xf numFmtId="4" fontId="53" fillId="0" borderId="15" xfId="1" applyNumberFormat="1" applyFont="1" applyBorder="1" applyAlignment="1">
      <alignment horizontal="center" vertical="top" wrapText="1"/>
    </xf>
    <xf numFmtId="4" fontId="58" fillId="0" borderId="15" xfId="2" applyNumberFormat="1" applyFont="1" applyBorder="1" applyAlignment="1">
      <alignment horizontal="center" vertical="top"/>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6" xfId="0" applyFont="1" applyBorder="1" applyAlignment="1">
      <alignment horizontal="center" vertical="center" wrapText="1"/>
    </xf>
    <xf numFmtId="4" fontId="19" fillId="0" borderId="7" xfId="1" applyNumberFormat="1" applyFont="1" applyBorder="1" applyAlignment="1">
      <alignment horizontal="center" vertical="top"/>
    </xf>
    <xf numFmtId="4" fontId="19" fillId="0" borderId="3" xfId="1" applyNumberFormat="1" applyFont="1" applyBorder="1" applyAlignment="1">
      <alignment horizontal="center" vertical="top"/>
    </xf>
    <xf numFmtId="4" fontId="19" fillId="0" borderId="2" xfId="1" applyNumberFormat="1" applyFont="1" applyBorder="1" applyAlignment="1">
      <alignment horizontal="center" vertical="top"/>
    </xf>
    <xf numFmtId="4" fontId="58" fillId="0" borderId="15" xfId="1" applyNumberFormat="1" applyFont="1" applyBorder="1" applyAlignment="1">
      <alignment horizontal="center" vertical="top"/>
    </xf>
    <xf numFmtId="49" fontId="54" fillId="0" borderId="1" xfId="1" applyNumberFormat="1" applyFont="1" applyBorder="1" applyAlignment="1">
      <alignment horizontal="center" vertical="center" wrapText="1"/>
    </xf>
    <xf numFmtId="49" fontId="54" fillId="0" borderId="9" xfId="1" applyNumberFormat="1" applyFont="1" applyBorder="1" applyAlignment="1">
      <alignment horizontal="center" vertical="center" wrapText="1"/>
    </xf>
    <xf numFmtId="49" fontId="54" fillId="0" borderId="6" xfId="1" applyNumberFormat="1" applyFont="1" applyBorder="1" applyAlignment="1">
      <alignment horizontal="center" vertical="center" wrapText="1"/>
    </xf>
    <xf numFmtId="0" fontId="53" fillId="0" borderId="1" xfId="1" applyFont="1" applyBorder="1" applyAlignment="1">
      <alignment horizontal="center" vertical="center" wrapText="1"/>
    </xf>
    <xf numFmtId="0" fontId="53" fillId="0" borderId="9" xfId="1" applyFont="1" applyBorder="1" applyAlignment="1">
      <alignment horizontal="center" vertical="center" wrapText="1"/>
    </xf>
    <xf numFmtId="0" fontId="53" fillId="0" borderId="6" xfId="1" applyFont="1" applyBorder="1" applyAlignment="1">
      <alignment horizontal="center" vertical="center" wrapText="1"/>
    </xf>
    <xf numFmtId="0" fontId="53" fillId="0" borderId="1" xfId="1" applyFont="1" applyBorder="1" applyAlignment="1">
      <alignment horizontal="center" vertical="center"/>
    </xf>
    <xf numFmtId="0" fontId="53" fillId="0" borderId="9" xfId="1" applyFont="1" applyBorder="1" applyAlignment="1">
      <alignment horizontal="center" vertical="center"/>
    </xf>
    <xf numFmtId="0" fontId="53" fillId="0" borderId="6" xfId="1" applyFont="1" applyBorder="1" applyAlignment="1">
      <alignment horizontal="center" vertical="center"/>
    </xf>
    <xf numFmtId="49" fontId="3" fillId="0" borderId="7" xfId="1" applyNumberFormat="1" applyFont="1" applyBorder="1" applyAlignment="1">
      <alignment horizontal="center" vertical="top" wrapText="1"/>
    </xf>
    <xf numFmtId="49" fontId="3" fillId="0" borderId="3" xfId="1" applyNumberFormat="1" applyFont="1" applyBorder="1" applyAlignment="1">
      <alignment horizontal="center" vertical="top" wrapText="1"/>
    </xf>
    <xf numFmtId="49" fontId="3" fillId="0" borderId="2" xfId="1" applyNumberFormat="1" applyFont="1" applyBorder="1" applyAlignment="1">
      <alignment horizontal="center" vertical="top" wrapText="1"/>
    </xf>
    <xf numFmtId="49" fontId="4" fillId="0" borderId="7" xfId="1" applyNumberFormat="1" applyFont="1" applyBorder="1" applyAlignment="1">
      <alignment horizontal="center" vertical="top"/>
    </xf>
    <xf numFmtId="49" fontId="4" fillId="0" borderId="3" xfId="1" applyNumberFormat="1" applyFont="1" applyBorder="1" applyAlignment="1">
      <alignment horizontal="center" vertical="top"/>
    </xf>
    <xf numFmtId="49" fontId="4" fillId="0" borderId="2" xfId="1" applyNumberFormat="1" applyFont="1" applyBorder="1" applyAlignment="1">
      <alignment horizontal="center" vertical="top"/>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9" fontId="3" fillId="0" borderId="7" xfId="1" applyNumberFormat="1" applyFont="1" applyBorder="1" applyAlignment="1">
      <alignment horizontal="center" vertical="top"/>
    </xf>
    <xf numFmtId="49" fontId="3" fillId="0" borderId="3" xfId="1" applyNumberFormat="1" applyFont="1" applyBorder="1" applyAlignment="1">
      <alignment horizontal="center" vertical="top"/>
    </xf>
    <xf numFmtId="49" fontId="3" fillId="0" borderId="2" xfId="1" applyNumberFormat="1" applyFont="1" applyBorder="1" applyAlignment="1">
      <alignment horizontal="center" vertical="top"/>
    </xf>
    <xf numFmtId="0" fontId="4" fillId="0" borderId="7" xfId="0" applyFont="1" applyBorder="1" applyAlignment="1">
      <alignment horizontal="center" vertical="top"/>
    </xf>
    <xf numFmtId="0" fontId="4" fillId="0" borderId="3" xfId="0" applyFont="1" applyBorder="1" applyAlignment="1">
      <alignment horizontal="center" vertical="top"/>
    </xf>
    <xf numFmtId="0" fontId="4" fillId="0" borderId="2" xfId="0" applyFont="1" applyBorder="1" applyAlignment="1">
      <alignment horizontal="center" vertical="top"/>
    </xf>
    <xf numFmtId="2" fontId="4" fillId="0" borderId="7" xfId="1" applyNumberFormat="1" applyFont="1" applyBorder="1" applyAlignment="1">
      <alignment horizontal="center" vertical="top" wrapText="1"/>
    </xf>
    <xf numFmtId="2" fontId="4" fillId="0" borderId="3" xfId="1" applyNumberFormat="1" applyFont="1" applyBorder="1" applyAlignment="1">
      <alignment horizontal="center" vertical="top" wrapText="1"/>
    </xf>
    <xf numFmtId="2" fontId="4" fillId="0" borderId="2" xfId="1" applyNumberFormat="1" applyFont="1" applyBorder="1" applyAlignment="1">
      <alignment horizontal="center" vertical="top" wrapText="1"/>
    </xf>
    <xf numFmtId="49" fontId="4" fillId="0" borderId="7" xfId="1" applyNumberFormat="1" applyFont="1" applyBorder="1" applyAlignment="1">
      <alignment horizontal="center" vertical="top" wrapText="1"/>
    </xf>
    <xf numFmtId="49" fontId="4" fillId="0" borderId="3" xfId="1" applyNumberFormat="1" applyFont="1" applyBorder="1" applyAlignment="1">
      <alignment horizontal="center" vertical="top" wrapText="1"/>
    </xf>
    <xf numFmtId="49" fontId="4" fillId="0" borderId="2" xfId="1" applyNumberFormat="1" applyFont="1" applyBorder="1" applyAlignment="1">
      <alignment horizontal="center" vertical="top" wrapText="1"/>
    </xf>
    <xf numFmtId="0" fontId="4" fillId="0" borderId="7" xfId="1" applyFont="1" applyBorder="1" applyAlignment="1">
      <alignment horizontal="center"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49" fontId="3" fillId="0" borderId="7" xfId="0" applyNumberFormat="1" applyFont="1" applyBorder="1" applyAlignment="1">
      <alignment horizontal="center" vertical="top"/>
    </xf>
    <xf numFmtId="49" fontId="3" fillId="0" borderId="3" xfId="0" applyNumberFormat="1" applyFont="1" applyBorder="1" applyAlignment="1">
      <alignment horizontal="center" vertical="top"/>
    </xf>
    <xf numFmtId="49" fontId="3" fillId="0" borderId="2" xfId="0" applyNumberFormat="1" applyFont="1" applyBorder="1" applyAlignment="1">
      <alignment horizontal="center" vertical="top"/>
    </xf>
    <xf numFmtId="0" fontId="53" fillId="0" borderId="1" xfId="0" applyFont="1" applyBorder="1" applyAlignment="1">
      <alignment horizontal="center" vertical="center"/>
    </xf>
    <xf numFmtId="0" fontId="53" fillId="0" borderId="9" xfId="0" applyFont="1" applyBorder="1" applyAlignment="1">
      <alignment horizontal="center" vertical="center"/>
    </xf>
    <xf numFmtId="0" fontId="53" fillId="0" borderId="6" xfId="0" applyFont="1" applyBorder="1" applyAlignment="1">
      <alignment horizontal="center" vertical="center"/>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49" fontId="4" fillId="0" borderId="2" xfId="0" applyNumberFormat="1" applyFont="1" applyBorder="1" applyAlignment="1">
      <alignment horizontal="center" vertical="top"/>
    </xf>
    <xf numFmtId="49" fontId="4" fillId="0" borderId="7" xfId="1" quotePrefix="1" applyNumberFormat="1" applyFont="1" applyBorder="1" applyAlignment="1">
      <alignment horizontal="center" vertical="top"/>
    </xf>
    <xf numFmtId="49" fontId="4" fillId="0" borderId="3" xfId="1" quotePrefix="1" applyNumberFormat="1" applyFont="1" applyBorder="1" applyAlignment="1">
      <alignment horizontal="center" vertical="top"/>
    </xf>
    <xf numFmtId="49" fontId="4" fillId="0" borderId="2" xfId="1" quotePrefix="1" applyNumberFormat="1" applyFont="1" applyBorder="1" applyAlignment="1">
      <alignment horizontal="center" vertical="top"/>
    </xf>
    <xf numFmtId="0" fontId="4" fillId="0" borderId="0" xfId="0" applyFont="1" applyAlignment="1">
      <alignment horizontal="left" vertical="center" wrapText="1"/>
    </xf>
    <xf numFmtId="0" fontId="54" fillId="0" borderId="0" xfId="0" applyFont="1" applyAlignment="1">
      <alignment horizontal="center" wrapText="1"/>
    </xf>
    <xf numFmtId="0" fontId="56" fillId="0" borderId="0" xfId="0" applyFont="1" applyAlignment="1">
      <alignment horizontal="center"/>
    </xf>
    <xf numFmtId="0" fontId="3" fillId="0" borderId="13" xfId="0" applyFont="1" applyBorder="1" applyAlignment="1">
      <alignment horizontal="right"/>
    </xf>
    <xf numFmtId="0" fontId="57" fillId="0" borderId="0" xfId="0" applyFont="1" applyAlignment="1">
      <alignment horizontal="center" vertical="top"/>
    </xf>
    <xf numFmtId="2" fontId="2" fillId="0" borderId="1" xfId="1" applyNumberFormat="1" applyFont="1" applyBorder="1" applyAlignment="1">
      <alignment horizontal="center" vertical="center" wrapText="1"/>
    </xf>
    <xf numFmtId="2" fontId="2" fillId="0" borderId="6"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0" borderId="6" xfId="1"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49" fontId="4" fillId="0" borderId="7"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53" fillId="0" borderId="1" xfId="1" applyNumberFormat="1" applyFont="1" applyBorder="1" applyAlignment="1">
      <alignment horizontal="center" vertical="center" wrapText="1"/>
    </xf>
    <xf numFmtId="49" fontId="53" fillId="0" borderId="9" xfId="1" applyNumberFormat="1" applyFont="1" applyBorder="1" applyAlignment="1">
      <alignment horizontal="center" vertical="center" wrapText="1"/>
    </xf>
    <xf numFmtId="49" fontId="53" fillId="0" borderId="6" xfId="1" applyNumberFormat="1" applyFont="1" applyBorder="1" applyAlignment="1">
      <alignment horizontal="center" vertical="center" wrapText="1"/>
    </xf>
    <xf numFmtId="49" fontId="53" fillId="0" borderId="1" xfId="1" applyNumberFormat="1" applyFont="1" applyBorder="1" applyAlignment="1">
      <alignment horizontal="center" vertical="center"/>
    </xf>
    <xf numFmtId="49" fontId="53" fillId="0" borderId="9" xfId="1" applyNumberFormat="1" applyFont="1" applyBorder="1" applyAlignment="1">
      <alignment horizontal="center" vertical="center"/>
    </xf>
    <xf numFmtId="49" fontId="53" fillId="0" borderId="6" xfId="1" applyNumberFormat="1" applyFont="1" applyBorder="1" applyAlignment="1">
      <alignment horizontal="center" vertical="center"/>
    </xf>
    <xf numFmtId="0" fontId="4" fillId="0" borderId="8" xfId="0" applyFont="1" applyBorder="1" applyAlignment="1">
      <alignment horizontal="left" vertical="top"/>
    </xf>
  </cellXfs>
  <cellStyles count="92">
    <cellStyle name="1 antraštė" xfId="38" builtinId="16" customBuiltin="1"/>
    <cellStyle name="2 antraštė" xfId="39" builtinId="17" customBuiltin="1"/>
    <cellStyle name="20% – paryškinimas 1" xfId="54" builtinId="30" customBuiltin="1"/>
    <cellStyle name="20% – paryškinimas 2" xfId="58" builtinId="34" customBuiltin="1"/>
    <cellStyle name="20% – paryškinimas 3" xfId="62" builtinId="38" customBuiltin="1"/>
    <cellStyle name="20% – paryškinimas 4" xfId="66" builtinId="42" customBuiltin="1"/>
    <cellStyle name="20% – paryškinimas 5" xfId="70" builtinId="46" customBuiltin="1"/>
    <cellStyle name="20% – paryškinimas 6" xfId="74" builtinId="50" customBuiltin="1"/>
    <cellStyle name="3 antraštė" xfId="40" builtinId="18" customBuiltin="1"/>
    <cellStyle name="4 antraštė" xfId="41" builtinId="19" customBuiltin="1"/>
    <cellStyle name="40% – paryškinimas 1" xfId="55" builtinId="31" customBuiltin="1"/>
    <cellStyle name="40% – paryškinimas 2" xfId="59" builtinId="35" customBuiltin="1"/>
    <cellStyle name="40% – paryškinimas 3" xfId="63" builtinId="39" customBuiltin="1"/>
    <cellStyle name="40% – paryškinimas 4" xfId="67" builtinId="43" customBuiltin="1"/>
    <cellStyle name="40% – paryškinimas 5" xfId="71" builtinId="47" customBuiltin="1"/>
    <cellStyle name="40% – paryškinimas 6" xfId="75" builtinId="51" customBuiltin="1"/>
    <cellStyle name="60% – paryškinimas 1" xfId="56" builtinId="32" customBuiltin="1"/>
    <cellStyle name="60% – paryškinimas 1 2" xfId="85" xr:uid="{0D0EA33B-52A7-4284-AF97-E91858F69874}"/>
    <cellStyle name="60% – paryškinimas 2" xfId="60" builtinId="36" customBuiltin="1"/>
    <cellStyle name="60% – paryškinimas 2 2" xfId="86" xr:uid="{298DFC63-0C8D-469B-A4D4-106DB846BF66}"/>
    <cellStyle name="60% – paryškinimas 3" xfId="64" builtinId="40" customBuiltin="1"/>
    <cellStyle name="60% – paryškinimas 3 2" xfId="87" xr:uid="{E3D318D4-8656-478F-88D0-62D6A76D9D84}"/>
    <cellStyle name="60% – paryškinimas 4" xfId="68" builtinId="44" customBuiltin="1"/>
    <cellStyle name="60% – paryškinimas 4 2" xfId="88" xr:uid="{830BE642-9732-4E6D-9CEF-7B32A0ECC142}"/>
    <cellStyle name="60% – paryškinimas 5" xfId="72" builtinId="48" customBuiltin="1"/>
    <cellStyle name="60% – paryškinimas 5 2" xfId="89" xr:uid="{5DB5DEE8-B5BE-4427-A97E-653B60D3F2A3}"/>
    <cellStyle name="60% – paryškinimas 6" xfId="76" builtinId="52" customBuiltin="1"/>
    <cellStyle name="60% – paryškinimas 6 2" xfId="90" xr:uid="{6FCE528C-8FC8-4651-BCBE-E1621409C7F5}"/>
    <cellStyle name="Aiškinamasis tekstas" xfId="51" builtinId="53" customBuiltin="1"/>
    <cellStyle name="Blogas" xfId="43" builtinId="27" customBuiltin="1"/>
    <cellStyle name="buvo suplanuotos nenumatytiems atvejams, kurių neprireikė." xfId="36" xr:uid="{00000000-0005-0000-0000-000000000000}"/>
    <cellStyle name="Excel Built-in Explanatory Text" xfId="83" xr:uid="{4370167E-1ED4-40E8-91A4-A8B35FC93040}"/>
    <cellStyle name="Geras" xfId="42" builtinId="26" customBuiltin="1"/>
    <cellStyle name="Įprastas" xfId="0" builtinId="0"/>
    <cellStyle name="Įprastas 10" xfId="81" xr:uid="{A4B3520A-F8F0-4788-ACC9-49093AFCFAB0}"/>
    <cellStyle name="Įprastas 11" xfId="82" xr:uid="{BE9CFE7F-A590-49C9-B265-6C47388855E0}"/>
    <cellStyle name="Įprastas 2" xfId="13" xr:uid="{00000000-0005-0000-0000-000002000000}"/>
    <cellStyle name="Įprastas 2 2" xfId="14" xr:uid="{00000000-0005-0000-0000-000003000000}"/>
    <cellStyle name="Įprastas 2 2 2" xfId="9" xr:uid="{00000000-0005-0000-0000-000004000000}"/>
    <cellStyle name="Įprastas 2 2_Forma Nr. 3" xfId="79" xr:uid="{D03F4E58-874A-4200-BBF6-0BCE373E951D}"/>
    <cellStyle name="Įprastas 3" xfId="15" xr:uid="{00000000-0005-0000-0000-000005000000}"/>
    <cellStyle name="Įprastas 4" xfId="12" xr:uid="{00000000-0005-0000-0000-000006000000}"/>
    <cellStyle name="Įprastas 5" xfId="1" xr:uid="{00000000-0005-0000-0000-000007000000}"/>
    <cellStyle name="Įprastas 5 10" xfId="19" xr:uid="{00000000-0005-0000-0000-000008000000}"/>
    <cellStyle name="Įprastas 5 11" xfId="24" xr:uid="{00000000-0005-0000-0000-000009000000}"/>
    <cellStyle name="Įprastas 5 12" xfId="25" xr:uid="{00000000-0005-0000-0000-00000A000000}"/>
    <cellStyle name="Įprastas 5 2" xfId="2" xr:uid="{00000000-0005-0000-0000-00000B000000}"/>
    <cellStyle name="Įprastas 5 2 2" xfId="4" xr:uid="{00000000-0005-0000-0000-00000C000000}"/>
    <cellStyle name="Įprastas 5 2 2 2" xfId="21" xr:uid="{00000000-0005-0000-0000-00000D000000}"/>
    <cellStyle name="Įprastas 5 2 2 2 2" xfId="29" xr:uid="{00000000-0005-0000-0000-00000E000000}"/>
    <cellStyle name="Įprastas 5 2 3" xfId="5" xr:uid="{00000000-0005-0000-0000-00000F000000}"/>
    <cellStyle name="Įprastas 5 2 4" xfId="22" xr:uid="{00000000-0005-0000-0000-000010000000}"/>
    <cellStyle name="Įprastas 5 2 5" xfId="28" xr:uid="{00000000-0005-0000-0000-000011000000}"/>
    <cellStyle name="Įprastas 5 3" xfId="3" xr:uid="{00000000-0005-0000-0000-000012000000}"/>
    <cellStyle name="Įprastas 5 3 2" xfId="20" xr:uid="{00000000-0005-0000-0000-000013000000}"/>
    <cellStyle name="Įprastas 5 3 3" xfId="23" xr:uid="{00000000-0005-0000-0000-000014000000}"/>
    <cellStyle name="Įprastas 5 4" xfId="30" xr:uid="{00000000-0005-0000-0000-000015000000}"/>
    <cellStyle name="Įprastas 5 5" xfId="6" xr:uid="{00000000-0005-0000-0000-000016000000}"/>
    <cellStyle name="Įprastas 5 5 2" xfId="27" xr:uid="{00000000-0005-0000-0000-000017000000}"/>
    <cellStyle name="Įprastas 5 8" xfId="31" xr:uid="{00000000-0005-0000-0000-000018000000}"/>
    <cellStyle name="Įprastas 5 9" xfId="18" xr:uid="{00000000-0005-0000-0000-000019000000}"/>
    <cellStyle name="Įprastas 5_Forma Nr. 3" xfId="80" xr:uid="{5B16FA60-4DE6-4FEC-B306-BCE17DDB595B}"/>
    <cellStyle name="Įprastas 6" xfId="17" xr:uid="{00000000-0005-0000-0000-00001A000000}"/>
    <cellStyle name="Įprastas 7" xfId="33" xr:uid="{00000000-0005-0000-0000-00001B000000}"/>
    <cellStyle name="Įprastas 8" xfId="26" xr:uid="{00000000-0005-0000-0000-00001C000000}"/>
    <cellStyle name="Įprastas 9" xfId="77" xr:uid="{83A58369-90A3-4706-AC14-8387E8ADEA80}"/>
    <cellStyle name="Įspėjimo tekstas" xfId="49" builtinId="11" customBuiltin="1"/>
    <cellStyle name="Išvestis" xfId="32" builtinId="21" customBuiltin="1"/>
    <cellStyle name="Įvestis" xfId="45" builtinId="20" customBuiltin="1"/>
    <cellStyle name="Kablelis 2" xfId="16" xr:uid="{00000000-0005-0000-0000-00001F000000}"/>
    <cellStyle name="Kablelis 3" xfId="91" xr:uid="{8522EE02-8ED3-4998-9C21-466FA418DD8E}"/>
    <cellStyle name="Neutralus" xfId="44" builtinId="28" customBuiltin="1"/>
    <cellStyle name="Neutralus 2" xfId="84" xr:uid="{313F5F76-A0A2-414E-9726-FC3B0B1980FD}"/>
    <cellStyle name="Normal" xfId="34" xr:uid="{00000000-0005-0000-0000-000020000000}"/>
    <cellStyle name="Normal 2" xfId="8" xr:uid="{00000000-0005-0000-0000-000021000000}"/>
    <cellStyle name="Normal 3" xfId="10" xr:uid="{00000000-0005-0000-0000-000022000000}"/>
    <cellStyle name="Normal 4" xfId="11" xr:uid="{00000000-0005-0000-0000-000023000000}"/>
    <cellStyle name="Normal 5" xfId="7" xr:uid="{00000000-0005-0000-0000-000024000000}"/>
    <cellStyle name="Normal_13 priedas" xfId="35" xr:uid="{00000000-0005-0000-0000-000025000000}"/>
    <cellStyle name="Paryškinimas 1" xfId="53" builtinId="29" customBuiltin="1"/>
    <cellStyle name="Paryškinimas 2" xfId="57" builtinId="33" customBuiltin="1"/>
    <cellStyle name="Paryškinimas 3" xfId="61" builtinId="37" customBuiltin="1"/>
    <cellStyle name="Paryškinimas 4" xfId="65" builtinId="41" customBuiltin="1"/>
    <cellStyle name="Paryškinimas 5" xfId="69" builtinId="45" customBuiltin="1"/>
    <cellStyle name="Paryškinimas 6" xfId="73" builtinId="49" customBuiltin="1"/>
    <cellStyle name="Pastaba" xfId="50" builtinId="10" customBuiltin="1"/>
    <cellStyle name="Pastaba 2" xfId="78" xr:uid="{34B44670-A52A-409B-AF3E-9E2D53F09CBF}"/>
    <cellStyle name="Pavadinimas" xfId="37" builtinId="15" customBuiltin="1"/>
    <cellStyle name="Skaičiavimas" xfId="46" builtinId="22" customBuiltin="1"/>
    <cellStyle name="Suma" xfId="52" builtinId="25" customBuiltin="1"/>
    <cellStyle name="Susietas langelis" xfId="47" builtinId="24" customBuiltin="1"/>
    <cellStyle name="Tikrinimo langelis" xfId="48" builtinId="23" customBuiltin="1"/>
  </cellStyles>
  <dxfs count="0"/>
  <tableStyles count="0" defaultTableStyle="TableStyleMedium2" defaultPivotStyle="PivotStyleLight16"/>
  <colors>
    <mruColors>
      <color rgb="FFEEF3F8"/>
      <color rgb="FFFF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workbookViewId="0">
      <selection activeCell="E23" sqref="E23"/>
    </sheetView>
  </sheetViews>
  <sheetFormatPr defaultRowHeight="14.4"/>
  <cols>
    <col min="1" max="1" width="14.6640625" customWidth="1"/>
    <col min="2" max="2" width="7" bestFit="1" customWidth="1"/>
    <col min="3" max="3" width="71.109375" bestFit="1" customWidth="1"/>
    <col min="4" max="4" width="66.6640625" customWidth="1"/>
  </cols>
  <sheetData>
    <row r="1" spans="1:5">
      <c r="A1" t="s">
        <v>14</v>
      </c>
      <c r="B1" t="s">
        <v>15</v>
      </c>
      <c r="C1" t="s">
        <v>16</v>
      </c>
      <c r="D1" t="s">
        <v>17</v>
      </c>
      <c r="E1">
        <v>1</v>
      </c>
    </row>
    <row r="2" spans="1:5">
      <c r="A2" t="s">
        <v>39</v>
      </c>
      <c r="B2" t="s">
        <v>6</v>
      </c>
      <c r="C2" t="s">
        <v>40</v>
      </c>
      <c r="D2" t="s">
        <v>41</v>
      </c>
      <c r="E2">
        <v>1</v>
      </c>
    </row>
    <row r="3" spans="1:5">
      <c r="A3">
        <v>1773</v>
      </c>
      <c r="B3" t="s">
        <v>6</v>
      </c>
      <c r="C3" t="s">
        <v>297</v>
      </c>
      <c r="D3" t="s">
        <v>296</v>
      </c>
      <c r="E3">
        <v>1</v>
      </c>
    </row>
    <row r="4" spans="1:5">
      <c r="A4" t="s">
        <v>51</v>
      </c>
      <c r="B4" t="s">
        <v>52</v>
      </c>
      <c r="C4" t="s">
        <v>53</v>
      </c>
      <c r="D4" t="s">
        <v>54</v>
      </c>
      <c r="E4">
        <v>1</v>
      </c>
    </row>
    <row r="5" spans="1:5">
      <c r="A5" t="s">
        <v>51</v>
      </c>
      <c r="B5" t="s">
        <v>57</v>
      </c>
      <c r="C5" t="s">
        <v>53</v>
      </c>
      <c r="D5" t="s">
        <v>58</v>
      </c>
      <c r="E5">
        <v>1</v>
      </c>
    </row>
    <row r="6" spans="1:5">
      <c r="A6" t="s">
        <v>51</v>
      </c>
      <c r="B6" t="s">
        <v>59</v>
      </c>
      <c r="C6" t="s">
        <v>53</v>
      </c>
      <c r="D6" t="s">
        <v>60</v>
      </c>
      <c r="E6">
        <v>1</v>
      </c>
    </row>
    <row r="7" spans="1:5">
      <c r="A7" t="s">
        <v>51</v>
      </c>
      <c r="B7" t="s">
        <v>63</v>
      </c>
      <c r="C7" t="s">
        <v>53</v>
      </c>
      <c r="D7" t="s">
        <v>64</v>
      </c>
      <c r="E7">
        <v>1</v>
      </c>
    </row>
    <row r="8" spans="1:5">
      <c r="A8" t="s">
        <v>51</v>
      </c>
      <c r="B8" t="s">
        <v>65</v>
      </c>
      <c r="C8" t="s">
        <v>53</v>
      </c>
      <c r="D8" t="s">
        <v>66</v>
      </c>
      <c r="E8">
        <v>1</v>
      </c>
    </row>
    <row r="9" spans="1:5">
      <c r="A9" t="s">
        <v>51</v>
      </c>
      <c r="B9" t="s">
        <v>67</v>
      </c>
      <c r="C9" t="s">
        <v>53</v>
      </c>
      <c r="D9" t="s">
        <v>68</v>
      </c>
      <c r="E9">
        <v>1</v>
      </c>
    </row>
    <row r="10" spans="1:5">
      <c r="A10" t="s">
        <v>51</v>
      </c>
      <c r="B10" t="s">
        <v>69</v>
      </c>
      <c r="C10" t="s">
        <v>53</v>
      </c>
      <c r="D10" t="s">
        <v>70</v>
      </c>
      <c r="E10">
        <v>1</v>
      </c>
    </row>
    <row r="11" spans="1:5">
      <c r="A11" t="s">
        <v>74</v>
      </c>
      <c r="B11" t="s">
        <v>6</v>
      </c>
      <c r="C11" t="s">
        <v>75</v>
      </c>
      <c r="D11" t="s">
        <v>76</v>
      </c>
      <c r="E11">
        <v>1</v>
      </c>
    </row>
    <row r="12" spans="1:5">
      <c r="A12" t="s">
        <v>74</v>
      </c>
      <c r="B12" t="s">
        <v>15</v>
      </c>
      <c r="C12" t="s">
        <v>75</v>
      </c>
      <c r="D12" t="s">
        <v>77</v>
      </c>
      <c r="E12">
        <v>1</v>
      </c>
    </row>
    <row r="13" spans="1:5">
      <c r="A13" t="s">
        <v>74</v>
      </c>
      <c r="B13" t="s">
        <v>78</v>
      </c>
      <c r="C13" t="s">
        <v>75</v>
      </c>
      <c r="D13" t="s">
        <v>79</v>
      </c>
      <c r="E13">
        <v>1</v>
      </c>
    </row>
    <row r="14" spans="1:5">
      <c r="A14" t="s">
        <v>74</v>
      </c>
      <c r="B14" t="s">
        <v>48</v>
      </c>
      <c r="C14" t="s">
        <v>75</v>
      </c>
      <c r="D14" t="s">
        <v>80</v>
      </c>
      <c r="E14">
        <v>1</v>
      </c>
    </row>
    <row r="15" spans="1:5">
      <c r="A15" t="s">
        <v>74</v>
      </c>
      <c r="B15" t="s">
        <v>20</v>
      </c>
      <c r="C15" t="s">
        <v>75</v>
      </c>
      <c r="D15" t="s">
        <v>81</v>
      </c>
      <c r="E15">
        <v>1</v>
      </c>
    </row>
    <row r="16" spans="1:5">
      <c r="A16" t="s">
        <v>74</v>
      </c>
      <c r="B16" t="s">
        <v>82</v>
      </c>
      <c r="C16" t="s">
        <v>75</v>
      </c>
      <c r="D16" t="s">
        <v>83</v>
      </c>
      <c r="E16">
        <v>1</v>
      </c>
    </row>
    <row r="17" spans="1:5">
      <c r="A17" t="s">
        <v>74</v>
      </c>
      <c r="B17" t="s">
        <v>22</v>
      </c>
      <c r="C17" t="s">
        <v>75</v>
      </c>
      <c r="D17" t="s">
        <v>84</v>
      </c>
      <c r="E17">
        <v>1</v>
      </c>
    </row>
    <row r="18" spans="1:5">
      <c r="A18" t="s">
        <v>74</v>
      </c>
      <c r="B18" t="s">
        <v>85</v>
      </c>
      <c r="C18" t="s">
        <v>75</v>
      </c>
      <c r="D18" t="s">
        <v>86</v>
      </c>
      <c r="E18">
        <v>1</v>
      </c>
    </row>
    <row r="19" spans="1:5">
      <c r="A19" t="s">
        <v>74</v>
      </c>
      <c r="B19" t="s">
        <v>87</v>
      </c>
      <c r="C19" t="s">
        <v>75</v>
      </c>
      <c r="D19" t="s">
        <v>88</v>
      </c>
      <c r="E19">
        <v>1</v>
      </c>
    </row>
    <row r="20" spans="1:5">
      <c r="A20" t="s">
        <v>89</v>
      </c>
      <c r="B20" t="s">
        <v>93</v>
      </c>
      <c r="C20" t="s">
        <v>90</v>
      </c>
      <c r="D20" t="s">
        <v>94</v>
      </c>
      <c r="E20">
        <v>1</v>
      </c>
    </row>
    <row r="21" spans="1:5">
      <c r="A21" t="s">
        <v>89</v>
      </c>
      <c r="B21" t="s">
        <v>95</v>
      </c>
      <c r="C21" t="s">
        <v>90</v>
      </c>
      <c r="D21" t="s">
        <v>96</v>
      </c>
      <c r="E21">
        <v>1</v>
      </c>
    </row>
    <row r="22" spans="1:5">
      <c r="A22" t="s">
        <v>97</v>
      </c>
      <c r="B22" t="s">
        <v>98</v>
      </c>
      <c r="C22" t="s">
        <v>99</v>
      </c>
      <c r="D22" t="s">
        <v>100</v>
      </c>
      <c r="E22">
        <v>1</v>
      </c>
    </row>
    <row r="23" spans="1:5">
      <c r="A23" t="s">
        <v>97</v>
      </c>
      <c r="B23" t="s">
        <v>101</v>
      </c>
      <c r="C23" t="s">
        <v>99</v>
      </c>
      <c r="D23" t="s">
        <v>102</v>
      </c>
      <c r="E23">
        <v>1</v>
      </c>
    </row>
    <row r="24" spans="1:5">
      <c r="A24" t="s">
        <v>97</v>
      </c>
      <c r="B24" t="s">
        <v>103</v>
      </c>
      <c r="C24" t="s">
        <v>99</v>
      </c>
      <c r="D24" t="s">
        <v>104</v>
      </c>
      <c r="E24">
        <v>1</v>
      </c>
    </row>
    <row r="25" spans="1:5">
      <c r="A25" t="s">
        <v>97</v>
      </c>
      <c r="B25" t="s">
        <v>105</v>
      </c>
      <c r="C25" t="s">
        <v>99</v>
      </c>
      <c r="D25" t="s">
        <v>106</v>
      </c>
      <c r="E25">
        <v>1</v>
      </c>
    </row>
    <row r="26" spans="1:5">
      <c r="A26" t="s">
        <v>107</v>
      </c>
      <c r="B26" t="s">
        <v>108</v>
      </c>
      <c r="C26" t="s">
        <v>109</v>
      </c>
      <c r="D26" t="s">
        <v>110</v>
      </c>
      <c r="E26">
        <v>1</v>
      </c>
    </row>
    <row r="27" spans="1:5">
      <c r="A27" t="s">
        <v>107</v>
      </c>
      <c r="B27" t="s">
        <v>112</v>
      </c>
      <c r="C27" t="s">
        <v>109</v>
      </c>
      <c r="D27" t="s">
        <v>113</v>
      </c>
      <c r="E27">
        <v>1</v>
      </c>
    </row>
    <row r="28" spans="1:5">
      <c r="A28" t="s">
        <v>114</v>
      </c>
      <c r="B28" t="s">
        <v>87</v>
      </c>
      <c r="C28" t="s">
        <v>115</v>
      </c>
      <c r="D28" t="s">
        <v>118</v>
      </c>
      <c r="E28">
        <v>1</v>
      </c>
    </row>
    <row r="29" spans="1:5">
      <c r="A29">
        <v>1811</v>
      </c>
      <c r="B29" t="s">
        <v>20</v>
      </c>
      <c r="C29" t="s">
        <v>119</v>
      </c>
      <c r="D29" t="s">
        <v>120</v>
      </c>
      <c r="E29">
        <v>1</v>
      </c>
    </row>
    <row r="30" spans="1:5">
      <c r="A30" t="s">
        <v>123</v>
      </c>
      <c r="B30" t="s">
        <v>22</v>
      </c>
      <c r="C30" t="s">
        <v>124</v>
      </c>
      <c r="D30" t="s">
        <v>125</v>
      </c>
      <c r="E30">
        <v>1</v>
      </c>
    </row>
    <row r="31" spans="1:5">
      <c r="A31" t="s">
        <v>123</v>
      </c>
      <c r="B31" t="s">
        <v>87</v>
      </c>
      <c r="C31" t="s">
        <v>124</v>
      </c>
      <c r="D31" t="s">
        <v>126</v>
      </c>
      <c r="E31">
        <v>1</v>
      </c>
    </row>
    <row r="32" spans="1:5">
      <c r="A32" t="s">
        <v>127</v>
      </c>
      <c r="B32" t="s">
        <v>15</v>
      </c>
      <c r="C32" t="s">
        <v>128</v>
      </c>
      <c r="D32" t="s">
        <v>129</v>
      </c>
      <c r="E32">
        <v>1</v>
      </c>
    </row>
    <row r="33" spans="1:5">
      <c r="A33" t="s">
        <v>127</v>
      </c>
      <c r="B33" t="s">
        <v>48</v>
      </c>
      <c r="C33" t="s">
        <v>128</v>
      </c>
      <c r="D33" t="s">
        <v>130</v>
      </c>
      <c r="E33">
        <v>1</v>
      </c>
    </row>
    <row r="34" spans="1:5">
      <c r="A34" t="s">
        <v>127</v>
      </c>
      <c r="B34" t="s">
        <v>20</v>
      </c>
      <c r="C34" t="s">
        <v>128</v>
      </c>
      <c r="D34" t="s">
        <v>131</v>
      </c>
      <c r="E34">
        <v>1</v>
      </c>
    </row>
    <row r="35" spans="1:5">
      <c r="A35" t="s">
        <v>127</v>
      </c>
      <c r="B35" t="s">
        <v>134</v>
      </c>
      <c r="C35" t="s">
        <v>128</v>
      </c>
      <c r="D35" t="s">
        <v>135</v>
      </c>
      <c r="E35">
        <v>1</v>
      </c>
    </row>
    <row r="36" spans="1:5">
      <c r="A36" t="s">
        <v>127</v>
      </c>
      <c r="B36" t="s">
        <v>299</v>
      </c>
      <c r="C36" t="s">
        <v>128</v>
      </c>
      <c r="D36" t="s">
        <v>300</v>
      </c>
      <c r="E36">
        <v>1</v>
      </c>
    </row>
    <row r="37" spans="1:5">
      <c r="A37" t="s">
        <v>127</v>
      </c>
      <c r="B37" t="s">
        <v>93</v>
      </c>
      <c r="C37" t="s">
        <v>128</v>
      </c>
      <c r="D37" t="s">
        <v>136</v>
      </c>
      <c r="E37">
        <v>1</v>
      </c>
    </row>
    <row r="38" spans="1:5">
      <c r="A38" t="s">
        <v>127</v>
      </c>
      <c r="B38" t="s">
        <v>137</v>
      </c>
      <c r="C38" t="s">
        <v>128</v>
      </c>
      <c r="D38" t="s">
        <v>138</v>
      </c>
      <c r="E38">
        <v>1</v>
      </c>
    </row>
    <row r="39" spans="1:5">
      <c r="A39">
        <v>1812</v>
      </c>
      <c r="B39" t="s">
        <v>6</v>
      </c>
      <c r="C39" t="s">
        <v>140</v>
      </c>
      <c r="D39" t="s">
        <v>141</v>
      </c>
      <c r="E39">
        <v>1</v>
      </c>
    </row>
    <row r="40" spans="1:5">
      <c r="A40">
        <v>1812</v>
      </c>
      <c r="B40" t="s">
        <v>22</v>
      </c>
      <c r="C40" t="s">
        <v>140</v>
      </c>
      <c r="D40" t="s">
        <v>143</v>
      </c>
      <c r="E40">
        <v>1</v>
      </c>
    </row>
    <row r="41" spans="1:5">
      <c r="A41">
        <v>1812</v>
      </c>
      <c r="B41" t="s">
        <v>87</v>
      </c>
      <c r="C41" t="s">
        <v>140</v>
      </c>
      <c r="D41" t="s">
        <v>144</v>
      </c>
      <c r="E41">
        <v>1</v>
      </c>
    </row>
    <row r="42" spans="1:5">
      <c r="A42">
        <v>1748</v>
      </c>
      <c r="B42" t="s">
        <v>6</v>
      </c>
      <c r="C42" t="s">
        <v>148</v>
      </c>
      <c r="D42" t="s">
        <v>303</v>
      </c>
      <c r="E42">
        <v>1</v>
      </c>
    </row>
    <row r="43" spans="1:5">
      <c r="A43">
        <v>1749</v>
      </c>
      <c r="B43" t="s">
        <v>6</v>
      </c>
      <c r="C43" t="s">
        <v>149</v>
      </c>
      <c r="D43" t="s">
        <v>150</v>
      </c>
      <c r="E43">
        <v>1</v>
      </c>
    </row>
    <row r="44" spans="1:5">
      <c r="A44">
        <v>2001</v>
      </c>
      <c r="B44" t="s">
        <v>6</v>
      </c>
      <c r="C44" t="s">
        <v>153</v>
      </c>
      <c r="D44" t="s">
        <v>154</v>
      </c>
      <c r="E44">
        <v>1</v>
      </c>
    </row>
    <row r="45" spans="1:5">
      <c r="A45">
        <v>2992</v>
      </c>
      <c r="B45" t="s">
        <v>78</v>
      </c>
      <c r="C45" t="s">
        <v>162</v>
      </c>
      <c r="D45" t="s">
        <v>164</v>
      </c>
      <c r="E45">
        <v>1</v>
      </c>
    </row>
    <row r="46" spans="1:5">
      <c r="A46">
        <v>1140</v>
      </c>
      <c r="B46" t="s">
        <v>15</v>
      </c>
      <c r="C46" t="s">
        <v>165</v>
      </c>
      <c r="D46" t="s">
        <v>166</v>
      </c>
      <c r="E46">
        <v>1</v>
      </c>
    </row>
    <row r="47" spans="1:5">
      <c r="A47">
        <v>2212</v>
      </c>
      <c r="B47" t="s">
        <v>173</v>
      </c>
      <c r="C47" t="s">
        <v>174</v>
      </c>
      <c r="D47" t="s">
        <v>175</v>
      </c>
      <c r="E47">
        <v>1</v>
      </c>
    </row>
    <row r="48" spans="1:5">
      <c r="A48">
        <v>2214</v>
      </c>
      <c r="B48" t="s">
        <v>189</v>
      </c>
      <c r="C48" t="s">
        <v>190</v>
      </c>
      <c r="D48" t="s">
        <v>191</v>
      </c>
      <c r="E48">
        <v>1</v>
      </c>
    </row>
    <row r="49" spans="1:5">
      <c r="A49">
        <v>1581</v>
      </c>
      <c r="B49" t="s">
        <v>6</v>
      </c>
      <c r="C49" t="s">
        <v>207</v>
      </c>
      <c r="D49" t="s">
        <v>208</v>
      </c>
      <c r="E49">
        <v>1</v>
      </c>
    </row>
    <row r="50" spans="1:5">
      <c r="A50">
        <v>1582</v>
      </c>
      <c r="B50" t="s">
        <v>98</v>
      </c>
      <c r="C50" t="s">
        <v>211</v>
      </c>
      <c r="D50" t="s">
        <v>212</v>
      </c>
      <c r="E50">
        <v>1</v>
      </c>
    </row>
    <row r="51" spans="1:5">
      <c r="A51">
        <v>1584</v>
      </c>
      <c r="B51" t="s">
        <v>6</v>
      </c>
      <c r="C51" t="s">
        <v>213</v>
      </c>
      <c r="D51" t="s">
        <v>208</v>
      </c>
      <c r="E51">
        <v>1</v>
      </c>
    </row>
    <row r="52" spans="1:5">
      <c r="A52">
        <v>1585</v>
      </c>
      <c r="B52" t="s">
        <v>6</v>
      </c>
      <c r="C52" t="s">
        <v>214</v>
      </c>
      <c r="D52" t="s">
        <v>215</v>
      </c>
      <c r="E52">
        <v>1</v>
      </c>
    </row>
    <row r="53" spans="1:5">
      <c r="A53">
        <v>1586</v>
      </c>
      <c r="B53" t="s">
        <v>98</v>
      </c>
      <c r="C53" t="s">
        <v>216</v>
      </c>
      <c r="D53" t="s">
        <v>218</v>
      </c>
      <c r="E53">
        <v>1</v>
      </c>
    </row>
    <row r="54" spans="1:5">
      <c r="A54">
        <v>1591</v>
      </c>
      <c r="B54" t="s">
        <v>98</v>
      </c>
      <c r="C54" t="s">
        <v>220</v>
      </c>
      <c r="D54" t="s">
        <v>221</v>
      </c>
      <c r="E54">
        <v>1</v>
      </c>
    </row>
    <row r="55" spans="1:5">
      <c r="A55">
        <v>1595</v>
      </c>
      <c r="B55" t="s">
        <v>98</v>
      </c>
      <c r="C55" t="s">
        <v>223</v>
      </c>
      <c r="D55" t="s">
        <v>305</v>
      </c>
      <c r="E55">
        <v>1</v>
      </c>
    </row>
    <row r="56" spans="1:5">
      <c r="A56">
        <v>1627</v>
      </c>
      <c r="B56" t="s">
        <v>6</v>
      </c>
      <c r="C56" t="s">
        <v>236</v>
      </c>
      <c r="D56" t="s">
        <v>237</v>
      </c>
      <c r="E56">
        <v>1</v>
      </c>
    </row>
    <row r="57" spans="1:5">
      <c r="A57" t="s">
        <v>251</v>
      </c>
      <c r="B57" t="s">
        <v>15</v>
      </c>
      <c r="C57" t="s">
        <v>252</v>
      </c>
      <c r="D57" t="s">
        <v>253</v>
      </c>
      <c r="E57">
        <v>1</v>
      </c>
    </row>
    <row r="58" spans="1:5">
      <c r="A58">
        <v>2763</v>
      </c>
      <c r="B58" t="s">
        <v>6</v>
      </c>
      <c r="C58" t="s">
        <v>261</v>
      </c>
      <c r="D58" t="s">
        <v>293</v>
      </c>
      <c r="E58">
        <v>1</v>
      </c>
    </row>
    <row r="59" spans="1:5">
      <c r="A59" t="s">
        <v>273</v>
      </c>
      <c r="B59" t="s">
        <v>172</v>
      </c>
      <c r="C59" t="s">
        <v>274</v>
      </c>
      <c r="D59" t="s">
        <v>275</v>
      </c>
      <c r="E59">
        <v>1</v>
      </c>
    </row>
    <row r="60" spans="1:5">
      <c r="A60" t="s">
        <v>273</v>
      </c>
      <c r="B60" t="s">
        <v>98</v>
      </c>
      <c r="C60" t="s">
        <v>274</v>
      </c>
      <c r="D60" t="s">
        <v>276</v>
      </c>
      <c r="E60">
        <v>1</v>
      </c>
    </row>
    <row r="61" spans="1:5">
      <c r="A61" t="s">
        <v>273</v>
      </c>
      <c r="B61" t="s">
        <v>101</v>
      </c>
      <c r="C61" t="s">
        <v>274</v>
      </c>
      <c r="D61" t="s">
        <v>277</v>
      </c>
      <c r="E61">
        <v>1</v>
      </c>
    </row>
    <row r="62" spans="1:5">
      <c r="A62" t="s">
        <v>278</v>
      </c>
      <c r="B62" t="s">
        <v>279</v>
      </c>
      <c r="C62" t="s">
        <v>280</v>
      </c>
      <c r="D62" t="s">
        <v>281</v>
      </c>
      <c r="E62">
        <v>1</v>
      </c>
    </row>
    <row r="63" spans="1:5">
      <c r="A63" t="s">
        <v>278</v>
      </c>
      <c r="B63" t="s">
        <v>172</v>
      </c>
      <c r="C63" t="s">
        <v>280</v>
      </c>
      <c r="D63" t="s">
        <v>282</v>
      </c>
      <c r="E63">
        <v>1</v>
      </c>
    </row>
    <row r="64" spans="1:5">
      <c r="A64" t="s">
        <v>278</v>
      </c>
      <c r="B64" t="s">
        <v>133</v>
      </c>
      <c r="C64" t="s">
        <v>280</v>
      </c>
      <c r="D64" t="s">
        <v>283</v>
      </c>
      <c r="E64">
        <v>1</v>
      </c>
    </row>
    <row r="65" spans="1:5">
      <c r="A65" t="s">
        <v>278</v>
      </c>
      <c r="B65" t="s">
        <v>117</v>
      </c>
      <c r="C65" t="s">
        <v>280</v>
      </c>
      <c r="D65" t="s">
        <v>284</v>
      </c>
      <c r="E65">
        <v>1</v>
      </c>
    </row>
  </sheetData>
  <customSheetViews>
    <customSheetView guid="{247CC5B8-E2A7-4044-B291-886883560D0F}" state="hidden">
      <selection activeCell="E23" sqref="E23"/>
      <pageMargins left="0.7" right="0.7" top="0.75" bottom="0.75" header="0.3" footer="0.3"/>
      <pageSetup orientation="portrait" r:id="rId1"/>
    </customSheetView>
    <customSheetView guid="{3A1299A1-7133-41E3-9165-1E0801063AB1}" state="hidden">
      <selection activeCell="E23" sqref="E23"/>
      <pageMargins left="0.7" right="0.7" top="0.75" bottom="0.75" header="0.3" footer="0.3"/>
      <pageSetup orientation="portrait" r:id="rId2"/>
    </customSheetView>
    <customSheetView guid="{FF52CFC1-DCEA-497B-A882-320708670DCB}">
      <selection activeCell="E23" sqref="E23"/>
      <pageMargins left="0.7" right="0.7" top="0.75" bottom="0.75" header="0.3" footer="0.3"/>
      <pageSetup orientation="portrait" r:id="rId3"/>
    </customSheetView>
    <customSheetView guid="{D8405565-0CC5-4349-B6DE-9D17D408FA01}" state="hidden">
      <selection activeCell="E23" sqref="E23"/>
      <pageMargins left="0.7" right="0.7" top="0.75" bottom="0.75" header="0.3" footer="0.3"/>
      <pageSetup orientation="portrait" r:id="rId4"/>
    </customSheetView>
    <customSheetView guid="{A3E76763-A969-438B-831C-6748CE4AFCF3}" showPageBreaks="1" state="hidden">
      <selection activeCell="E23" sqref="E23"/>
      <pageMargins left="0.7" right="0.7" top="0.75" bottom="0.75" header="0.3" footer="0.3"/>
      <pageSetup orientation="portrait" r:id="rId5"/>
    </customSheetView>
    <customSheetView guid="{D7C31C57-C81F-4E55-B2C7-2096C31FE5CC}" showPageBreaks="1" state="hidden">
      <selection activeCell="E23" sqref="E23"/>
      <pageMargins left="0.7" right="0.7" top="0.75" bottom="0.75" header="0.3" footer="0.3"/>
      <pageSetup orientation="portrait" r:id="rId6"/>
    </customSheetView>
    <customSheetView guid="{AC99C2CC-7182-479F-86DF-70C1CB3546A9}" showPageBreaks="1" state="hidden">
      <selection activeCell="E23" sqref="E23"/>
      <pageMargins left="0.7" right="0.7" top="0.75" bottom="0.75" header="0.3" footer="0.3"/>
      <pageSetup orientation="portrait" r:id="rId7"/>
    </customSheetView>
    <customSheetView guid="{68DB2BFB-3A47-4753-951F-C0DF24E73448}" showPageBreaks="1" state="hidden">
      <selection activeCell="E23" sqref="E23"/>
      <pageMargins left="0.7" right="0.7" top="0.75" bottom="0.75" header="0.3" footer="0.3"/>
      <pageSetup orientation="portrait" r:id="rId8"/>
    </customSheetView>
    <customSheetView guid="{E039D831-3E09-4A14-A3FE-23DC0726C3D5}" showPageBreaks="1" state="hidden">
      <selection activeCell="E23" sqref="E23"/>
      <pageMargins left="0.7" right="0.7" top="0.75" bottom="0.75" header="0.3" footer="0.3"/>
      <pageSetup orientation="portrait" r:id="rId9"/>
    </customSheetView>
    <customSheetView guid="{8A4400C9-3C85-4269-A8FE-F5A425A442A7}" showPageBreaks="1">
      <selection activeCell="E23" sqref="E23"/>
      <pageMargins left="0.7" right="0.7" top="0.75" bottom="0.75" header="0.3" footer="0.3"/>
      <pageSetup orientation="portrait" r:id="rId10"/>
    </customSheetView>
    <customSheetView guid="{2418B868-424F-4D1D-909E-8AD06910B095}" showPageBreaks="1" state="hidden">
      <selection activeCell="E23" sqref="E23"/>
      <pageMargins left="0.7" right="0.7" top="0.75" bottom="0.75" header="0.3" footer="0.3"/>
      <pageSetup orientation="portrait" r:id="rId11"/>
    </customSheetView>
  </customSheetView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24"/>
  <sheetViews>
    <sheetView tabSelected="1" topLeftCell="A775" zoomScaleNormal="100" workbookViewId="0">
      <selection activeCell="D786" sqref="D786"/>
    </sheetView>
  </sheetViews>
  <sheetFormatPr defaultColWidth="9.109375" defaultRowHeight="13.2"/>
  <cols>
    <col min="1" max="1" width="15" style="520" bestFit="1" customWidth="1"/>
    <col min="2" max="2" width="48.44140625" style="520" bestFit="1" customWidth="1"/>
    <col min="3" max="3" width="23" style="520" bestFit="1" customWidth="1"/>
    <col min="4" max="4" width="20.6640625" style="526" bestFit="1" customWidth="1"/>
    <col min="5" max="5" width="14.33203125" style="526" bestFit="1" customWidth="1"/>
    <col min="6" max="6" width="18.88671875" style="526" bestFit="1" customWidth="1"/>
    <col min="7" max="7" width="17.109375" style="526" bestFit="1" customWidth="1"/>
    <col min="8" max="8" width="12" style="529" customWidth="1"/>
    <col min="9" max="9" width="81.33203125" style="78" bestFit="1" customWidth="1"/>
    <col min="10" max="16384" width="9.109375" style="77"/>
  </cols>
  <sheetData>
    <row r="1" spans="1:12" s="497" customFormat="1" ht="15.6">
      <c r="A1" s="502"/>
      <c r="B1" s="502"/>
      <c r="C1" s="502"/>
      <c r="D1" s="522"/>
      <c r="E1" s="522"/>
      <c r="F1" s="522"/>
      <c r="G1" s="522"/>
      <c r="H1" s="601" t="s">
        <v>2200</v>
      </c>
      <c r="I1" s="601"/>
    </row>
    <row r="2" spans="1:12" s="497" customFormat="1" ht="15.6">
      <c r="A2" s="502"/>
      <c r="B2" s="502"/>
      <c r="C2" s="502"/>
      <c r="D2" s="522"/>
      <c r="E2" s="522"/>
      <c r="F2" s="522"/>
      <c r="G2" s="522"/>
      <c r="H2" s="523" t="s">
        <v>2201</v>
      </c>
    </row>
    <row r="3" spans="1:12" s="497" customFormat="1" ht="15.6">
      <c r="A3" s="502"/>
      <c r="B3" s="502"/>
      <c r="C3" s="502"/>
      <c r="D3" s="522"/>
      <c r="E3" s="522"/>
      <c r="F3" s="522"/>
      <c r="G3" s="522"/>
      <c r="H3" s="524"/>
    </row>
    <row r="4" spans="1:12" s="497" customFormat="1" ht="15.6">
      <c r="A4" s="602" t="s">
        <v>2202</v>
      </c>
      <c r="B4" s="602"/>
      <c r="C4" s="602"/>
      <c r="D4" s="602"/>
      <c r="E4" s="602"/>
      <c r="F4" s="602"/>
      <c r="G4" s="602"/>
      <c r="H4" s="602"/>
      <c r="I4" s="602"/>
    </row>
    <row r="5" spans="1:12" s="497" customFormat="1" ht="15.6">
      <c r="A5" s="502"/>
      <c r="B5" s="502"/>
      <c r="C5" s="502"/>
      <c r="D5" s="522"/>
      <c r="E5" s="522"/>
      <c r="F5" s="522"/>
      <c r="G5" s="522"/>
      <c r="H5" s="522"/>
    </row>
    <row r="6" spans="1:12" s="497" customFormat="1" ht="20.25" customHeight="1">
      <c r="A6" s="603" t="s">
        <v>2203</v>
      </c>
      <c r="B6" s="603"/>
      <c r="C6" s="603"/>
      <c r="D6" s="603"/>
      <c r="E6" s="603"/>
      <c r="F6" s="603"/>
      <c r="G6" s="603"/>
      <c r="H6" s="603"/>
      <c r="I6" s="603"/>
      <c r="J6" s="498"/>
      <c r="K6" s="498"/>
    </row>
    <row r="7" spans="1:12" s="497" customFormat="1" ht="18.75" customHeight="1">
      <c r="A7" s="603" t="s">
        <v>2207</v>
      </c>
      <c r="B7" s="603"/>
      <c r="C7" s="603"/>
      <c r="D7" s="603"/>
      <c r="E7" s="603"/>
      <c r="F7" s="603"/>
      <c r="G7" s="603"/>
      <c r="H7" s="603"/>
      <c r="I7" s="603"/>
      <c r="J7" s="498"/>
      <c r="K7" s="498"/>
    </row>
    <row r="8" spans="1:12" s="497" customFormat="1" ht="15.6">
      <c r="A8" s="605"/>
      <c r="B8" s="605"/>
      <c r="C8" s="605"/>
      <c r="D8" s="605"/>
      <c r="E8" s="605"/>
      <c r="F8" s="605"/>
      <c r="G8" s="605"/>
      <c r="H8" s="605"/>
    </row>
    <row r="9" spans="1:12" s="497" customFormat="1" ht="15.6">
      <c r="A9" s="502"/>
      <c r="B9" s="502"/>
      <c r="C9" s="502"/>
      <c r="D9" s="522"/>
      <c r="E9" s="522"/>
      <c r="F9" s="522"/>
      <c r="G9" s="522"/>
      <c r="H9" s="522"/>
    </row>
    <row r="10" spans="1:12" s="497" customFormat="1" ht="15.6">
      <c r="A10" s="502"/>
      <c r="B10" s="502"/>
      <c r="C10" s="502"/>
      <c r="D10" s="522"/>
      <c r="E10" s="522"/>
      <c r="F10" s="522"/>
      <c r="G10" s="522"/>
      <c r="H10" s="604" t="s">
        <v>2204</v>
      </c>
      <c r="I10" s="604"/>
    </row>
    <row r="11" spans="1:12" s="207" customFormat="1" ht="28.5" customHeight="1">
      <c r="A11" s="503" t="s">
        <v>0</v>
      </c>
      <c r="B11" s="503" t="s">
        <v>2205</v>
      </c>
      <c r="C11" s="503" t="s">
        <v>2206</v>
      </c>
      <c r="D11" s="525" t="s">
        <v>1</v>
      </c>
      <c r="E11" s="525" t="s">
        <v>2</v>
      </c>
      <c r="F11" s="525" t="s">
        <v>4</v>
      </c>
      <c r="G11" s="525" t="s">
        <v>3</v>
      </c>
      <c r="H11" s="606" t="s">
        <v>5</v>
      </c>
      <c r="I11" s="607"/>
      <c r="J11" s="489"/>
      <c r="K11" s="489"/>
      <c r="L11" s="489"/>
    </row>
    <row r="12" spans="1:12" s="207" customFormat="1">
      <c r="A12" s="493">
        <v>1</v>
      </c>
      <c r="B12" s="493">
        <v>2</v>
      </c>
      <c r="C12" s="504">
        <v>3</v>
      </c>
      <c r="D12" s="531">
        <v>4</v>
      </c>
      <c r="E12" s="531">
        <v>5</v>
      </c>
      <c r="F12" s="531">
        <v>6</v>
      </c>
      <c r="G12" s="531">
        <v>7</v>
      </c>
      <c r="H12" s="608">
        <v>8</v>
      </c>
      <c r="I12" s="609"/>
      <c r="J12" s="489"/>
      <c r="K12" s="489"/>
      <c r="L12" s="489"/>
    </row>
    <row r="13" spans="1:12" s="207" customFormat="1" ht="13.8">
      <c r="A13" s="549" t="s">
        <v>2176</v>
      </c>
      <c r="B13" s="550"/>
      <c r="C13" s="550"/>
      <c r="D13" s="550"/>
      <c r="E13" s="550"/>
      <c r="F13" s="550"/>
      <c r="G13" s="550"/>
      <c r="H13" s="610"/>
      <c r="I13" s="611"/>
      <c r="J13" s="489"/>
      <c r="K13" s="489"/>
      <c r="L13" s="489"/>
    </row>
    <row r="14" spans="1:12" ht="26.4">
      <c r="A14" s="568" t="s">
        <v>6</v>
      </c>
      <c r="B14" s="568" t="s">
        <v>258</v>
      </c>
      <c r="C14" s="568" t="s">
        <v>8</v>
      </c>
      <c r="D14" s="532">
        <v>4887</v>
      </c>
      <c r="E14" s="532">
        <v>3588.8</v>
      </c>
      <c r="F14" s="532">
        <f>ROUND(E14/D14*100,1)</f>
        <v>73.400000000000006</v>
      </c>
      <c r="G14" s="533">
        <f>SUM(E14-D14)</f>
        <v>-1298.1999999999998</v>
      </c>
      <c r="H14" s="533">
        <v>-187.2</v>
      </c>
      <c r="I14" s="495" t="s">
        <v>1662</v>
      </c>
      <c r="J14" s="490"/>
      <c r="K14" s="490"/>
      <c r="L14" s="490"/>
    </row>
    <row r="15" spans="1:12" ht="52.8">
      <c r="A15" s="569"/>
      <c r="B15" s="569" t="s">
        <v>258</v>
      </c>
      <c r="C15" s="569" t="s">
        <v>8</v>
      </c>
      <c r="D15" s="532"/>
      <c r="E15" s="532"/>
      <c r="F15" s="532"/>
      <c r="G15" s="533"/>
      <c r="H15" s="533">
        <v>-232</v>
      </c>
      <c r="I15" s="495" t="s">
        <v>2208</v>
      </c>
      <c r="J15" s="490"/>
      <c r="K15" s="490"/>
      <c r="L15" s="490"/>
    </row>
    <row r="16" spans="1:12" ht="26.4">
      <c r="A16" s="569"/>
      <c r="B16" s="569" t="s">
        <v>258</v>
      </c>
      <c r="C16" s="569" t="s">
        <v>8</v>
      </c>
      <c r="D16" s="532"/>
      <c r="E16" s="532"/>
      <c r="F16" s="532"/>
      <c r="G16" s="533"/>
      <c r="H16" s="533">
        <v>-26.3</v>
      </c>
      <c r="I16" s="495" t="s">
        <v>1663</v>
      </c>
      <c r="J16" s="490"/>
      <c r="K16" s="490"/>
      <c r="L16" s="490"/>
    </row>
    <row r="17" spans="1:12" ht="26.4">
      <c r="A17" s="569"/>
      <c r="B17" s="569" t="s">
        <v>258</v>
      </c>
      <c r="C17" s="569" t="s">
        <v>8</v>
      </c>
      <c r="D17" s="532"/>
      <c r="E17" s="532"/>
      <c r="F17" s="532"/>
      <c r="G17" s="533"/>
      <c r="H17" s="533">
        <v>-3.2</v>
      </c>
      <c r="I17" s="495" t="s">
        <v>1664</v>
      </c>
      <c r="J17" s="490"/>
      <c r="K17" s="490"/>
      <c r="L17" s="490"/>
    </row>
    <row r="18" spans="1:12" ht="66">
      <c r="A18" s="570"/>
      <c r="B18" s="570" t="s">
        <v>258</v>
      </c>
      <c r="C18" s="570" t="s">
        <v>8</v>
      </c>
      <c r="D18" s="532"/>
      <c r="E18" s="532"/>
      <c r="F18" s="532"/>
      <c r="G18" s="533"/>
      <c r="H18" s="533">
        <v>-849.5</v>
      </c>
      <c r="I18" s="495" t="s">
        <v>1665</v>
      </c>
      <c r="J18" s="490"/>
      <c r="K18" s="490"/>
      <c r="L18" s="490"/>
    </row>
    <row r="19" spans="1:12" ht="13.8">
      <c r="A19" s="500" t="s">
        <v>6</v>
      </c>
      <c r="B19" s="501" t="s">
        <v>258</v>
      </c>
      <c r="C19" s="501" t="s">
        <v>12</v>
      </c>
      <c r="D19" s="534">
        <f>SUM(D14:D18)</f>
        <v>4887</v>
      </c>
      <c r="E19" s="534">
        <f>SUM(E14:E18)</f>
        <v>3588.8</v>
      </c>
      <c r="F19" s="534">
        <f t="shared" ref="F19" si="0">IF(ISBLANK(E19),"",+E19/D19*100)</f>
        <v>73.435645590341721</v>
      </c>
      <c r="G19" s="534">
        <f>SUM(G14:G18)</f>
        <v>-1298.1999999999998</v>
      </c>
      <c r="H19" s="535">
        <f>SUM(H14:H18)</f>
        <v>-1298.2</v>
      </c>
      <c r="I19" s="495"/>
      <c r="J19" s="490"/>
      <c r="K19" s="490"/>
      <c r="L19" s="490"/>
    </row>
    <row r="20" spans="1:12" ht="13.8">
      <c r="A20" s="549" t="s">
        <v>2177</v>
      </c>
      <c r="B20" s="550"/>
      <c r="C20" s="550"/>
      <c r="D20" s="550"/>
      <c r="E20" s="550"/>
      <c r="F20" s="550"/>
      <c r="G20" s="550"/>
      <c r="H20" s="550"/>
      <c r="I20" s="551"/>
      <c r="J20" s="490"/>
      <c r="K20" s="490"/>
      <c r="L20" s="490"/>
    </row>
    <row r="21" spans="1:12" ht="13.8">
      <c r="A21" s="574" t="s">
        <v>6</v>
      </c>
      <c r="B21" s="565" t="s">
        <v>1635</v>
      </c>
      <c r="C21" s="568" t="s">
        <v>8</v>
      </c>
      <c r="D21" s="536">
        <v>861</v>
      </c>
      <c r="E21" s="536">
        <v>456.8</v>
      </c>
      <c r="F21" s="536">
        <f>+E21/D21*100</f>
        <v>53.054587688734031</v>
      </c>
      <c r="G21" s="536">
        <f>+E21-D21</f>
        <v>-404.2</v>
      </c>
      <c r="H21" s="533">
        <v>-393.5</v>
      </c>
      <c r="I21" s="495" t="s">
        <v>1763</v>
      </c>
      <c r="J21" s="490"/>
      <c r="K21" s="490"/>
      <c r="L21" s="490"/>
    </row>
    <row r="22" spans="1:12" ht="13.8">
      <c r="A22" s="575"/>
      <c r="B22" s="566"/>
      <c r="C22" s="569"/>
      <c r="D22" s="536"/>
      <c r="E22" s="536"/>
      <c r="F22" s="536"/>
      <c r="G22" s="536"/>
      <c r="H22" s="533">
        <v>-3.7</v>
      </c>
      <c r="I22" s="495" t="s">
        <v>287</v>
      </c>
      <c r="J22" s="490"/>
      <c r="K22" s="490"/>
      <c r="L22" s="490"/>
    </row>
    <row r="23" spans="1:12" ht="13.8">
      <c r="A23" s="576"/>
      <c r="B23" s="567"/>
      <c r="C23" s="570"/>
      <c r="D23" s="536"/>
      <c r="E23" s="536"/>
      <c r="F23" s="536"/>
      <c r="G23" s="536"/>
      <c r="H23" s="533">
        <v>-7</v>
      </c>
      <c r="I23" s="495" t="s">
        <v>1764</v>
      </c>
      <c r="J23" s="490"/>
      <c r="K23" s="490"/>
      <c r="L23" s="490"/>
    </row>
    <row r="24" spans="1:12" ht="26.4">
      <c r="A24" s="505" t="s">
        <v>6</v>
      </c>
      <c r="B24" s="506" t="s">
        <v>1635</v>
      </c>
      <c r="C24" s="506" t="s">
        <v>12</v>
      </c>
      <c r="D24" s="537">
        <f>SUM(D21:D21)</f>
        <v>861</v>
      </c>
      <c r="E24" s="537">
        <f>SUM(E21:E21)</f>
        <v>456.8</v>
      </c>
      <c r="F24" s="537">
        <f>SUM(F21:F21)</f>
        <v>53.054587688734031</v>
      </c>
      <c r="G24" s="537">
        <f>SUM(G21:G21)</f>
        <v>-404.2</v>
      </c>
      <c r="H24" s="535">
        <f>SUM(H21:H23)</f>
        <v>-404.2</v>
      </c>
      <c r="I24" s="495"/>
      <c r="J24" s="490"/>
      <c r="K24" s="490"/>
      <c r="L24" s="490"/>
    </row>
    <row r="25" spans="1:12" ht="13.95" customHeight="1">
      <c r="A25" s="556" t="s">
        <v>2229</v>
      </c>
      <c r="B25" s="557"/>
      <c r="C25" s="557"/>
      <c r="D25" s="557"/>
      <c r="E25" s="557"/>
      <c r="F25" s="557"/>
      <c r="G25" s="557"/>
      <c r="H25" s="557"/>
      <c r="I25" s="558"/>
      <c r="J25" s="490"/>
      <c r="K25" s="490"/>
      <c r="L25" s="490"/>
    </row>
    <row r="26" spans="1:12" ht="26.4">
      <c r="A26" s="577" t="s">
        <v>22</v>
      </c>
      <c r="B26" s="571" t="s">
        <v>764</v>
      </c>
      <c r="C26" s="568" t="s">
        <v>8</v>
      </c>
      <c r="D26" s="532">
        <v>225750</v>
      </c>
      <c r="E26" s="532">
        <v>200519.1</v>
      </c>
      <c r="F26" s="532">
        <f>IF(ISBLANK(E26),"",+E26/D26*100)</f>
        <v>88.823521594684379</v>
      </c>
      <c r="G26" s="532">
        <f t="shared" ref="G26:G69" si="1">+E26-D26</f>
        <v>-25230.899999999994</v>
      </c>
      <c r="H26" s="533">
        <v>-42.4</v>
      </c>
      <c r="I26" s="495" t="s">
        <v>1184</v>
      </c>
      <c r="J26" s="490"/>
      <c r="K26" s="490"/>
      <c r="L26" s="490"/>
    </row>
    <row r="27" spans="1:12" ht="13.8">
      <c r="A27" s="578"/>
      <c r="B27" s="572"/>
      <c r="C27" s="569"/>
      <c r="D27" s="532"/>
      <c r="E27" s="532"/>
      <c r="F27" s="532"/>
      <c r="G27" s="532">
        <f t="shared" si="1"/>
        <v>0</v>
      </c>
      <c r="H27" s="533">
        <v>-12.2</v>
      </c>
      <c r="I27" s="495" t="s">
        <v>1740</v>
      </c>
      <c r="J27" s="490"/>
      <c r="K27" s="490"/>
      <c r="L27" s="490"/>
    </row>
    <row r="28" spans="1:12" ht="13.8">
      <c r="A28" s="578"/>
      <c r="B28" s="572"/>
      <c r="C28" s="569"/>
      <c r="D28" s="532"/>
      <c r="E28" s="532"/>
      <c r="F28" s="532"/>
      <c r="G28" s="532">
        <f t="shared" si="1"/>
        <v>0</v>
      </c>
      <c r="H28" s="533">
        <v>-60.5</v>
      </c>
      <c r="I28" s="495" t="s">
        <v>390</v>
      </c>
      <c r="J28" s="490"/>
      <c r="K28" s="490"/>
      <c r="L28" s="490"/>
    </row>
    <row r="29" spans="1:12" ht="13.8">
      <c r="A29" s="578"/>
      <c r="B29" s="572"/>
      <c r="C29" s="569"/>
      <c r="D29" s="532"/>
      <c r="E29" s="532"/>
      <c r="F29" s="532"/>
      <c r="G29" s="532">
        <f t="shared" si="1"/>
        <v>0</v>
      </c>
      <c r="H29" s="533">
        <v>-94.7</v>
      </c>
      <c r="I29" s="495" t="s">
        <v>369</v>
      </c>
      <c r="J29" s="490"/>
      <c r="K29" s="490"/>
      <c r="L29" s="490"/>
    </row>
    <row r="30" spans="1:12" ht="26.4" customHeight="1">
      <c r="A30" s="578"/>
      <c r="B30" s="572"/>
      <c r="C30" s="569"/>
      <c r="D30" s="532"/>
      <c r="E30" s="532"/>
      <c r="F30" s="532"/>
      <c r="G30" s="532">
        <f t="shared" si="1"/>
        <v>0</v>
      </c>
      <c r="H30" s="533">
        <v>-0.3</v>
      </c>
      <c r="I30" s="495" t="s">
        <v>349</v>
      </c>
      <c r="J30" s="490"/>
      <c r="K30" s="490"/>
      <c r="L30" s="490"/>
    </row>
    <row r="31" spans="1:12" ht="92.4">
      <c r="A31" s="578"/>
      <c r="B31" s="572"/>
      <c r="C31" s="569"/>
      <c r="D31" s="532"/>
      <c r="E31" s="532"/>
      <c r="F31" s="532"/>
      <c r="G31" s="532">
        <f t="shared" si="1"/>
        <v>0</v>
      </c>
      <c r="H31" s="533">
        <v>-1448.3</v>
      </c>
      <c r="I31" s="495" t="s">
        <v>1741</v>
      </c>
      <c r="J31" s="490"/>
      <c r="K31" s="490"/>
      <c r="L31" s="490"/>
    </row>
    <row r="32" spans="1:12" ht="13.8">
      <c r="A32" s="578"/>
      <c r="B32" s="572"/>
      <c r="C32" s="569"/>
      <c r="D32" s="532"/>
      <c r="E32" s="532"/>
      <c r="F32" s="532"/>
      <c r="G32" s="532">
        <f t="shared" si="1"/>
        <v>0</v>
      </c>
      <c r="H32" s="533">
        <v>-473.3</v>
      </c>
      <c r="I32" s="495" t="s">
        <v>448</v>
      </c>
      <c r="J32" s="490"/>
      <c r="K32" s="490"/>
      <c r="L32" s="490"/>
    </row>
    <row r="33" spans="1:12" ht="26.4">
      <c r="A33" s="578"/>
      <c r="B33" s="572"/>
      <c r="C33" s="569"/>
      <c r="D33" s="532"/>
      <c r="E33" s="532"/>
      <c r="F33" s="532"/>
      <c r="G33" s="532">
        <f t="shared" si="1"/>
        <v>0</v>
      </c>
      <c r="H33" s="533">
        <v>-18130.099999999999</v>
      </c>
      <c r="I33" s="495" t="s">
        <v>1742</v>
      </c>
      <c r="J33" s="490"/>
      <c r="K33" s="490"/>
      <c r="L33" s="490"/>
    </row>
    <row r="34" spans="1:12" ht="13.8">
      <c r="A34" s="578"/>
      <c r="B34" s="572"/>
      <c r="C34" s="569"/>
      <c r="D34" s="532"/>
      <c r="E34" s="532"/>
      <c r="F34" s="532"/>
      <c r="G34" s="532">
        <f t="shared" si="1"/>
        <v>0</v>
      </c>
      <c r="H34" s="533">
        <v>-549.70000000000005</v>
      </c>
      <c r="I34" s="495" t="s">
        <v>441</v>
      </c>
      <c r="J34" s="490"/>
      <c r="K34" s="490"/>
      <c r="L34" s="490"/>
    </row>
    <row r="35" spans="1:12" ht="79.2">
      <c r="A35" s="578"/>
      <c r="B35" s="572"/>
      <c r="C35" s="569"/>
      <c r="D35" s="532"/>
      <c r="E35" s="532"/>
      <c r="F35" s="532"/>
      <c r="G35" s="532">
        <f t="shared" si="1"/>
        <v>0</v>
      </c>
      <c r="H35" s="533">
        <v>-3649.5</v>
      </c>
      <c r="I35" s="495" t="s">
        <v>1743</v>
      </c>
      <c r="J35" s="490"/>
      <c r="K35" s="490"/>
      <c r="L35" s="490"/>
    </row>
    <row r="36" spans="1:12" ht="39.6">
      <c r="A36" s="578"/>
      <c r="B36" s="572"/>
      <c r="C36" s="569"/>
      <c r="D36" s="532"/>
      <c r="E36" s="532"/>
      <c r="F36" s="532"/>
      <c r="G36" s="532">
        <f t="shared" si="1"/>
        <v>0</v>
      </c>
      <c r="H36" s="533">
        <v>-198.8</v>
      </c>
      <c r="I36" s="495" t="s">
        <v>1744</v>
      </c>
      <c r="J36" s="490"/>
      <c r="K36" s="490"/>
      <c r="L36" s="490"/>
    </row>
    <row r="37" spans="1:12" ht="26.4">
      <c r="A37" s="578"/>
      <c r="B37" s="572"/>
      <c r="C37" s="569"/>
      <c r="D37" s="532"/>
      <c r="E37" s="532"/>
      <c r="F37" s="532"/>
      <c r="G37" s="532">
        <f t="shared" si="1"/>
        <v>0</v>
      </c>
      <c r="H37" s="533">
        <v>-0.4</v>
      </c>
      <c r="I37" s="495" t="s">
        <v>1745</v>
      </c>
      <c r="J37" s="490"/>
      <c r="K37" s="490"/>
      <c r="L37" s="490"/>
    </row>
    <row r="38" spans="1:12" ht="52.8">
      <c r="A38" s="578"/>
      <c r="B38" s="572"/>
      <c r="C38" s="570"/>
      <c r="D38" s="532"/>
      <c r="E38" s="532"/>
      <c r="F38" s="532"/>
      <c r="G38" s="532">
        <f t="shared" si="1"/>
        <v>0</v>
      </c>
      <c r="H38" s="533">
        <v>-570.70000000000005</v>
      </c>
      <c r="I38" s="495" t="s">
        <v>1746</v>
      </c>
      <c r="J38" s="490"/>
      <c r="K38" s="490"/>
      <c r="L38" s="490"/>
    </row>
    <row r="39" spans="1:12" ht="26.4">
      <c r="A39" s="578"/>
      <c r="B39" s="572"/>
      <c r="C39" s="492" t="s">
        <v>61</v>
      </c>
      <c r="D39" s="532">
        <v>19390</v>
      </c>
      <c r="E39" s="532">
        <v>2927.9</v>
      </c>
      <c r="F39" s="532">
        <f>IF(ISBLANK(E39),"",+E39/D39*100)</f>
        <v>15.100051572975762</v>
      </c>
      <c r="G39" s="532">
        <f t="shared" si="1"/>
        <v>-16462.099999999999</v>
      </c>
      <c r="H39" s="533">
        <v>-16462.099999999999</v>
      </c>
      <c r="I39" s="495" t="s">
        <v>1747</v>
      </c>
      <c r="J39" s="490"/>
      <c r="K39" s="490"/>
      <c r="L39" s="490"/>
    </row>
    <row r="40" spans="1:12" ht="13.8">
      <c r="A40" s="578"/>
      <c r="B40" s="572"/>
      <c r="C40" s="492" t="s">
        <v>31</v>
      </c>
      <c r="D40" s="532">
        <v>0.2</v>
      </c>
      <c r="E40" s="532">
        <v>0.2</v>
      </c>
      <c r="F40" s="532">
        <f>IF(ISBLANK(E40),"",+E40/D40*100)</f>
        <v>100</v>
      </c>
      <c r="G40" s="532">
        <f t="shared" si="1"/>
        <v>0</v>
      </c>
      <c r="H40" s="533">
        <v>0</v>
      </c>
      <c r="I40" s="495"/>
      <c r="J40" s="490"/>
      <c r="K40" s="490"/>
      <c r="L40" s="490"/>
    </row>
    <row r="41" spans="1:12" ht="26.4">
      <c r="A41" s="578"/>
      <c r="B41" s="572"/>
      <c r="C41" s="568" t="s">
        <v>62</v>
      </c>
      <c r="D41" s="538">
        <v>3449</v>
      </c>
      <c r="E41" s="538">
        <v>3380.1</v>
      </c>
      <c r="F41" s="532">
        <f>IF(ISBLANK(E41),"",+E41/D41*100)</f>
        <v>98.002319512902289</v>
      </c>
      <c r="G41" s="532">
        <f t="shared" si="1"/>
        <v>-68.900000000000091</v>
      </c>
      <c r="H41" s="533">
        <v>-0.8</v>
      </c>
      <c r="I41" s="495" t="s">
        <v>1748</v>
      </c>
      <c r="J41" s="490"/>
      <c r="K41" s="490"/>
      <c r="L41" s="490"/>
    </row>
    <row r="42" spans="1:12" ht="13.8">
      <c r="A42" s="578"/>
      <c r="B42" s="572"/>
      <c r="C42" s="569"/>
      <c r="D42" s="538"/>
      <c r="E42" s="538"/>
      <c r="F42" s="532" t="str">
        <f>IF(ISBLANK(E42),"",+E42/D42*100)</f>
        <v/>
      </c>
      <c r="G42" s="532">
        <f t="shared" si="1"/>
        <v>0</v>
      </c>
      <c r="H42" s="533">
        <v>-1.1000000000000001</v>
      </c>
      <c r="I42" s="495" t="s">
        <v>1749</v>
      </c>
      <c r="J42" s="490"/>
      <c r="K42" s="490"/>
      <c r="L42" s="490"/>
    </row>
    <row r="43" spans="1:12" ht="13.8">
      <c r="A43" s="578"/>
      <c r="B43" s="572"/>
      <c r="C43" s="569"/>
      <c r="D43" s="538"/>
      <c r="E43" s="538"/>
      <c r="F43" s="532"/>
      <c r="G43" s="532">
        <f t="shared" si="1"/>
        <v>0</v>
      </c>
      <c r="H43" s="533">
        <v>-0.9</v>
      </c>
      <c r="I43" s="495" t="s">
        <v>1750</v>
      </c>
      <c r="J43" s="490"/>
      <c r="K43" s="490"/>
      <c r="L43" s="490"/>
    </row>
    <row r="44" spans="1:12" ht="52.8">
      <c r="A44" s="578"/>
      <c r="B44" s="572"/>
      <c r="C44" s="570"/>
      <c r="D44" s="538"/>
      <c r="E44" s="538"/>
      <c r="F44" s="532" t="str">
        <f>IF(ISBLANK(E44),"",+E44/D44*100)</f>
        <v/>
      </c>
      <c r="G44" s="532">
        <f t="shared" si="1"/>
        <v>0</v>
      </c>
      <c r="H44" s="533">
        <v>-66.099999999999994</v>
      </c>
      <c r="I44" s="495" t="s">
        <v>1751</v>
      </c>
      <c r="J44" s="490"/>
      <c r="K44" s="490"/>
      <c r="L44" s="490"/>
    </row>
    <row r="45" spans="1:12" ht="26.4">
      <c r="A45" s="578"/>
      <c r="B45" s="572"/>
      <c r="C45" s="492" t="s">
        <v>55</v>
      </c>
      <c r="D45" s="532">
        <v>96.6</v>
      </c>
      <c r="E45" s="532">
        <v>96.5</v>
      </c>
      <c r="F45" s="532">
        <f>IF(ISBLANK(E45),"",+E45/D45*100)</f>
        <v>99.89648033126295</v>
      </c>
      <c r="G45" s="532">
        <f t="shared" si="1"/>
        <v>-9.9999999999994316E-2</v>
      </c>
      <c r="H45" s="533">
        <v>-0.1</v>
      </c>
      <c r="I45" s="495" t="s">
        <v>1752</v>
      </c>
      <c r="J45" s="490"/>
      <c r="K45" s="490"/>
      <c r="L45" s="490"/>
    </row>
    <row r="46" spans="1:12" ht="52.8">
      <c r="A46" s="578"/>
      <c r="B46" s="572"/>
      <c r="C46" s="568" t="s">
        <v>758</v>
      </c>
      <c r="D46" s="532">
        <v>250702.4</v>
      </c>
      <c r="E46" s="532">
        <v>92772.7</v>
      </c>
      <c r="F46" s="532">
        <f>IF(ISBLANK(E46),"",+E46/D46*100)</f>
        <v>37.005110441702996</v>
      </c>
      <c r="G46" s="532">
        <f t="shared" si="1"/>
        <v>-157929.70000000001</v>
      </c>
      <c r="H46" s="533">
        <v>-57929.7</v>
      </c>
      <c r="I46" s="495" t="s">
        <v>2209</v>
      </c>
      <c r="J46" s="490"/>
      <c r="K46" s="490"/>
      <c r="L46" s="490"/>
    </row>
    <row r="47" spans="1:12" ht="52.95" customHeight="1">
      <c r="A47" s="578"/>
      <c r="B47" s="572"/>
      <c r="C47" s="570"/>
      <c r="D47" s="532"/>
      <c r="E47" s="532"/>
      <c r="F47" s="532"/>
      <c r="G47" s="532">
        <f t="shared" si="1"/>
        <v>0</v>
      </c>
      <c r="H47" s="533">
        <v>-100000</v>
      </c>
      <c r="I47" s="495" t="s">
        <v>1753</v>
      </c>
      <c r="J47" s="490"/>
      <c r="K47" s="490"/>
      <c r="L47" s="490"/>
    </row>
    <row r="48" spans="1:12" ht="26.4">
      <c r="A48" s="578"/>
      <c r="B48" s="572"/>
      <c r="C48" s="492" t="s">
        <v>73</v>
      </c>
      <c r="D48" s="538">
        <v>1205</v>
      </c>
      <c r="E48" s="538">
        <v>886.5</v>
      </c>
      <c r="F48" s="532">
        <f t="shared" ref="F48:F53" si="2">IF(ISBLANK(E48),"",+E48/D48*100)</f>
        <v>73.568464730290458</v>
      </c>
      <c r="G48" s="532">
        <f t="shared" si="1"/>
        <v>-318.5</v>
      </c>
      <c r="H48" s="533">
        <v>-318.5</v>
      </c>
      <c r="I48" s="495" t="s">
        <v>1754</v>
      </c>
      <c r="J48" s="490"/>
      <c r="K48" s="490"/>
      <c r="L48" s="490"/>
    </row>
    <row r="49" spans="1:12" ht="26.4">
      <c r="A49" s="578"/>
      <c r="B49" s="572"/>
      <c r="C49" s="492" t="s">
        <v>739</v>
      </c>
      <c r="D49" s="538">
        <v>123533</v>
      </c>
      <c r="E49" s="538">
        <v>41066.5</v>
      </c>
      <c r="F49" s="532">
        <f t="shared" si="2"/>
        <v>33.243343883820522</v>
      </c>
      <c r="G49" s="532">
        <f t="shared" si="1"/>
        <v>-82466.5</v>
      </c>
      <c r="H49" s="533">
        <v>-82466.5</v>
      </c>
      <c r="I49" s="495" t="s">
        <v>1747</v>
      </c>
      <c r="J49" s="490"/>
      <c r="K49" s="490"/>
      <c r="L49" s="490"/>
    </row>
    <row r="50" spans="1:12" ht="39.6">
      <c r="A50" s="578"/>
      <c r="B50" s="572"/>
      <c r="C50" s="492" t="s">
        <v>1626</v>
      </c>
      <c r="D50" s="538">
        <v>47551</v>
      </c>
      <c r="E50" s="538">
        <v>6211.6</v>
      </c>
      <c r="F50" s="532">
        <f t="shared" si="2"/>
        <v>13.063027065676852</v>
      </c>
      <c r="G50" s="532">
        <f t="shared" si="1"/>
        <v>-41339.4</v>
      </c>
      <c r="H50" s="533">
        <v>-41339.4</v>
      </c>
      <c r="I50" s="495" t="s">
        <v>1755</v>
      </c>
      <c r="J50" s="490"/>
      <c r="K50" s="490"/>
      <c r="L50" s="490"/>
    </row>
    <row r="51" spans="1:12" ht="13.8">
      <c r="A51" s="578"/>
      <c r="B51" s="572"/>
      <c r="C51" s="492" t="s">
        <v>1654</v>
      </c>
      <c r="D51" s="538">
        <v>794</v>
      </c>
      <c r="E51" s="538">
        <v>794</v>
      </c>
      <c r="F51" s="532">
        <f t="shared" si="2"/>
        <v>100</v>
      </c>
      <c r="G51" s="532">
        <f t="shared" si="1"/>
        <v>0</v>
      </c>
      <c r="H51" s="533">
        <v>0</v>
      </c>
      <c r="I51" s="495"/>
      <c r="J51" s="490"/>
      <c r="K51" s="490"/>
      <c r="L51" s="490"/>
    </row>
    <row r="52" spans="1:12" ht="13.8">
      <c r="A52" s="578"/>
      <c r="B52" s="572"/>
      <c r="C52" s="568" t="s">
        <v>11</v>
      </c>
      <c r="D52" s="532">
        <v>11228.4</v>
      </c>
      <c r="E52" s="532">
        <v>8176.2</v>
      </c>
      <c r="F52" s="532">
        <f t="shared" si="2"/>
        <v>72.817142246446508</v>
      </c>
      <c r="G52" s="532">
        <f t="shared" si="1"/>
        <v>-3052.2</v>
      </c>
      <c r="H52" s="533">
        <v>-154.4</v>
      </c>
      <c r="I52" s="495" t="s">
        <v>1756</v>
      </c>
      <c r="J52" s="490"/>
      <c r="K52" s="490"/>
      <c r="L52" s="490"/>
    </row>
    <row r="53" spans="1:12" ht="13.8">
      <c r="A53" s="578"/>
      <c r="B53" s="572"/>
      <c r="C53" s="569"/>
      <c r="D53" s="534"/>
      <c r="E53" s="534"/>
      <c r="F53" s="532" t="str">
        <f t="shared" si="2"/>
        <v/>
      </c>
      <c r="G53" s="532">
        <f t="shared" si="1"/>
        <v>0</v>
      </c>
      <c r="H53" s="533">
        <v>-64</v>
      </c>
      <c r="I53" s="495" t="s">
        <v>907</v>
      </c>
      <c r="J53" s="490"/>
      <c r="K53" s="490"/>
      <c r="L53" s="490"/>
    </row>
    <row r="54" spans="1:12" ht="13.8">
      <c r="A54" s="578"/>
      <c r="B54" s="572"/>
      <c r="C54" s="569"/>
      <c r="D54" s="534"/>
      <c r="E54" s="534"/>
      <c r="F54" s="532"/>
      <c r="G54" s="532">
        <f t="shared" si="1"/>
        <v>0</v>
      </c>
      <c r="H54" s="533">
        <v>-68.8</v>
      </c>
      <c r="I54" s="495" t="s">
        <v>1757</v>
      </c>
      <c r="J54" s="490"/>
      <c r="K54" s="490"/>
      <c r="L54" s="490"/>
    </row>
    <row r="55" spans="1:12" ht="13.8">
      <c r="A55" s="578"/>
      <c r="B55" s="572"/>
      <c r="C55" s="569"/>
      <c r="D55" s="534"/>
      <c r="E55" s="534"/>
      <c r="F55" s="532"/>
      <c r="G55" s="532">
        <f t="shared" si="1"/>
        <v>0</v>
      </c>
      <c r="H55" s="533">
        <v>-48.1</v>
      </c>
      <c r="I55" s="495" t="s">
        <v>390</v>
      </c>
      <c r="J55" s="490"/>
      <c r="K55" s="490"/>
      <c r="L55" s="490"/>
    </row>
    <row r="56" spans="1:12" ht="13.8">
      <c r="A56" s="578"/>
      <c r="B56" s="572"/>
      <c r="C56" s="569"/>
      <c r="D56" s="534"/>
      <c r="E56" s="534"/>
      <c r="F56" s="532"/>
      <c r="G56" s="532">
        <f t="shared" si="1"/>
        <v>0</v>
      </c>
      <c r="H56" s="533">
        <v>-1603.6</v>
      </c>
      <c r="I56" s="495" t="s">
        <v>357</v>
      </c>
      <c r="J56" s="490"/>
      <c r="K56" s="490"/>
      <c r="L56" s="490"/>
    </row>
    <row r="57" spans="1:12" ht="13.8">
      <c r="A57" s="578"/>
      <c r="B57" s="572"/>
      <c r="C57" s="569"/>
      <c r="D57" s="534"/>
      <c r="E57" s="534"/>
      <c r="F57" s="532"/>
      <c r="G57" s="532">
        <f t="shared" si="1"/>
        <v>0</v>
      </c>
      <c r="H57" s="533">
        <v>-77.8</v>
      </c>
      <c r="I57" s="495" t="s">
        <v>355</v>
      </c>
      <c r="J57" s="490"/>
      <c r="K57" s="490"/>
      <c r="L57" s="490"/>
    </row>
    <row r="58" spans="1:12" ht="13.8">
      <c r="A58" s="578"/>
      <c r="B58" s="572"/>
      <c r="C58" s="569"/>
      <c r="D58" s="534"/>
      <c r="E58" s="534"/>
      <c r="F58" s="532"/>
      <c r="G58" s="532">
        <f t="shared" si="1"/>
        <v>0</v>
      </c>
      <c r="H58" s="533">
        <v>-928.7</v>
      </c>
      <c r="I58" s="495" t="s">
        <v>400</v>
      </c>
      <c r="J58" s="490"/>
      <c r="K58" s="490"/>
      <c r="L58" s="490"/>
    </row>
    <row r="59" spans="1:12" ht="13.8">
      <c r="A59" s="578"/>
      <c r="B59" s="572"/>
      <c r="C59" s="569"/>
      <c r="D59" s="532"/>
      <c r="E59" s="532"/>
      <c r="F59" s="532" t="str">
        <f>IF(ISBLANK(E59),"",+E59/D59*100)</f>
        <v/>
      </c>
      <c r="G59" s="532">
        <f t="shared" si="1"/>
        <v>0</v>
      </c>
      <c r="H59" s="533">
        <v>-66.599999999999994</v>
      </c>
      <c r="I59" s="495" t="s">
        <v>441</v>
      </c>
      <c r="J59" s="490"/>
      <c r="K59" s="490"/>
      <c r="L59" s="490"/>
    </row>
    <row r="60" spans="1:12" ht="13.8">
      <c r="A60" s="578"/>
      <c r="B60" s="572"/>
      <c r="C60" s="570"/>
      <c r="D60" s="532"/>
      <c r="E60" s="532"/>
      <c r="F60" s="532" t="str">
        <f>IF(ISBLANK(E60),"",+E60/D60*100)</f>
        <v/>
      </c>
      <c r="G60" s="532">
        <f t="shared" si="1"/>
        <v>0</v>
      </c>
      <c r="H60" s="533">
        <v>-40.200000000000003</v>
      </c>
      <c r="I60" s="495" t="s">
        <v>1758</v>
      </c>
      <c r="J60" s="490"/>
      <c r="K60" s="490"/>
      <c r="L60" s="490"/>
    </row>
    <row r="61" spans="1:12" ht="13.8">
      <c r="A61" s="578"/>
      <c r="B61" s="572"/>
      <c r="C61" s="492" t="s">
        <v>379</v>
      </c>
      <c r="D61" s="532">
        <v>3844.2</v>
      </c>
      <c r="E61" s="532">
        <v>3844.2</v>
      </c>
      <c r="F61" s="532">
        <f>IF(ISBLANK(E61),"",+E61/D61*100)</f>
        <v>100</v>
      </c>
      <c r="G61" s="532">
        <f t="shared" si="1"/>
        <v>0</v>
      </c>
      <c r="H61" s="533">
        <v>0</v>
      </c>
      <c r="I61" s="495"/>
      <c r="J61" s="490"/>
      <c r="K61" s="490"/>
      <c r="L61" s="490"/>
    </row>
    <row r="62" spans="1:12" ht="13.8">
      <c r="A62" s="578"/>
      <c r="B62" s="572"/>
      <c r="C62" s="568" t="s">
        <v>765</v>
      </c>
      <c r="D62" s="532">
        <v>75649.399999999994</v>
      </c>
      <c r="E62" s="532">
        <v>53349.9</v>
      </c>
      <c r="F62" s="532">
        <f>IF(ISBLANK(E62),"",+E62/D62*100)</f>
        <v>70.52256858613552</v>
      </c>
      <c r="G62" s="532">
        <f t="shared" si="1"/>
        <v>-22299.499999999993</v>
      </c>
      <c r="H62" s="533">
        <v>-0.9</v>
      </c>
      <c r="I62" s="495" t="s">
        <v>1759</v>
      </c>
      <c r="J62" s="490"/>
      <c r="K62" s="490"/>
      <c r="L62" s="490"/>
    </row>
    <row r="63" spans="1:12" ht="13.8">
      <c r="A63" s="578"/>
      <c r="B63" s="572"/>
      <c r="C63" s="569"/>
      <c r="D63" s="532"/>
      <c r="E63" s="532"/>
      <c r="F63" s="532"/>
      <c r="G63" s="532">
        <f t="shared" si="1"/>
        <v>0</v>
      </c>
      <c r="H63" s="533">
        <v>-0.1</v>
      </c>
      <c r="I63" s="495" t="s">
        <v>390</v>
      </c>
      <c r="J63" s="490"/>
      <c r="K63" s="490"/>
      <c r="L63" s="490"/>
    </row>
    <row r="64" spans="1:12" ht="13.8">
      <c r="A64" s="578"/>
      <c r="B64" s="572"/>
      <c r="C64" s="569"/>
      <c r="D64" s="532"/>
      <c r="E64" s="532"/>
      <c r="F64" s="532"/>
      <c r="G64" s="532">
        <f t="shared" si="1"/>
        <v>0</v>
      </c>
      <c r="H64" s="533">
        <v>-0.6</v>
      </c>
      <c r="I64" s="495" t="s">
        <v>369</v>
      </c>
      <c r="J64" s="490"/>
      <c r="K64" s="490"/>
      <c r="L64" s="490"/>
    </row>
    <row r="65" spans="1:12" ht="52.8">
      <c r="A65" s="578"/>
      <c r="B65" s="572"/>
      <c r="C65" s="569"/>
      <c r="D65" s="532"/>
      <c r="E65" s="532"/>
      <c r="F65" s="532"/>
      <c r="G65" s="532">
        <f t="shared" si="1"/>
        <v>0</v>
      </c>
      <c r="H65" s="533">
        <v>-221.7</v>
      </c>
      <c r="I65" s="495" t="s">
        <v>1760</v>
      </c>
      <c r="J65" s="490"/>
      <c r="K65" s="490"/>
      <c r="L65" s="490"/>
    </row>
    <row r="66" spans="1:12" ht="105.6">
      <c r="A66" s="578"/>
      <c r="B66" s="572"/>
      <c r="C66" s="569"/>
      <c r="D66" s="532"/>
      <c r="E66" s="532"/>
      <c r="F66" s="532"/>
      <c r="G66" s="532">
        <f t="shared" si="1"/>
        <v>0</v>
      </c>
      <c r="H66" s="533">
        <v>-15773.2</v>
      </c>
      <c r="I66" s="495" t="s">
        <v>1761</v>
      </c>
      <c r="J66" s="490"/>
      <c r="K66" s="490"/>
      <c r="L66" s="490"/>
    </row>
    <row r="67" spans="1:12" ht="13.8">
      <c r="A67" s="578"/>
      <c r="B67" s="572"/>
      <c r="C67" s="569"/>
      <c r="D67" s="534"/>
      <c r="E67" s="534"/>
      <c r="F67" s="532"/>
      <c r="G67" s="532">
        <f t="shared" si="1"/>
        <v>0</v>
      </c>
      <c r="H67" s="533">
        <v>-6302.1</v>
      </c>
      <c r="I67" s="495" t="s">
        <v>1762</v>
      </c>
      <c r="J67" s="490"/>
      <c r="K67" s="490"/>
      <c r="L67" s="490"/>
    </row>
    <row r="68" spans="1:12" ht="13.8">
      <c r="A68" s="579"/>
      <c r="B68" s="573"/>
      <c r="C68" s="570"/>
      <c r="D68" s="534"/>
      <c r="E68" s="534"/>
      <c r="F68" s="532"/>
      <c r="G68" s="532">
        <f t="shared" si="1"/>
        <v>0</v>
      </c>
      <c r="H68" s="533">
        <v>-0.9</v>
      </c>
      <c r="I68" s="495" t="s">
        <v>1758</v>
      </c>
      <c r="J68" s="490"/>
      <c r="K68" s="490"/>
      <c r="L68" s="490"/>
    </row>
    <row r="69" spans="1:12" ht="13.8">
      <c r="A69" s="507" t="s">
        <v>22</v>
      </c>
      <c r="B69" s="508" t="s">
        <v>764</v>
      </c>
      <c r="C69" s="501" t="s">
        <v>12</v>
      </c>
      <c r="D69" s="534">
        <f>SUM(D26:D68)</f>
        <v>763193.2</v>
      </c>
      <c r="E69" s="534">
        <f>SUM(E26:E68)</f>
        <v>414025.4</v>
      </c>
      <c r="F69" s="534">
        <f>IF(ISBLANK(E69),"",+E69/D69*100)</f>
        <v>54.249094462581695</v>
      </c>
      <c r="G69" s="534">
        <f t="shared" si="1"/>
        <v>-349167.79999999993</v>
      </c>
      <c r="H69" s="535">
        <f>SUM(H26:H68)</f>
        <v>-349167.8</v>
      </c>
      <c r="I69" s="495"/>
      <c r="J69" s="490"/>
      <c r="K69" s="490"/>
      <c r="L69" s="490"/>
    </row>
    <row r="70" spans="1:12" ht="13.8">
      <c r="A70" s="559" t="s">
        <v>2178</v>
      </c>
      <c r="B70" s="560"/>
      <c r="C70" s="560"/>
      <c r="D70" s="560"/>
      <c r="E70" s="560"/>
      <c r="F70" s="560"/>
      <c r="G70" s="560"/>
      <c r="H70" s="560"/>
      <c r="I70" s="561"/>
      <c r="J70" s="490"/>
      <c r="K70" s="490"/>
      <c r="L70" s="490"/>
    </row>
    <row r="71" spans="1:12" ht="26.4">
      <c r="A71" s="568" t="s">
        <v>93</v>
      </c>
      <c r="B71" s="583" t="s">
        <v>655</v>
      </c>
      <c r="C71" s="568" t="s">
        <v>33</v>
      </c>
      <c r="D71" s="555">
        <v>20090.7</v>
      </c>
      <c r="E71" s="555">
        <v>9882.2999999999993</v>
      </c>
      <c r="F71" s="555">
        <f>(E71/D71)*100</f>
        <v>49.18843046782839</v>
      </c>
      <c r="G71" s="555">
        <f>E71-D71</f>
        <v>-10208.400000000001</v>
      </c>
      <c r="H71" s="533">
        <v>-460.4</v>
      </c>
      <c r="I71" s="495" t="s">
        <v>1666</v>
      </c>
      <c r="J71" s="490"/>
      <c r="K71" s="490"/>
      <c r="L71" s="490"/>
    </row>
    <row r="72" spans="1:12" ht="26.4">
      <c r="A72" s="569"/>
      <c r="B72" s="584"/>
      <c r="C72" s="569"/>
      <c r="D72" s="555"/>
      <c r="E72" s="555"/>
      <c r="F72" s="555"/>
      <c r="G72" s="555"/>
      <c r="H72" s="533">
        <v>-4.9000000000000004</v>
      </c>
      <c r="I72" s="495" t="s">
        <v>1667</v>
      </c>
      <c r="J72" s="490"/>
      <c r="K72" s="490"/>
      <c r="L72" s="490"/>
    </row>
    <row r="73" spans="1:12" ht="26.4" customHeight="1">
      <c r="A73" s="569"/>
      <c r="B73" s="584"/>
      <c r="C73" s="569"/>
      <c r="D73" s="555"/>
      <c r="E73" s="555"/>
      <c r="F73" s="555"/>
      <c r="G73" s="555"/>
      <c r="H73" s="533">
        <v>-18.2</v>
      </c>
      <c r="I73" s="495" t="s">
        <v>1668</v>
      </c>
      <c r="J73" s="490"/>
      <c r="K73" s="490"/>
      <c r="L73" s="490"/>
    </row>
    <row r="74" spans="1:12" ht="26.4" customHeight="1">
      <c r="A74" s="569"/>
      <c r="B74" s="584"/>
      <c r="C74" s="569"/>
      <c r="D74" s="555"/>
      <c r="E74" s="555"/>
      <c r="F74" s="555"/>
      <c r="G74" s="555"/>
      <c r="H74" s="533">
        <v>-25.6</v>
      </c>
      <c r="I74" s="495" t="s">
        <v>1669</v>
      </c>
      <c r="J74" s="490"/>
      <c r="K74" s="490"/>
      <c r="L74" s="490"/>
    </row>
    <row r="75" spans="1:12" ht="26.4">
      <c r="A75" s="569"/>
      <c r="B75" s="584"/>
      <c r="C75" s="569"/>
      <c r="D75" s="555"/>
      <c r="E75" s="555"/>
      <c r="F75" s="555"/>
      <c r="G75" s="555"/>
      <c r="H75" s="533">
        <v>-17.100000000000001</v>
      </c>
      <c r="I75" s="495" t="s">
        <v>1670</v>
      </c>
      <c r="J75" s="490"/>
      <c r="K75" s="490"/>
      <c r="L75" s="490"/>
    </row>
    <row r="76" spans="1:12" ht="26.4" customHeight="1">
      <c r="A76" s="569"/>
      <c r="B76" s="584"/>
      <c r="C76" s="569"/>
      <c r="D76" s="555"/>
      <c r="E76" s="555"/>
      <c r="F76" s="555"/>
      <c r="G76" s="555"/>
      <c r="H76" s="533">
        <v>-31.8</v>
      </c>
      <c r="I76" s="495" t="s">
        <v>1671</v>
      </c>
      <c r="J76" s="490"/>
      <c r="K76" s="490"/>
      <c r="L76" s="490"/>
    </row>
    <row r="77" spans="1:12" ht="26.4" customHeight="1">
      <c r="A77" s="569"/>
      <c r="B77" s="584"/>
      <c r="C77" s="569"/>
      <c r="D77" s="555"/>
      <c r="E77" s="555"/>
      <c r="F77" s="555"/>
      <c r="G77" s="555"/>
      <c r="H77" s="533">
        <v>-26</v>
      </c>
      <c r="I77" s="495" t="s">
        <v>1672</v>
      </c>
      <c r="J77" s="490"/>
      <c r="K77" s="490"/>
      <c r="L77" s="490"/>
    </row>
    <row r="78" spans="1:12" ht="39.6">
      <c r="A78" s="569"/>
      <c r="B78" s="584"/>
      <c r="C78" s="569"/>
      <c r="D78" s="555"/>
      <c r="E78" s="555"/>
      <c r="F78" s="555"/>
      <c r="G78" s="555"/>
      <c r="H78" s="533">
        <v>-5</v>
      </c>
      <c r="I78" s="495" t="s">
        <v>1673</v>
      </c>
      <c r="J78" s="490"/>
      <c r="K78" s="490"/>
      <c r="L78" s="490"/>
    </row>
    <row r="79" spans="1:12" ht="26.4" customHeight="1">
      <c r="A79" s="569"/>
      <c r="B79" s="584"/>
      <c r="C79" s="569"/>
      <c r="D79" s="555"/>
      <c r="E79" s="555"/>
      <c r="F79" s="555"/>
      <c r="G79" s="555"/>
      <c r="H79" s="533">
        <v>-69.5</v>
      </c>
      <c r="I79" s="495" t="s">
        <v>1674</v>
      </c>
      <c r="J79" s="490"/>
      <c r="K79" s="490"/>
      <c r="L79" s="490"/>
    </row>
    <row r="80" spans="1:12" ht="118.8">
      <c r="A80" s="569"/>
      <c r="B80" s="584"/>
      <c r="C80" s="569"/>
      <c r="D80" s="555"/>
      <c r="E80" s="555"/>
      <c r="F80" s="555"/>
      <c r="G80" s="555"/>
      <c r="H80" s="533">
        <v>-479.4</v>
      </c>
      <c r="I80" s="495" t="s">
        <v>2174</v>
      </c>
      <c r="J80" s="490"/>
      <c r="K80" s="490"/>
      <c r="L80" s="490"/>
    </row>
    <row r="81" spans="1:12" ht="26.4" customHeight="1">
      <c r="A81" s="569"/>
      <c r="B81" s="584"/>
      <c r="C81" s="569"/>
      <c r="D81" s="555"/>
      <c r="E81" s="555"/>
      <c r="F81" s="555"/>
      <c r="G81" s="555"/>
      <c r="H81" s="533">
        <v>-57.9</v>
      </c>
      <c r="I81" s="495" t="s">
        <v>1675</v>
      </c>
      <c r="J81" s="490"/>
      <c r="K81" s="490"/>
      <c r="L81" s="490"/>
    </row>
    <row r="82" spans="1:12" ht="52.8">
      <c r="A82" s="569"/>
      <c r="B82" s="584"/>
      <c r="C82" s="569"/>
      <c r="D82" s="555"/>
      <c r="E82" s="555"/>
      <c r="F82" s="555"/>
      <c r="G82" s="555"/>
      <c r="H82" s="533">
        <v>-746.2</v>
      </c>
      <c r="I82" s="495" t="s">
        <v>1676</v>
      </c>
      <c r="J82" s="490"/>
      <c r="K82" s="490"/>
      <c r="L82" s="490"/>
    </row>
    <row r="83" spans="1:12" ht="26.4" customHeight="1">
      <c r="A83" s="569"/>
      <c r="B83" s="584"/>
      <c r="C83" s="569"/>
      <c r="D83" s="555"/>
      <c r="E83" s="555"/>
      <c r="F83" s="555"/>
      <c r="G83" s="555"/>
      <c r="H83" s="533">
        <v>-44.6</v>
      </c>
      <c r="I83" s="495" t="s">
        <v>1677</v>
      </c>
      <c r="J83" s="490"/>
      <c r="K83" s="490"/>
      <c r="L83" s="490"/>
    </row>
    <row r="84" spans="1:12" ht="26.4" customHeight="1">
      <c r="A84" s="569"/>
      <c r="B84" s="584"/>
      <c r="C84" s="569"/>
      <c r="D84" s="555"/>
      <c r="E84" s="555"/>
      <c r="F84" s="555"/>
      <c r="G84" s="555"/>
      <c r="H84" s="533">
        <v>-20.8</v>
      </c>
      <c r="I84" s="495" t="s">
        <v>1678</v>
      </c>
      <c r="J84" s="490"/>
      <c r="K84" s="490"/>
      <c r="L84" s="490"/>
    </row>
    <row r="85" spans="1:12" ht="26.4" customHeight="1">
      <c r="A85" s="569"/>
      <c r="B85" s="584"/>
      <c r="C85" s="569"/>
      <c r="D85" s="555"/>
      <c r="E85" s="555"/>
      <c r="F85" s="555"/>
      <c r="G85" s="555"/>
      <c r="H85" s="533">
        <v>-109.1</v>
      </c>
      <c r="I85" s="495" t="s">
        <v>1679</v>
      </c>
      <c r="J85" s="490"/>
      <c r="K85" s="490"/>
      <c r="L85" s="490"/>
    </row>
    <row r="86" spans="1:12" ht="52.8">
      <c r="A86" s="569"/>
      <c r="B86" s="584"/>
      <c r="C86" s="569"/>
      <c r="D86" s="555"/>
      <c r="E86" s="555"/>
      <c r="F86" s="555"/>
      <c r="G86" s="555"/>
      <c r="H86" s="533">
        <v>-225.1</v>
      </c>
      <c r="I86" s="495" t="s">
        <v>1680</v>
      </c>
      <c r="J86" s="490"/>
      <c r="K86" s="490"/>
      <c r="L86" s="490"/>
    </row>
    <row r="87" spans="1:12" ht="26.4">
      <c r="A87" s="569"/>
      <c r="B87" s="584"/>
      <c r="C87" s="569"/>
      <c r="D87" s="555"/>
      <c r="E87" s="555"/>
      <c r="F87" s="555"/>
      <c r="G87" s="555"/>
      <c r="H87" s="533">
        <v>-85</v>
      </c>
      <c r="I87" s="495" t="s">
        <v>1681</v>
      </c>
      <c r="J87" s="490"/>
      <c r="K87" s="490"/>
      <c r="L87" s="490"/>
    </row>
    <row r="88" spans="1:12" ht="26.4" customHeight="1">
      <c r="A88" s="569"/>
      <c r="B88" s="584"/>
      <c r="C88" s="569"/>
      <c r="D88" s="555"/>
      <c r="E88" s="555"/>
      <c r="F88" s="555"/>
      <c r="G88" s="555"/>
      <c r="H88" s="533">
        <v>-58.9</v>
      </c>
      <c r="I88" s="495" t="s">
        <v>1682</v>
      </c>
      <c r="J88" s="490"/>
      <c r="K88" s="490"/>
      <c r="L88" s="490"/>
    </row>
    <row r="89" spans="1:12" ht="26.4" customHeight="1">
      <c r="A89" s="569"/>
      <c r="B89" s="584"/>
      <c r="C89" s="569"/>
      <c r="D89" s="555"/>
      <c r="E89" s="555"/>
      <c r="F89" s="555"/>
      <c r="G89" s="555"/>
      <c r="H89" s="533">
        <v>-89.4</v>
      </c>
      <c r="I89" s="495" t="s">
        <v>1683</v>
      </c>
      <c r="J89" s="490"/>
      <c r="K89" s="490"/>
      <c r="L89" s="490"/>
    </row>
    <row r="90" spans="1:12" ht="39.6">
      <c r="A90" s="569"/>
      <c r="B90" s="584"/>
      <c r="C90" s="569"/>
      <c r="D90" s="555"/>
      <c r="E90" s="555"/>
      <c r="F90" s="555"/>
      <c r="G90" s="555"/>
      <c r="H90" s="533">
        <v>-119.5</v>
      </c>
      <c r="I90" s="495" t="s">
        <v>1684</v>
      </c>
      <c r="J90" s="490"/>
      <c r="K90" s="490"/>
      <c r="L90" s="490"/>
    </row>
    <row r="91" spans="1:12" ht="26.4">
      <c r="A91" s="569"/>
      <c r="B91" s="584"/>
      <c r="C91" s="570"/>
      <c r="D91" s="555"/>
      <c r="E91" s="555"/>
      <c r="F91" s="555"/>
      <c r="G91" s="555"/>
      <c r="H91" s="533">
        <v>-7514</v>
      </c>
      <c r="I91" s="495" t="s">
        <v>1685</v>
      </c>
      <c r="J91" s="490"/>
      <c r="K91" s="490"/>
      <c r="L91" s="490"/>
    </row>
    <row r="92" spans="1:12" ht="26.4" customHeight="1">
      <c r="A92" s="570"/>
      <c r="B92" s="585"/>
      <c r="C92" s="492" t="s">
        <v>8</v>
      </c>
      <c r="D92" s="532">
        <v>46</v>
      </c>
      <c r="E92" s="538">
        <v>31.1</v>
      </c>
      <c r="F92" s="532">
        <f>(E92/D92)*100</f>
        <v>67.608695652173907</v>
      </c>
      <c r="G92" s="532">
        <f>E92-D92</f>
        <v>-14.899999999999999</v>
      </c>
      <c r="H92" s="533">
        <v>-14.9</v>
      </c>
      <c r="I92" s="495" t="s">
        <v>662</v>
      </c>
      <c r="J92" s="490"/>
      <c r="K92" s="490"/>
      <c r="L92" s="490"/>
    </row>
    <row r="93" spans="1:12" ht="26.4">
      <c r="A93" s="505" t="s">
        <v>93</v>
      </c>
      <c r="B93" s="506" t="s">
        <v>655</v>
      </c>
      <c r="C93" s="506" t="s">
        <v>12</v>
      </c>
      <c r="D93" s="537">
        <f>SUM(D71:D92)</f>
        <v>20136.7</v>
      </c>
      <c r="E93" s="537">
        <f>SUM(E71:E92)</f>
        <v>9913.4</v>
      </c>
      <c r="F93" s="537">
        <f>IF(ISBLANK(E93),"",+E93/D93*100)</f>
        <v>49.23050946778767</v>
      </c>
      <c r="G93" s="537">
        <f>SUM(G71:G92)</f>
        <v>-10223.300000000001</v>
      </c>
      <c r="H93" s="535">
        <f>SUM(H71:H92)</f>
        <v>-10223.299999999999</v>
      </c>
      <c r="I93" s="495"/>
      <c r="J93" s="490"/>
      <c r="K93" s="490"/>
      <c r="L93" s="490"/>
    </row>
    <row r="94" spans="1:12" ht="13.8">
      <c r="A94" s="559" t="s">
        <v>2179</v>
      </c>
      <c r="B94" s="560"/>
      <c r="C94" s="560"/>
      <c r="D94" s="560"/>
      <c r="E94" s="560"/>
      <c r="F94" s="560"/>
      <c r="G94" s="560"/>
      <c r="H94" s="560"/>
      <c r="I94" s="561"/>
      <c r="J94" s="490"/>
      <c r="K94" s="490"/>
      <c r="L94" s="490"/>
    </row>
    <row r="95" spans="1:12" ht="39.6">
      <c r="A95" s="580" t="s">
        <v>87</v>
      </c>
      <c r="B95" s="583" t="s">
        <v>670</v>
      </c>
      <c r="C95" s="571" t="s">
        <v>8</v>
      </c>
      <c r="D95" s="536">
        <v>23449.5</v>
      </c>
      <c r="E95" s="536">
        <v>21429.7</v>
      </c>
      <c r="F95" s="536">
        <f>+E95/D95*100</f>
        <v>91.386596729141345</v>
      </c>
      <c r="G95" s="536">
        <f>+E95-D95</f>
        <v>-2019.7999999999993</v>
      </c>
      <c r="H95" s="533">
        <v>-268.10000000000002</v>
      </c>
      <c r="I95" s="495" t="s">
        <v>2210</v>
      </c>
      <c r="J95" s="490"/>
      <c r="K95" s="490"/>
      <c r="L95" s="490"/>
    </row>
    <row r="96" spans="1:12" ht="92.4">
      <c r="A96" s="581"/>
      <c r="B96" s="584"/>
      <c r="C96" s="572"/>
      <c r="D96" s="536"/>
      <c r="E96" s="536"/>
      <c r="F96" s="536"/>
      <c r="G96" s="536"/>
      <c r="H96" s="533">
        <v>-7.3</v>
      </c>
      <c r="I96" s="495" t="s">
        <v>2147</v>
      </c>
      <c r="J96" s="490"/>
      <c r="K96" s="490"/>
      <c r="L96" s="490"/>
    </row>
    <row r="97" spans="1:12" ht="66">
      <c r="A97" s="581"/>
      <c r="B97" s="584"/>
      <c r="C97" s="572"/>
      <c r="D97" s="536"/>
      <c r="E97" s="536"/>
      <c r="F97" s="536"/>
      <c r="G97" s="536"/>
      <c r="H97" s="533">
        <v>-44.9</v>
      </c>
      <c r="I97" s="495" t="s">
        <v>2148</v>
      </c>
      <c r="J97" s="490"/>
      <c r="K97" s="490"/>
      <c r="L97" s="490"/>
    </row>
    <row r="98" spans="1:12" ht="92.4">
      <c r="A98" s="581"/>
      <c r="B98" s="584"/>
      <c r="C98" s="572"/>
      <c r="D98" s="536"/>
      <c r="E98" s="536"/>
      <c r="F98" s="536"/>
      <c r="G98" s="536"/>
      <c r="H98" s="533">
        <v>-1432.8</v>
      </c>
      <c r="I98" s="495" t="s">
        <v>2149</v>
      </c>
      <c r="J98" s="490"/>
      <c r="K98" s="490"/>
      <c r="L98" s="490"/>
    </row>
    <row r="99" spans="1:12" ht="92.4">
      <c r="A99" s="581"/>
      <c r="B99" s="584"/>
      <c r="C99" s="573"/>
      <c r="D99" s="536"/>
      <c r="E99" s="536"/>
      <c r="F99" s="536"/>
      <c r="G99" s="536"/>
      <c r="H99" s="533">
        <v>-266.7</v>
      </c>
      <c r="I99" s="495" t="s">
        <v>2150</v>
      </c>
      <c r="J99" s="490"/>
      <c r="K99" s="490"/>
      <c r="L99" s="490"/>
    </row>
    <row r="100" spans="1:12" ht="26.4" customHeight="1">
      <c r="A100" s="581"/>
      <c r="B100" s="584"/>
      <c r="C100" s="491" t="s">
        <v>61</v>
      </c>
      <c r="D100" s="536">
        <v>400</v>
      </c>
      <c r="E100" s="536">
        <v>203.4</v>
      </c>
      <c r="F100" s="536">
        <f t="shared" ref="F100:F105" si="3">+E100/D100*100</f>
        <v>50.850000000000009</v>
      </c>
      <c r="G100" s="536">
        <f t="shared" ref="G100:G105" si="4">+E100-D100</f>
        <v>-196.6</v>
      </c>
      <c r="H100" s="533">
        <v>-196.6</v>
      </c>
      <c r="I100" s="495" t="s">
        <v>2151</v>
      </c>
      <c r="J100" s="490"/>
      <c r="K100" s="490"/>
      <c r="L100" s="490"/>
    </row>
    <row r="101" spans="1:12" ht="66">
      <c r="A101" s="581"/>
      <c r="B101" s="584"/>
      <c r="C101" s="491" t="s">
        <v>1639</v>
      </c>
      <c r="D101" s="536">
        <v>42510</v>
      </c>
      <c r="E101" s="536">
        <v>12510</v>
      </c>
      <c r="F101" s="536">
        <f t="shared" si="3"/>
        <v>29.428369795342274</v>
      </c>
      <c r="G101" s="536">
        <f t="shared" si="4"/>
        <v>-30000</v>
      </c>
      <c r="H101" s="533">
        <v>-30000</v>
      </c>
      <c r="I101" s="495" t="s">
        <v>2152</v>
      </c>
      <c r="J101" s="490"/>
      <c r="K101" s="490"/>
      <c r="L101" s="490"/>
    </row>
    <row r="102" spans="1:12" ht="26.4" customHeight="1">
      <c r="A102" s="581"/>
      <c r="B102" s="584"/>
      <c r="C102" s="491" t="s">
        <v>671</v>
      </c>
      <c r="D102" s="536">
        <v>3600</v>
      </c>
      <c r="E102" s="536">
        <v>371.5</v>
      </c>
      <c r="F102" s="536">
        <f t="shared" si="3"/>
        <v>10.319444444444445</v>
      </c>
      <c r="G102" s="536">
        <f t="shared" si="4"/>
        <v>-3228.5</v>
      </c>
      <c r="H102" s="533">
        <v>-3228.5</v>
      </c>
      <c r="I102" s="495" t="s">
        <v>2153</v>
      </c>
      <c r="J102" s="490"/>
      <c r="K102" s="490"/>
      <c r="L102" s="490"/>
    </row>
    <row r="103" spans="1:12" ht="26.4">
      <c r="A103" s="581"/>
      <c r="B103" s="584"/>
      <c r="C103" s="491" t="s">
        <v>1634</v>
      </c>
      <c r="D103" s="536">
        <v>272340</v>
      </c>
      <c r="E103" s="536">
        <v>104190</v>
      </c>
      <c r="F103" s="536">
        <f t="shared" si="3"/>
        <v>38.25732540207094</v>
      </c>
      <c r="G103" s="536">
        <f t="shared" si="4"/>
        <v>-168150</v>
      </c>
      <c r="H103" s="533">
        <v>-168150</v>
      </c>
      <c r="I103" s="495" t="s">
        <v>2154</v>
      </c>
      <c r="J103" s="490"/>
      <c r="K103" s="490"/>
      <c r="L103" s="490"/>
    </row>
    <row r="104" spans="1:12" ht="52.8">
      <c r="A104" s="581"/>
      <c r="B104" s="584"/>
      <c r="C104" s="491" t="s">
        <v>758</v>
      </c>
      <c r="D104" s="536">
        <v>60884</v>
      </c>
      <c r="E104" s="536">
        <v>54013.3</v>
      </c>
      <c r="F104" s="536">
        <f t="shared" si="3"/>
        <v>88.715097562578023</v>
      </c>
      <c r="G104" s="536">
        <f t="shared" si="4"/>
        <v>-6870.6999999999971</v>
      </c>
      <c r="H104" s="533">
        <v>-6870.7</v>
      </c>
      <c r="I104" s="495" t="s">
        <v>2155</v>
      </c>
      <c r="J104" s="490"/>
      <c r="K104" s="490"/>
      <c r="L104" s="490"/>
    </row>
    <row r="105" spans="1:12" ht="39.6">
      <c r="A105" s="581"/>
      <c r="B105" s="584"/>
      <c r="C105" s="595" t="s">
        <v>739</v>
      </c>
      <c r="D105" s="536">
        <v>179174</v>
      </c>
      <c r="E105" s="536">
        <v>168982.7</v>
      </c>
      <c r="F105" s="536">
        <f t="shared" si="3"/>
        <v>94.312065366626868</v>
      </c>
      <c r="G105" s="536">
        <f t="shared" si="4"/>
        <v>-10191.299999999988</v>
      </c>
      <c r="H105" s="533">
        <v>-1870.5</v>
      </c>
      <c r="I105" s="495" t="s">
        <v>2156</v>
      </c>
      <c r="J105" s="490"/>
      <c r="K105" s="490"/>
      <c r="L105" s="490"/>
    </row>
    <row r="106" spans="1:12" ht="52.8">
      <c r="A106" s="581"/>
      <c r="B106" s="584"/>
      <c r="C106" s="597"/>
      <c r="D106" s="536"/>
      <c r="E106" s="536"/>
      <c r="F106" s="536"/>
      <c r="G106" s="536"/>
      <c r="H106" s="533">
        <v>-8320.7999999999993</v>
      </c>
      <c r="I106" s="495" t="s">
        <v>2157</v>
      </c>
      <c r="J106" s="490"/>
      <c r="K106" s="490"/>
      <c r="L106" s="490"/>
    </row>
    <row r="107" spans="1:12" ht="118.8">
      <c r="A107" s="581"/>
      <c r="B107" s="584"/>
      <c r="C107" s="499" t="s">
        <v>1252</v>
      </c>
      <c r="D107" s="536">
        <v>61686</v>
      </c>
      <c r="E107" s="536">
        <v>3604.1</v>
      </c>
      <c r="F107" s="536">
        <f t="shared" ref="F107:F109" si="5">+E107/D107*100</f>
        <v>5.8426547352721849</v>
      </c>
      <c r="G107" s="536">
        <f>+E107-D107</f>
        <v>-58081.9</v>
      </c>
      <c r="H107" s="533">
        <v>-58081.9</v>
      </c>
      <c r="I107" s="495" t="s">
        <v>2158</v>
      </c>
      <c r="J107" s="490"/>
      <c r="K107" s="490"/>
      <c r="L107" s="490"/>
    </row>
    <row r="108" spans="1:12" ht="118.8">
      <c r="A108" s="581"/>
      <c r="B108" s="584"/>
      <c r="C108" s="491" t="s">
        <v>1626</v>
      </c>
      <c r="D108" s="536">
        <v>13300</v>
      </c>
      <c r="E108" s="536">
        <v>9040.2999999999993</v>
      </c>
      <c r="F108" s="536">
        <f t="shared" si="5"/>
        <v>67.972180451127812</v>
      </c>
      <c r="G108" s="536">
        <f>+E108-D108</f>
        <v>-4259.7000000000007</v>
      </c>
      <c r="H108" s="533">
        <v>-4259.7</v>
      </c>
      <c r="I108" s="495" t="s">
        <v>2159</v>
      </c>
      <c r="J108" s="490"/>
      <c r="K108" s="490"/>
      <c r="L108" s="490"/>
    </row>
    <row r="109" spans="1:12" ht="26.4" customHeight="1">
      <c r="A109" s="582"/>
      <c r="B109" s="585"/>
      <c r="C109" s="491" t="s">
        <v>379</v>
      </c>
      <c r="D109" s="536">
        <v>3965.2</v>
      </c>
      <c r="E109" s="536">
        <v>3965.2</v>
      </c>
      <c r="F109" s="536">
        <f t="shared" si="5"/>
        <v>100</v>
      </c>
      <c r="G109" s="536">
        <f>+E109-D109</f>
        <v>0</v>
      </c>
      <c r="H109" s="533"/>
      <c r="I109" s="495"/>
      <c r="J109" s="490"/>
      <c r="K109" s="490"/>
      <c r="L109" s="490"/>
    </row>
    <row r="110" spans="1:12" ht="39.6">
      <c r="A110" s="500" t="s">
        <v>87</v>
      </c>
      <c r="B110" s="501" t="s">
        <v>670</v>
      </c>
      <c r="C110" s="501" t="s">
        <v>12</v>
      </c>
      <c r="D110" s="534">
        <f>SUM(D95:D109)</f>
        <v>661308.69999999995</v>
      </c>
      <c r="E110" s="534">
        <f>SUM(E95:E109)</f>
        <v>378310.2</v>
      </c>
      <c r="F110" s="534">
        <f t="shared" ref="F110" si="6">IF(ISBLANK(E110),"",+E110/D110*100)</f>
        <v>57.206294125572519</v>
      </c>
      <c r="G110" s="534">
        <f>SUM(G95:G109)</f>
        <v>-282998.5</v>
      </c>
      <c r="H110" s="535">
        <f>SUM(H95:H109)</f>
        <v>-282998.5</v>
      </c>
      <c r="I110" s="495"/>
      <c r="J110" s="490"/>
      <c r="K110" s="490"/>
      <c r="L110" s="490"/>
    </row>
    <row r="111" spans="1:12" ht="92.4">
      <c r="A111" s="580" t="s">
        <v>673</v>
      </c>
      <c r="B111" s="612" t="s">
        <v>672</v>
      </c>
      <c r="C111" s="571" t="s">
        <v>8</v>
      </c>
      <c r="D111" s="536">
        <v>8281</v>
      </c>
      <c r="E111" s="536">
        <v>2373.1</v>
      </c>
      <c r="F111" s="536">
        <f t="shared" ref="F111" si="7">+E111/D111*100</f>
        <v>28.65716700881536</v>
      </c>
      <c r="G111" s="536">
        <f>+E111-D111</f>
        <v>-5907.9</v>
      </c>
      <c r="H111" s="533">
        <v>-5741.6</v>
      </c>
      <c r="I111" s="495" t="s">
        <v>2160</v>
      </c>
      <c r="J111" s="490"/>
      <c r="K111" s="490"/>
      <c r="L111" s="490"/>
    </row>
    <row r="112" spans="1:12" ht="26.4" customHeight="1">
      <c r="A112" s="581"/>
      <c r="B112" s="613"/>
      <c r="C112" s="573"/>
      <c r="D112" s="536"/>
      <c r="E112" s="536"/>
      <c r="F112" s="536"/>
      <c r="G112" s="536"/>
      <c r="H112" s="533">
        <v>-166.3</v>
      </c>
      <c r="I112" s="495" t="s">
        <v>2161</v>
      </c>
      <c r="J112" s="490"/>
      <c r="K112" s="490"/>
      <c r="L112" s="490"/>
    </row>
    <row r="113" spans="1:12" ht="39.6">
      <c r="A113" s="581"/>
      <c r="B113" s="613"/>
      <c r="C113" s="491" t="s">
        <v>61</v>
      </c>
      <c r="D113" s="536">
        <v>70</v>
      </c>
      <c r="E113" s="536">
        <v>0</v>
      </c>
      <c r="F113" s="536">
        <f t="shared" ref="F113:F114" si="8">+E113/D113*100</f>
        <v>0</v>
      </c>
      <c r="G113" s="536">
        <f>+E113-D113</f>
        <v>-70</v>
      </c>
      <c r="H113" s="533">
        <v>-70</v>
      </c>
      <c r="I113" s="495" t="s">
        <v>2162</v>
      </c>
      <c r="J113" s="490"/>
      <c r="K113" s="490"/>
      <c r="L113" s="490"/>
    </row>
    <row r="114" spans="1:12" ht="26.4">
      <c r="A114" s="581"/>
      <c r="B114" s="613"/>
      <c r="C114" s="571" t="s">
        <v>1245</v>
      </c>
      <c r="D114" s="536">
        <v>19524</v>
      </c>
      <c r="E114" s="536">
        <v>13661.3</v>
      </c>
      <c r="F114" s="536">
        <f t="shared" si="8"/>
        <v>69.971829543126404</v>
      </c>
      <c r="G114" s="536">
        <f>+E114-D114</f>
        <v>-5862.7000000000007</v>
      </c>
      <c r="H114" s="533">
        <f>-1658-358.7</f>
        <v>-2016.7</v>
      </c>
      <c r="I114" s="495" t="s">
        <v>2163</v>
      </c>
      <c r="J114" s="490"/>
      <c r="K114" s="490"/>
      <c r="L114" s="490"/>
    </row>
    <row r="115" spans="1:12" ht="26.4" customHeight="1">
      <c r="A115" s="581"/>
      <c r="B115" s="613"/>
      <c r="C115" s="572"/>
      <c r="D115" s="536"/>
      <c r="E115" s="536"/>
      <c r="F115" s="536"/>
      <c r="G115" s="536"/>
      <c r="H115" s="533">
        <v>-778.6</v>
      </c>
      <c r="I115" s="495" t="s">
        <v>2164</v>
      </c>
      <c r="J115" s="490"/>
      <c r="K115" s="490"/>
      <c r="L115" s="490"/>
    </row>
    <row r="116" spans="1:12" ht="26.4" customHeight="1">
      <c r="A116" s="581"/>
      <c r="B116" s="613"/>
      <c r="C116" s="572"/>
      <c r="D116" s="536"/>
      <c r="E116" s="536"/>
      <c r="F116" s="536"/>
      <c r="G116" s="536"/>
      <c r="H116" s="533">
        <v>-351.7</v>
      </c>
      <c r="I116" s="495" t="s">
        <v>2165</v>
      </c>
      <c r="J116" s="490"/>
      <c r="K116" s="490"/>
      <c r="L116" s="490"/>
    </row>
    <row r="117" spans="1:12" ht="26.4" customHeight="1">
      <c r="A117" s="581"/>
      <c r="B117" s="613"/>
      <c r="C117" s="572"/>
      <c r="D117" s="536"/>
      <c r="E117" s="536"/>
      <c r="F117" s="536"/>
      <c r="G117" s="536"/>
      <c r="H117" s="533">
        <v>-800</v>
      </c>
      <c r="I117" s="495" t="s">
        <v>2166</v>
      </c>
      <c r="J117" s="490"/>
      <c r="K117" s="490"/>
      <c r="L117" s="490"/>
    </row>
    <row r="118" spans="1:12" ht="26.4" customHeight="1">
      <c r="A118" s="581"/>
      <c r="B118" s="613"/>
      <c r="C118" s="572"/>
      <c r="D118" s="536"/>
      <c r="E118" s="536"/>
      <c r="F118" s="536"/>
      <c r="G118" s="536"/>
      <c r="H118" s="533">
        <v>-1334.2</v>
      </c>
      <c r="I118" s="495" t="s">
        <v>2167</v>
      </c>
      <c r="J118" s="490"/>
      <c r="K118" s="490"/>
      <c r="L118" s="490"/>
    </row>
    <row r="119" spans="1:12" ht="26.4">
      <c r="A119" s="581"/>
      <c r="B119" s="613"/>
      <c r="C119" s="573"/>
      <c r="D119" s="536"/>
      <c r="E119" s="536"/>
      <c r="F119" s="536"/>
      <c r="G119" s="536"/>
      <c r="H119" s="533">
        <v>-581.5</v>
      </c>
      <c r="I119" s="495" t="s">
        <v>2168</v>
      </c>
      <c r="J119" s="490"/>
      <c r="K119" s="490"/>
      <c r="L119" s="490"/>
    </row>
    <row r="120" spans="1:12" ht="26.4" customHeight="1">
      <c r="A120" s="581"/>
      <c r="B120" s="613"/>
      <c r="C120" s="571" t="s">
        <v>736</v>
      </c>
      <c r="D120" s="536">
        <v>86483</v>
      </c>
      <c r="E120" s="536">
        <v>78586.8</v>
      </c>
      <c r="F120" s="536">
        <f t="shared" ref="F120" si="9">+E120/D120*100</f>
        <v>90.86965068279315</v>
      </c>
      <c r="G120" s="536">
        <f>+E120-D120</f>
        <v>-7896.1999999999971</v>
      </c>
      <c r="H120" s="533">
        <v>-897.3</v>
      </c>
      <c r="I120" s="495" t="s">
        <v>2169</v>
      </c>
      <c r="J120" s="490"/>
      <c r="K120" s="490"/>
      <c r="L120" s="490"/>
    </row>
    <row r="121" spans="1:12" ht="26.4" customHeight="1">
      <c r="A121" s="581"/>
      <c r="B121" s="613"/>
      <c r="C121" s="572"/>
      <c r="D121" s="536"/>
      <c r="E121" s="536"/>
      <c r="F121" s="536"/>
      <c r="G121" s="536"/>
      <c r="H121" s="533">
        <v>-228.2</v>
      </c>
      <c r="I121" s="495" t="s">
        <v>2164</v>
      </c>
      <c r="J121" s="490"/>
      <c r="K121" s="490"/>
      <c r="L121" s="490"/>
    </row>
    <row r="122" spans="1:12" ht="26.4" customHeight="1">
      <c r="A122" s="581"/>
      <c r="B122" s="613"/>
      <c r="C122" s="572"/>
      <c r="D122" s="536"/>
      <c r="E122" s="536"/>
      <c r="F122" s="536"/>
      <c r="G122" s="536"/>
      <c r="H122" s="533">
        <f>-401-655.2</f>
        <v>-1056.2</v>
      </c>
      <c r="I122" s="495" t="s">
        <v>2170</v>
      </c>
      <c r="J122" s="490"/>
      <c r="K122" s="490"/>
      <c r="L122" s="490"/>
    </row>
    <row r="123" spans="1:12" ht="39.6">
      <c r="A123" s="582"/>
      <c r="B123" s="614"/>
      <c r="C123" s="573"/>
      <c r="D123" s="536"/>
      <c r="E123" s="536"/>
      <c r="F123" s="536"/>
      <c r="G123" s="536"/>
      <c r="H123" s="533">
        <v>-5714.5</v>
      </c>
      <c r="I123" s="495" t="s">
        <v>2211</v>
      </c>
      <c r="J123" s="490"/>
      <c r="K123" s="490"/>
      <c r="L123" s="490"/>
    </row>
    <row r="124" spans="1:12" ht="39.6">
      <c r="A124" s="500" t="s">
        <v>673</v>
      </c>
      <c r="B124" s="501" t="s">
        <v>672</v>
      </c>
      <c r="C124" s="501" t="s">
        <v>12</v>
      </c>
      <c r="D124" s="534">
        <f>+SUM(D111:D123)</f>
        <v>114358</v>
      </c>
      <c r="E124" s="534">
        <f>+SUM(E111:E123)</f>
        <v>94621.2</v>
      </c>
      <c r="F124" s="534">
        <f t="shared" ref="F124" si="10">IF(ISBLANK(E124),"",+E124/D124*100)</f>
        <v>82.741216180765662</v>
      </c>
      <c r="G124" s="534">
        <f>+SUM(G111:G123)</f>
        <v>-19736.799999999996</v>
      </c>
      <c r="H124" s="535">
        <f>+SUM(H111:H123)</f>
        <v>-19736.800000000003</v>
      </c>
      <c r="I124" s="495"/>
      <c r="J124" s="490"/>
      <c r="K124" s="490"/>
      <c r="L124" s="490"/>
    </row>
    <row r="125" spans="1:12" ht="13.8">
      <c r="A125" s="568" t="s">
        <v>93</v>
      </c>
      <c r="B125" s="583" t="s">
        <v>674</v>
      </c>
      <c r="C125" s="571" t="s">
        <v>8</v>
      </c>
      <c r="D125" s="536">
        <v>7028.5</v>
      </c>
      <c r="E125" s="536">
        <v>6288.8</v>
      </c>
      <c r="F125" s="536">
        <f t="shared" ref="F125" si="11">+E125/D125*100</f>
        <v>89.475706053923304</v>
      </c>
      <c r="G125" s="536">
        <f>+E125-D125</f>
        <v>-739.69999999999982</v>
      </c>
      <c r="H125" s="533">
        <v>-82</v>
      </c>
      <c r="I125" s="495" t="s">
        <v>1358</v>
      </c>
      <c r="J125" s="490"/>
      <c r="K125" s="490"/>
      <c r="L125" s="490"/>
    </row>
    <row r="126" spans="1:12" ht="26.4">
      <c r="A126" s="569"/>
      <c r="B126" s="584"/>
      <c r="C126" s="572"/>
      <c r="D126" s="536"/>
      <c r="E126" s="536"/>
      <c r="F126" s="536"/>
      <c r="G126" s="536"/>
      <c r="H126" s="533">
        <v>-90.5</v>
      </c>
      <c r="I126" s="495" t="s">
        <v>2171</v>
      </c>
      <c r="J126" s="490"/>
      <c r="K126" s="490"/>
      <c r="L126" s="490"/>
    </row>
    <row r="127" spans="1:12" ht="26.4">
      <c r="A127" s="569"/>
      <c r="B127" s="584"/>
      <c r="C127" s="572"/>
      <c r="D127" s="536"/>
      <c r="E127" s="536"/>
      <c r="F127" s="536"/>
      <c r="G127" s="536"/>
      <c r="H127" s="533">
        <f>-365.6-25.3-7.1</f>
        <v>-398.00000000000006</v>
      </c>
      <c r="I127" s="495" t="s">
        <v>2212</v>
      </c>
      <c r="J127" s="490"/>
      <c r="K127" s="490"/>
      <c r="L127" s="490"/>
    </row>
    <row r="128" spans="1:12" ht="26.4">
      <c r="A128" s="569"/>
      <c r="B128" s="584"/>
      <c r="C128" s="573"/>
      <c r="D128" s="536"/>
      <c r="E128" s="536"/>
      <c r="F128" s="536"/>
      <c r="G128" s="536"/>
      <c r="H128" s="533">
        <f>-130.6-2.4-35.7-0.5</f>
        <v>-169.2</v>
      </c>
      <c r="I128" s="495" t="s">
        <v>2172</v>
      </c>
      <c r="J128" s="490"/>
      <c r="K128" s="490"/>
      <c r="L128" s="490"/>
    </row>
    <row r="129" spans="1:12" ht="13.8">
      <c r="A129" s="569"/>
      <c r="B129" s="584"/>
      <c r="C129" s="491" t="s">
        <v>71</v>
      </c>
      <c r="D129" s="536">
        <v>1</v>
      </c>
      <c r="E129" s="536">
        <v>0.3</v>
      </c>
      <c r="F129" s="536">
        <f t="shared" ref="F129:F132" si="12">+E129/D129*100</f>
        <v>30</v>
      </c>
      <c r="G129" s="536">
        <f t="shared" ref="G129:G135" si="13">+E129-D129</f>
        <v>-0.7</v>
      </c>
      <c r="H129" s="533">
        <v>-0.7</v>
      </c>
      <c r="I129" s="495" t="s">
        <v>2173</v>
      </c>
      <c r="J129" s="490"/>
      <c r="K129" s="490"/>
      <c r="L129" s="490"/>
    </row>
    <row r="130" spans="1:12" ht="13.8">
      <c r="A130" s="569"/>
      <c r="B130" s="584"/>
      <c r="C130" s="491" t="s">
        <v>606</v>
      </c>
      <c r="D130" s="536">
        <v>242</v>
      </c>
      <c r="E130" s="536">
        <v>241.5</v>
      </c>
      <c r="F130" s="536">
        <f t="shared" si="12"/>
        <v>99.793388429752056</v>
      </c>
      <c r="G130" s="536">
        <f t="shared" si="13"/>
        <v>-0.5</v>
      </c>
      <c r="H130" s="533">
        <v>-0.5</v>
      </c>
      <c r="I130" s="495" t="s">
        <v>2173</v>
      </c>
      <c r="J130" s="490"/>
      <c r="K130" s="490"/>
      <c r="L130" s="490"/>
    </row>
    <row r="131" spans="1:12" ht="13.8">
      <c r="A131" s="569"/>
      <c r="B131" s="584"/>
      <c r="C131" s="491" t="s">
        <v>72</v>
      </c>
      <c r="D131" s="536">
        <v>3</v>
      </c>
      <c r="E131" s="536">
        <v>1.8</v>
      </c>
      <c r="F131" s="536">
        <f t="shared" si="12"/>
        <v>60</v>
      </c>
      <c r="G131" s="536">
        <f t="shared" si="13"/>
        <v>-1.2</v>
      </c>
      <c r="H131" s="533">
        <v>-1.2</v>
      </c>
      <c r="I131" s="495" t="s">
        <v>2173</v>
      </c>
      <c r="J131" s="490"/>
      <c r="K131" s="490"/>
      <c r="L131" s="490"/>
    </row>
    <row r="132" spans="1:12" ht="13.8">
      <c r="A132" s="570"/>
      <c r="B132" s="585"/>
      <c r="C132" s="499" t="s">
        <v>19</v>
      </c>
      <c r="D132" s="536">
        <v>61.5</v>
      </c>
      <c r="E132" s="536">
        <v>61.5</v>
      </c>
      <c r="F132" s="536">
        <f t="shared" si="12"/>
        <v>100</v>
      </c>
      <c r="G132" s="536">
        <f t="shared" si="13"/>
        <v>0</v>
      </c>
      <c r="H132" s="533">
        <v>0</v>
      </c>
      <c r="I132" s="495"/>
      <c r="J132" s="490"/>
      <c r="K132" s="490"/>
      <c r="L132" s="490"/>
    </row>
    <row r="133" spans="1:12" ht="13.8">
      <c r="A133" s="505" t="s">
        <v>93</v>
      </c>
      <c r="B133" s="506" t="s">
        <v>674</v>
      </c>
      <c r="C133" s="506" t="s">
        <v>12</v>
      </c>
      <c r="D133" s="537">
        <f>SUM(D125:D132)</f>
        <v>7336</v>
      </c>
      <c r="E133" s="537">
        <f>SUM(E125:E132)</f>
        <v>6593.9000000000005</v>
      </c>
      <c r="F133" s="537">
        <f>IF(ISBLANK(E133),"",+E133/D133*100)</f>
        <v>89.884133042529996</v>
      </c>
      <c r="G133" s="537">
        <f t="shared" si="13"/>
        <v>-742.09999999999945</v>
      </c>
      <c r="H133" s="535">
        <f>SUM(H125:H132)</f>
        <v>-742.10000000000014</v>
      </c>
      <c r="I133" s="495"/>
      <c r="J133" s="490"/>
      <c r="K133" s="490"/>
      <c r="L133" s="490"/>
    </row>
    <row r="134" spans="1:12" ht="13.8">
      <c r="A134" s="562" t="s">
        <v>2180</v>
      </c>
      <c r="B134" s="563"/>
      <c r="C134" s="563"/>
      <c r="D134" s="563"/>
      <c r="E134" s="563"/>
      <c r="F134" s="563"/>
      <c r="G134" s="563"/>
      <c r="H134" s="563"/>
      <c r="I134" s="564"/>
      <c r="J134" s="490"/>
      <c r="K134" s="490"/>
      <c r="L134" s="490"/>
    </row>
    <row r="135" spans="1:12" ht="26.4">
      <c r="A135" s="568" t="s">
        <v>38</v>
      </c>
      <c r="B135" s="583" t="s">
        <v>1192</v>
      </c>
      <c r="C135" s="568" t="s">
        <v>8</v>
      </c>
      <c r="D135" s="539">
        <v>1576625.9</v>
      </c>
      <c r="E135" s="539">
        <v>1558949.9</v>
      </c>
      <c r="F135" s="532">
        <f>IF(ISBLANK(E135),"",+E135/D135*100)</f>
        <v>98.87887164608928</v>
      </c>
      <c r="G135" s="532">
        <f t="shared" si="13"/>
        <v>-17676</v>
      </c>
      <c r="H135" s="533">
        <v>-11356</v>
      </c>
      <c r="I135" s="495" t="s">
        <v>2039</v>
      </c>
      <c r="J135" s="490"/>
      <c r="K135" s="490"/>
      <c r="L135" s="490"/>
    </row>
    <row r="136" spans="1:12" ht="26.4">
      <c r="A136" s="569"/>
      <c r="B136" s="584"/>
      <c r="C136" s="569"/>
      <c r="D136" s="540"/>
      <c r="E136" s="540"/>
      <c r="F136" s="532" t="str">
        <f>IF(ISBLANK(E136),"",+E136/D136*100)</f>
        <v/>
      </c>
      <c r="G136" s="532"/>
      <c r="H136" s="533">
        <v>-2059.9</v>
      </c>
      <c r="I136" s="495" t="s">
        <v>2040</v>
      </c>
      <c r="J136" s="490"/>
      <c r="K136" s="490"/>
      <c r="L136" s="490"/>
    </row>
    <row r="137" spans="1:12" ht="39.6">
      <c r="A137" s="569"/>
      <c r="B137" s="584"/>
      <c r="C137" s="569"/>
      <c r="D137" s="540"/>
      <c r="E137" s="540"/>
      <c r="F137" s="532"/>
      <c r="G137" s="532"/>
      <c r="H137" s="533">
        <v>-839.2</v>
      </c>
      <c r="I137" s="495" t="s">
        <v>2041</v>
      </c>
      <c r="J137" s="490"/>
      <c r="K137" s="490"/>
      <c r="L137" s="490"/>
    </row>
    <row r="138" spans="1:12" ht="26.4">
      <c r="A138" s="569"/>
      <c r="B138" s="584"/>
      <c r="C138" s="569"/>
      <c r="D138" s="540"/>
      <c r="E138" s="540"/>
      <c r="F138" s="532"/>
      <c r="G138" s="532"/>
      <c r="H138" s="533">
        <v>-579</v>
      </c>
      <c r="I138" s="495" t="s">
        <v>2042</v>
      </c>
      <c r="J138" s="490"/>
      <c r="K138" s="490"/>
      <c r="L138" s="490"/>
    </row>
    <row r="139" spans="1:12" ht="13.8">
      <c r="A139" s="569"/>
      <c r="B139" s="584"/>
      <c r="C139" s="569"/>
      <c r="D139" s="540"/>
      <c r="E139" s="540"/>
      <c r="F139" s="532"/>
      <c r="G139" s="532"/>
      <c r="H139" s="533">
        <v>-207.1</v>
      </c>
      <c r="I139" s="495" t="s">
        <v>2043</v>
      </c>
      <c r="J139" s="490"/>
      <c r="K139" s="490"/>
      <c r="L139" s="490"/>
    </row>
    <row r="140" spans="1:12" ht="13.8">
      <c r="A140" s="569"/>
      <c r="B140" s="584"/>
      <c r="C140" s="569"/>
      <c r="D140" s="540"/>
      <c r="E140" s="540"/>
      <c r="F140" s="532"/>
      <c r="G140" s="532"/>
      <c r="H140" s="533">
        <v>-103.5</v>
      </c>
      <c r="I140" s="495" t="s">
        <v>2044</v>
      </c>
      <c r="J140" s="490"/>
      <c r="K140" s="490"/>
      <c r="L140" s="490"/>
    </row>
    <row r="141" spans="1:12" ht="26.4">
      <c r="A141" s="569"/>
      <c r="B141" s="584"/>
      <c r="C141" s="569"/>
      <c r="D141" s="540"/>
      <c r="E141" s="540"/>
      <c r="F141" s="532"/>
      <c r="G141" s="532"/>
      <c r="H141" s="533">
        <v>-63.2</v>
      </c>
      <c r="I141" s="495" t="s">
        <v>2045</v>
      </c>
      <c r="J141" s="490"/>
      <c r="K141" s="490"/>
      <c r="L141" s="490"/>
    </row>
    <row r="142" spans="1:12" ht="39.6">
      <c r="A142" s="569"/>
      <c r="B142" s="584"/>
      <c r="C142" s="569"/>
      <c r="D142" s="540"/>
      <c r="E142" s="540"/>
      <c r="F142" s="532"/>
      <c r="G142" s="532"/>
      <c r="H142" s="533">
        <v>-377.3</v>
      </c>
      <c r="I142" s="495" t="s">
        <v>2046</v>
      </c>
      <c r="J142" s="490"/>
      <c r="K142" s="490"/>
      <c r="L142" s="490"/>
    </row>
    <row r="143" spans="1:12" ht="13.8">
      <c r="A143" s="569"/>
      <c r="B143" s="584"/>
      <c r="C143" s="569"/>
      <c r="D143" s="540"/>
      <c r="E143" s="540"/>
      <c r="F143" s="532"/>
      <c r="G143" s="532"/>
      <c r="H143" s="533">
        <v>-0.7</v>
      </c>
      <c r="I143" s="495" t="s">
        <v>2047</v>
      </c>
      <c r="J143" s="490"/>
      <c r="K143" s="490"/>
      <c r="L143" s="490"/>
    </row>
    <row r="144" spans="1:12" ht="26.4">
      <c r="A144" s="569"/>
      <c r="B144" s="584"/>
      <c r="C144" s="569"/>
      <c r="D144" s="540"/>
      <c r="E144" s="540"/>
      <c r="F144" s="532"/>
      <c r="G144" s="532"/>
      <c r="H144" s="533">
        <v>-6.2</v>
      </c>
      <c r="I144" s="495" t="s">
        <v>2048</v>
      </c>
      <c r="J144" s="490"/>
      <c r="K144" s="490"/>
      <c r="L144" s="490"/>
    </row>
    <row r="145" spans="1:12" ht="26.4">
      <c r="A145" s="569"/>
      <c r="B145" s="584"/>
      <c r="C145" s="569"/>
      <c r="D145" s="540"/>
      <c r="E145" s="540"/>
      <c r="F145" s="532" t="str">
        <f>IF(ISBLANK(E145),"",+E145/D145*100)</f>
        <v/>
      </c>
      <c r="G145" s="532"/>
      <c r="H145" s="533">
        <v>-13.4</v>
      </c>
      <c r="I145" s="495" t="s">
        <v>2049</v>
      </c>
      <c r="J145" s="490"/>
      <c r="K145" s="490"/>
      <c r="L145" s="490"/>
    </row>
    <row r="146" spans="1:12" ht="13.8">
      <c r="A146" s="569"/>
      <c r="B146" s="584"/>
      <c r="C146" s="569"/>
      <c r="D146" s="540"/>
      <c r="E146" s="540"/>
      <c r="F146" s="532"/>
      <c r="G146" s="532"/>
      <c r="H146" s="533">
        <v>-0.2</v>
      </c>
      <c r="I146" s="495" t="s">
        <v>2050</v>
      </c>
      <c r="J146" s="490"/>
      <c r="K146" s="490"/>
      <c r="L146" s="490"/>
    </row>
    <row r="147" spans="1:12" ht="13.8">
      <c r="A147" s="569"/>
      <c r="B147" s="584"/>
      <c r="C147" s="569"/>
      <c r="D147" s="540"/>
      <c r="E147" s="540"/>
      <c r="F147" s="532"/>
      <c r="G147" s="532"/>
      <c r="H147" s="533">
        <v>-0.2</v>
      </c>
      <c r="I147" s="495" t="s">
        <v>2051</v>
      </c>
      <c r="J147" s="490"/>
      <c r="K147" s="490"/>
      <c r="L147" s="490"/>
    </row>
    <row r="148" spans="1:12" ht="13.8">
      <c r="A148" s="569"/>
      <c r="B148" s="584"/>
      <c r="C148" s="569"/>
      <c r="D148" s="540"/>
      <c r="E148" s="540"/>
      <c r="F148" s="532"/>
      <c r="G148" s="532"/>
      <c r="H148" s="533">
        <v>-0.2</v>
      </c>
      <c r="I148" s="495" t="s">
        <v>2052</v>
      </c>
      <c r="J148" s="490"/>
      <c r="K148" s="490"/>
      <c r="L148" s="490"/>
    </row>
    <row r="149" spans="1:12" ht="13.8">
      <c r="A149" s="569"/>
      <c r="B149" s="584"/>
      <c r="C149" s="569"/>
      <c r="D149" s="540"/>
      <c r="E149" s="540"/>
      <c r="F149" s="532"/>
      <c r="G149" s="532"/>
      <c r="H149" s="533">
        <v>-2.9</v>
      </c>
      <c r="I149" s="495" t="s">
        <v>2053</v>
      </c>
      <c r="J149" s="490"/>
      <c r="K149" s="490"/>
      <c r="L149" s="490"/>
    </row>
    <row r="150" spans="1:12" ht="13.8">
      <c r="A150" s="569"/>
      <c r="B150" s="584"/>
      <c r="C150" s="569"/>
      <c r="D150" s="540"/>
      <c r="E150" s="540"/>
      <c r="F150" s="532"/>
      <c r="G150" s="532"/>
      <c r="H150" s="533">
        <v>-14.9</v>
      </c>
      <c r="I150" s="495" t="s">
        <v>2054</v>
      </c>
      <c r="J150" s="490"/>
      <c r="K150" s="490"/>
      <c r="L150" s="490"/>
    </row>
    <row r="151" spans="1:12" ht="39.6">
      <c r="A151" s="569"/>
      <c r="B151" s="584"/>
      <c r="C151" s="569"/>
      <c r="D151" s="540"/>
      <c r="E151" s="540"/>
      <c r="F151" s="532"/>
      <c r="G151" s="532"/>
      <c r="H151" s="533">
        <v>-29.6</v>
      </c>
      <c r="I151" s="495" t="s">
        <v>2055</v>
      </c>
      <c r="J151" s="490"/>
      <c r="K151" s="490"/>
      <c r="L151" s="490"/>
    </row>
    <row r="152" spans="1:12" ht="13.8">
      <c r="A152" s="569"/>
      <c r="B152" s="584"/>
      <c r="C152" s="569"/>
      <c r="D152" s="540"/>
      <c r="E152" s="540"/>
      <c r="F152" s="532"/>
      <c r="G152" s="532"/>
      <c r="H152" s="533">
        <v>-0.6</v>
      </c>
      <c r="I152" s="495" t="s">
        <v>2056</v>
      </c>
      <c r="J152" s="490"/>
      <c r="K152" s="490"/>
      <c r="L152" s="490"/>
    </row>
    <row r="153" spans="1:12" ht="39.6">
      <c r="A153" s="569"/>
      <c r="B153" s="584"/>
      <c r="C153" s="569"/>
      <c r="D153" s="540"/>
      <c r="E153" s="540"/>
      <c r="F153" s="532"/>
      <c r="G153" s="532"/>
      <c r="H153" s="533">
        <v>-260</v>
      </c>
      <c r="I153" s="495" t="s">
        <v>2057</v>
      </c>
      <c r="J153" s="490"/>
      <c r="K153" s="490"/>
      <c r="L153" s="490"/>
    </row>
    <row r="154" spans="1:12" ht="26.4">
      <c r="A154" s="569"/>
      <c r="B154" s="584"/>
      <c r="C154" s="569"/>
      <c r="D154" s="540"/>
      <c r="E154" s="540"/>
      <c r="F154" s="532"/>
      <c r="G154" s="532"/>
      <c r="H154" s="533">
        <v>-2</v>
      </c>
      <c r="I154" s="495" t="s">
        <v>2058</v>
      </c>
      <c r="J154" s="490"/>
      <c r="K154" s="490"/>
      <c r="L154" s="490"/>
    </row>
    <row r="155" spans="1:12" ht="39.6">
      <c r="A155" s="569"/>
      <c r="B155" s="584"/>
      <c r="C155" s="569"/>
      <c r="D155" s="540"/>
      <c r="E155" s="540"/>
      <c r="F155" s="532"/>
      <c r="G155" s="532"/>
      <c r="H155" s="533">
        <v>-112</v>
      </c>
      <c r="I155" s="495" t="s">
        <v>2059</v>
      </c>
      <c r="J155" s="490"/>
      <c r="K155" s="490"/>
      <c r="L155" s="490"/>
    </row>
    <row r="156" spans="1:12" ht="39.6">
      <c r="A156" s="569"/>
      <c r="B156" s="584"/>
      <c r="C156" s="569"/>
      <c r="D156" s="540"/>
      <c r="E156" s="540"/>
      <c r="F156" s="532"/>
      <c r="G156" s="532"/>
      <c r="H156" s="533">
        <v>-301.5</v>
      </c>
      <c r="I156" s="495" t="s">
        <v>2060</v>
      </c>
      <c r="J156" s="490"/>
      <c r="K156" s="490"/>
      <c r="L156" s="490"/>
    </row>
    <row r="157" spans="1:12" ht="26.4">
      <c r="A157" s="569"/>
      <c r="B157" s="584"/>
      <c r="C157" s="569"/>
      <c r="D157" s="540"/>
      <c r="E157" s="540"/>
      <c r="F157" s="532"/>
      <c r="G157" s="532"/>
      <c r="H157" s="533">
        <v>-292.39999999999998</v>
      </c>
      <c r="I157" s="495" t="s">
        <v>2061</v>
      </c>
      <c r="J157" s="490"/>
      <c r="K157" s="490"/>
      <c r="L157" s="490"/>
    </row>
    <row r="158" spans="1:12" ht="52.8">
      <c r="A158" s="569"/>
      <c r="B158" s="584"/>
      <c r="C158" s="569"/>
      <c r="D158" s="540"/>
      <c r="E158" s="540"/>
      <c r="F158" s="532"/>
      <c r="G158" s="532"/>
      <c r="H158" s="533">
        <v>-21.6</v>
      </c>
      <c r="I158" s="495" t="s">
        <v>2062</v>
      </c>
      <c r="J158" s="490"/>
      <c r="K158" s="490"/>
      <c r="L158" s="490"/>
    </row>
    <row r="159" spans="1:12" ht="13.8">
      <c r="A159" s="569"/>
      <c r="B159" s="584"/>
      <c r="C159" s="569"/>
      <c r="D159" s="540"/>
      <c r="E159" s="540"/>
      <c r="F159" s="532"/>
      <c r="G159" s="532"/>
      <c r="H159" s="533">
        <v>-6.4</v>
      </c>
      <c r="I159" s="495" t="s">
        <v>2063</v>
      </c>
      <c r="J159" s="490"/>
      <c r="K159" s="490"/>
      <c r="L159" s="490"/>
    </row>
    <row r="160" spans="1:12" ht="13.8">
      <c r="A160" s="569"/>
      <c r="B160" s="584"/>
      <c r="C160" s="569"/>
      <c r="D160" s="540"/>
      <c r="E160" s="540"/>
      <c r="F160" s="532"/>
      <c r="G160" s="532"/>
      <c r="H160" s="533">
        <v>-1.2</v>
      </c>
      <c r="I160" s="495" t="s">
        <v>2064</v>
      </c>
      <c r="J160" s="490"/>
      <c r="K160" s="490"/>
      <c r="L160" s="490"/>
    </row>
    <row r="161" spans="1:12" ht="13.8">
      <c r="A161" s="569"/>
      <c r="B161" s="584"/>
      <c r="C161" s="569"/>
      <c r="D161" s="540"/>
      <c r="E161" s="540"/>
      <c r="F161" s="532"/>
      <c r="G161" s="532"/>
      <c r="H161" s="533">
        <v>-16</v>
      </c>
      <c r="I161" s="495" t="s">
        <v>2065</v>
      </c>
      <c r="J161" s="490"/>
      <c r="K161" s="490"/>
      <c r="L161" s="490"/>
    </row>
    <row r="162" spans="1:12" ht="13.8">
      <c r="A162" s="569"/>
      <c r="B162" s="584"/>
      <c r="C162" s="569"/>
      <c r="D162" s="540"/>
      <c r="E162" s="540"/>
      <c r="F162" s="532"/>
      <c r="G162" s="532"/>
      <c r="H162" s="533">
        <v>-1.7</v>
      </c>
      <c r="I162" s="495" t="s">
        <v>2066</v>
      </c>
      <c r="J162" s="490"/>
      <c r="K162" s="490"/>
      <c r="L162" s="490"/>
    </row>
    <row r="163" spans="1:12" ht="13.8">
      <c r="A163" s="569"/>
      <c r="B163" s="584"/>
      <c r="C163" s="569"/>
      <c r="D163" s="540"/>
      <c r="E163" s="540"/>
      <c r="F163" s="532"/>
      <c r="G163" s="532"/>
      <c r="H163" s="533">
        <v>-19.3</v>
      </c>
      <c r="I163" s="495" t="s">
        <v>2067</v>
      </c>
      <c r="J163" s="490"/>
      <c r="K163" s="490"/>
      <c r="L163" s="490"/>
    </row>
    <row r="164" spans="1:12" ht="13.8">
      <c r="A164" s="569"/>
      <c r="B164" s="584"/>
      <c r="C164" s="569"/>
      <c r="D164" s="540"/>
      <c r="E164" s="540"/>
      <c r="F164" s="532"/>
      <c r="G164" s="532"/>
      <c r="H164" s="533">
        <v>-8.6999999999999993</v>
      </c>
      <c r="I164" s="495" t="s">
        <v>2068</v>
      </c>
      <c r="J164" s="490"/>
      <c r="K164" s="490"/>
      <c r="L164" s="490"/>
    </row>
    <row r="165" spans="1:12" ht="39.6">
      <c r="A165" s="569"/>
      <c r="B165" s="584"/>
      <c r="C165" s="569"/>
      <c r="D165" s="540"/>
      <c r="E165" s="540"/>
      <c r="F165" s="532"/>
      <c r="G165" s="532"/>
      <c r="H165" s="533">
        <v>-66.8</v>
      </c>
      <c r="I165" s="495" t="s">
        <v>2069</v>
      </c>
      <c r="J165" s="490"/>
      <c r="K165" s="490"/>
      <c r="L165" s="490"/>
    </row>
    <row r="166" spans="1:12" ht="13.8">
      <c r="A166" s="569"/>
      <c r="B166" s="584"/>
      <c r="C166" s="569"/>
      <c r="D166" s="540"/>
      <c r="E166" s="540"/>
      <c r="F166" s="532"/>
      <c r="G166" s="532"/>
      <c r="H166" s="533">
        <v>-118.4</v>
      </c>
      <c r="I166" s="495" t="s">
        <v>2070</v>
      </c>
      <c r="J166" s="490"/>
      <c r="K166" s="490"/>
      <c r="L166" s="490"/>
    </row>
    <row r="167" spans="1:12" ht="13.8">
      <c r="A167" s="569"/>
      <c r="B167" s="584"/>
      <c r="C167" s="569"/>
      <c r="D167" s="540"/>
      <c r="E167" s="540"/>
      <c r="F167" s="532"/>
      <c r="G167" s="532"/>
      <c r="H167" s="533">
        <v>-35.6</v>
      </c>
      <c r="I167" s="495" t="s">
        <v>2071</v>
      </c>
      <c r="J167" s="490"/>
      <c r="K167" s="490"/>
      <c r="L167" s="490"/>
    </row>
    <row r="168" spans="1:12" ht="13.8">
      <c r="A168" s="569"/>
      <c r="B168" s="584"/>
      <c r="C168" s="569"/>
      <c r="D168" s="540"/>
      <c r="E168" s="540"/>
      <c r="F168" s="532"/>
      <c r="G168" s="532"/>
      <c r="H168" s="533">
        <v>-235.3</v>
      </c>
      <c r="I168" s="495" t="s">
        <v>2072</v>
      </c>
      <c r="J168" s="490"/>
      <c r="K168" s="490"/>
      <c r="L168" s="490"/>
    </row>
    <row r="169" spans="1:12" ht="13.8">
      <c r="A169" s="569"/>
      <c r="B169" s="584"/>
      <c r="C169" s="569"/>
      <c r="D169" s="540"/>
      <c r="E169" s="540"/>
      <c r="F169" s="532"/>
      <c r="G169" s="532"/>
      <c r="H169" s="533">
        <v>-518.20000000000005</v>
      </c>
      <c r="I169" s="495" t="s">
        <v>2073</v>
      </c>
      <c r="J169" s="490"/>
      <c r="K169" s="490"/>
      <c r="L169" s="490"/>
    </row>
    <row r="170" spans="1:12" ht="13.8">
      <c r="A170" s="569"/>
      <c r="B170" s="584"/>
      <c r="C170" s="569"/>
      <c r="D170" s="540"/>
      <c r="E170" s="540"/>
      <c r="F170" s="532"/>
      <c r="G170" s="532"/>
      <c r="H170" s="533">
        <v>-3.8</v>
      </c>
      <c r="I170" s="495" t="s">
        <v>2074</v>
      </c>
      <c r="J170" s="490"/>
      <c r="K170" s="490"/>
      <c r="L170" s="490"/>
    </row>
    <row r="171" spans="1:12" ht="13.8">
      <c r="A171" s="569"/>
      <c r="B171" s="584"/>
      <c r="C171" s="569"/>
      <c r="D171" s="540"/>
      <c r="E171" s="540"/>
      <c r="F171" s="532"/>
      <c r="G171" s="532"/>
      <c r="H171" s="533">
        <v>-0.6</v>
      </c>
      <c r="I171" s="495" t="s">
        <v>2075</v>
      </c>
      <c r="J171" s="490"/>
      <c r="K171" s="490"/>
      <c r="L171" s="490"/>
    </row>
    <row r="172" spans="1:12" ht="13.8">
      <c r="A172" s="569"/>
      <c r="B172" s="584"/>
      <c r="C172" s="569"/>
      <c r="D172" s="540"/>
      <c r="E172" s="540"/>
      <c r="F172" s="532"/>
      <c r="G172" s="532"/>
      <c r="H172" s="533">
        <v>-0.2</v>
      </c>
      <c r="I172" s="495" t="s">
        <v>2076</v>
      </c>
      <c r="J172" s="490"/>
      <c r="K172" s="490"/>
      <c r="L172" s="490"/>
    </row>
    <row r="173" spans="1:12" ht="13.8">
      <c r="A173" s="569"/>
      <c r="B173" s="584"/>
      <c r="C173" s="570"/>
      <c r="D173" s="540"/>
      <c r="E173" s="540"/>
      <c r="F173" s="532"/>
      <c r="G173" s="532"/>
      <c r="H173" s="533">
        <v>-0.2</v>
      </c>
      <c r="I173" s="495" t="s">
        <v>2077</v>
      </c>
      <c r="J173" s="490"/>
      <c r="K173" s="490"/>
      <c r="L173" s="490"/>
    </row>
    <row r="174" spans="1:12" ht="13.8">
      <c r="A174" s="569"/>
      <c r="B174" s="584"/>
      <c r="C174" s="568" t="s">
        <v>61</v>
      </c>
      <c r="D174" s="532">
        <v>4463</v>
      </c>
      <c r="E174" s="532">
        <v>1529.4</v>
      </c>
      <c r="F174" s="532">
        <f t="shared" ref="F174:F179" si="14">IF(ISBLANK(E174),"",+E174/D174*100)</f>
        <v>34.268429307640602</v>
      </c>
      <c r="G174" s="532">
        <f>+E174-D174</f>
        <v>-2933.6</v>
      </c>
      <c r="H174" s="533">
        <v>-2586.3000000000002</v>
      </c>
      <c r="I174" s="495" t="s">
        <v>2078</v>
      </c>
      <c r="J174" s="490"/>
      <c r="K174" s="490"/>
      <c r="L174" s="490"/>
    </row>
    <row r="175" spans="1:12" ht="26.4">
      <c r="A175" s="569"/>
      <c r="B175" s="584"/>
      <c r="C175" s="569"/>
      <c r="D175" s="532"/>
      <c r="E175" s="532"/>
      <c r="F175" s="532" t="str">
        <f t="shared" si="14"/>
        <v/>
      </c>
      <c r="G175" s="532"/>
      <c r="H175" s="533">
        <v>-203.4</v>
      </c>
      <c r="I175" s="495" t="s">
        <v>2079</v>
      </c>
      <c r="J175" s="490"/>
      <c r="K175" s="490"/>
      <c r="L175" s="490"/>
    </row>
    <row r="176" spans="1:12" ht="26.4">
      <c r="A176" s="569"/>
      <c r="B176" s="584"/>
      <c r="C176" s="570"/>
      <c r="D176" s="532"/>
      <c r="E176" s="532"/>
      <c r="F176" s="532" t="str">
        <f t="shared" si="14"/>
        <v/>
      </c>
      <c r="G176" s="532"/>
      <c r="H176" s="533">
        <v>-143.9</v>
      </c>
      <c r="I176" s="495" t="s">
        <v>2080</v>
      </c>
      <c r="J176" s="490"/>
      <c r="K176" s="490"/>
      <c r="L176" s="490"/>
    </row>
    <row r="177" spans="1:12" ht="26.4">
      <c r="A177" s="569"/>
      <c r="B177" s="584"/>
      <c r="C177" s="492" t="s">
        <v>92</v>
      </c>
      <c r="D177" s="532">
        <v>1098.0999999999999</v>
      </c>
      <c r="E177" s="532">
        <v>916.2</v>
      </c>
      <c r="F177" s="532">
        <f t="shared" si="14"/>
        <v>83.435024132592673</v>
      </c>
      <c r="G177" s="532">
        <f>+E177-D177</f>
        <v>-181.89999999999986</v>
      </c>
      <c r="H177" s="533">
        <v>-181.89999999999986</v>
      </c>
      <c r="I177" s="495" t="s">
        <v>2081</v>
      </c>
      <c r="J177" s="490"/>
      <c r="K177" s="490"/>
      <c r="L177" s="490"/>
    </row>
    <row r="178" spans="1:12" ht="26.4">
      <c r="A178" s="569"/>
      <c r="B178" s="584"/>
      <c r="C178" s="492" t="s">
        <v>1639</v>
      </c>
      <c r="D178" s="532">
        <v>50000</v>
      </c>
      <c r="E178" s="532">
        <v>49993.9</v>
      </c>
      <c r="F178" s="532">
        <f t="shared" si="14"/>
        <v>99.987800000000007</v>
      </c>
      <c r="G178" s="532">
        <f>+E178-D178</f>
        <v>-6.0999999999985448</v>
      </c>
      <c r="H178" s="533">
        <v>-6.0999999999985448</v>
      </c>
      <c r="I178" s="495" t="s">
        <v>2082</v>
      </c>
      <c r="J178" s="490"/>
      <c r="K178" s="490"/>
      <c r="L178" s="490"/>
    </row>
    <row r="179" spans="1:12" ht="13.8">
      <c r="A179" s="569"/>
      <c r="B179" s="584"/>
      <c r="C179" s="492" t="s">
        <v>233</v>
      </c>
      <c r="D179" s="532">
        <v>38778</v>
      </c>
      <c r="E179" s="532">
        <v>38778</v>
      </c>
      <c r="F179" s="532">
        <f t="shared" si="14"/>
        <v>100</v>
      </c>
      <c r="G179" s="532"/>
      <c r="H179" s="533"/>
      <c r="I179" s="495"/>
      <c r="J179" s="490"/>
      <c r="K179" s="490"/>
      <c r="L179" s="490"/>
    </row>
    <row r="180" spans="1:12" ht="13.8">
      <c r="A180" s="569"/>
      <c r="B180" s="584"/>
      <c r="C180" s="492" t="s">
        <v>548</v>
      </c>
      <c r="D180" s="538">
        <v>425.6</v>
      </c>
      <c r="E180" s="538">
        <v>425.6</v>
      </c>
      <c r="F180" s="532">
        <f t="shared" ref="F180:F224" si="15">IF(ISBLANK(E180),"",+E180/D180*100)</f>
        <v>100</v>
      </c>
      <c r="G180" s="532"/>
      <c r="H180" s="533"/>
      <c r="I180" s="495"/>
      <c r="J180" s="490"/>
      <c r="K180" s="490"/>
      <c r="L180" s="490"/>
    </row>
    <row r="181" spans="1:12" ht="26.4">
      <c r="A181" s="569"/>
      <c r="B181" s="584"/>
      <c r="C181" s="492" t="s">
        <v>1634</v>
      </c>
      <c r="D181" s="538">
        <v>1111</v>
      </c>
      <c r="E181" s="538">
        <v>0</v>
      </c>
      <c r="F181" s="532">
        <f t="shared" si="15"/>
        <v>0</v>
      </c>
      <c r="G181" s="532">
        <f>+E181-D181</f>
        <v>-1111</v>
      </c>
      <c r="H181" s="533">
        <v>-1111</v>
      </c>
      <c r="I181" s="495" t="s">
        <v>2079</v>
      </c>
      <c r="J181" s="490"/>
      <c r="K181" s="490"/>
      <c r="L181" s="490"/>
    </row>
    <row r="182" spans="1:12" ht="13.8">
      <c r="A182" s="569"/>
      <c r="B182" s="584"/>
      <c r="C182" s="568" t="s">
        <v>701</v>
      </c>
      <c r="D182" s="538">
        <v>648</v>
      </c>
      <c r="E182" s="539">
        <v>295.8</v>
      </c>
      <c r="F182" s="539">
        <f t="shared" si="15"/>
        <v>45.648148148148152</v>
      </c>
      <c r="G182" s="532">
        <f>+E182-D182</f>
        <v>-352.2</v>
      </c>
      <c r="H182" s="533">
        <v>-18.2</v>
      </c>
      <c r="I182" s="495" t="s">
        <v>2083</v>
      </c>
      <c r="J182" s="490"/>
      <c r="K182" s="490"/>
      <c r="L182" s="490"/>
    </row>
    <row r="183" spans="1:12" ht="13.8">
      <c r="A183" s="569"/>
      <c r="B183" s="584"/>
      <c r="C183" s="570"/>
      <c r="D183" s="539"/>
      <c r="E183" s="539"/>
      <c r="F183" s="539" t="str">
        <f t="shared" si="15"/>
        <v/>
      </c>
      <c r="G183" s="532"/>
      <c r="H183" s="533">
        <v>-334</v>
      </c>
      <c r="I183" s="495" t="s">
        <v>2084</v>
      </c>
      <c r="J183" s="490"/>
      <c r="K183" s="490"/>
      <c r="L183" s="490"/>
    </row>
    <row r="184" spans="1:12" ht="13.8">
      <c r="A184" s="569"/>
      <c r="B184" s="584"/>
      <c r="C184" s="568" t="s">
        <v>602</v>
      </c>
      <c r="D184" s="539">
        <v>3</v>
      </c>
      <c r="E184" s="539">
        <v>1.9</v>
      </c>
      <c r="F184" s="539">
        <f t="shared" si="15"/>
        <v>63.333333333333329</v>
      </c>
      <c r="G184" s="532">
        <f>+E184-D184</f>
        <v>-1.1000000000000001</v>
      </c>
      <c r="H184" s="533">
        <v>-0.2</v>
      </c>
      <c r="I184" s="495" t="s">
        <v>2085</v>
      </c>
      <c r="J184" s="490"/>
      <c r="K184" s="490"/>
      <c r="L184" s="490"/>
    </row>
    <row r="185" spans="1:12" ht="13.8">
      <c r="A185" s="569"/>
      <c r="B185" s="584"/>
      <c r="C185" s="570"/>
      <c r="D185" s="539"/>
      <c r="E185" s="539"/>
      <c r="F185" s="539" t="str">
        <f t="shared" si="15"/>
        <v/>
      </c>
      <c r="G185" s="532"/>
      <c r="H185" s="533">
        <v>-0.9</v>
      </c>
      <c r="I185" s="495" t="s">
        <v>2076</v>
      </c>
      <c r="J185" s="490"/>
      <c r="K185" s="490"/>
      <c r="L185" s="490"/>
    </row>
    <row r="186" spans="1:12" ht="13.8">
      <c r="A186" s="569"/>
      <c r="B186" s="584"/>
      <c r="C186" s="568" t="s">
        <v>71</v>
      </c>
      <c r="D186" s="539">
        <v>7</v>
      </c>
      <c r="E186" s="539">
        <v>5.6</v>
      </c>
      <c r="F186" s="539">
        <f t="shared" si="15"/>
        <v>80</v>
      </c>
      <c r="G186" s="532">
        <f>+E186-D186</f>
        <v>-1.4000000000000004</v>
      </c>
      <c r="H186" s="533">
        <v>-0.5</v>
      </c>
      <c r="I186" s="495" t="s">
        <v>2085</v>
      </c>
      <c r="J186" s="490"/>
      <c r="K186" s="490"/>
      <c r="L186" s="490"/>
    </row>
    <row r="187" spans="1:12" ht="13.8">
      <c r="A187" s="569"/>
      <c r="B187" s="584"/>
      <c r="C187" s="570"/>
      <c r="D187" s="539"/>
      <c r="E187" s="539"/>
      <c r="F187" s="539"/>
      <c r="G187" s="532"/>
      <c r="H187" s="533">
        <v>-0.9</v>
      </c>
      <c r="I187" s="495" t="s">
        <v>2076</v>
      </c>
      <c r="J187" s="490"/>
      <c r="K187" s="490"/>
      <c r="L187" s="490"/>
    </row>
    <row r="188" spans="1:12" ht="26.4">
      <c r="A188" s="569"/>
      <c r="B188" s="584"/>
      <c r="C188" s="568" t="s">
        <v>1642</v>
      </c>
      <c r="D188" s="539">
        <v>67</v>
      </c>
      <c r="E188" s="539">
        <v>54.2</v>
      </c>
      <c r="F188" s="539">
        <f t="shared" ref="F188" si="16">IF(ISBLANK(E188),"",+E188/D188*100)</f>
        <v>80.895522388059703</v>
      </c>
      <c r="G188" s="532">
        <f>+E188-D188</f>
        <v>-12.799999999999997</v>
      </c>
      <c r="H188" s="533">
        <v>-7.4</v>
      </c>
      <c r="I188" s="495" t="s">
        <v>2086</v>
      </c>
      <c r="J188" s="490"/>
      <c r="K188" s="490"/>
      <c r="L188" s="490"/>
    </row>
    <row r="189" spans="1:12" ht="13.8">
      <c r="A189" s="569"/>
      <c r="B189" s="584"/>
      <c r="C189" s="570"/>
      <c r="D189" s="539"/>
      <c r="E189" s="539"/>
      <c r="F189" s="539" t="str">
        <f>IF(ISBLANK(E189),"",+E189/D189*100)</f>
        <v/>
      </c>
      <c r="G189" s="532"/>
      <c r="H189" s="533">
        <v>-5.4</v>
      </c>
      <c r="I189" s="495" t="s">
        <v>2076</v>
      </c>
      <c r="J189" s="490"/>
      <c r="K189" s="490"/>
      <c r="L189" s="490"/>
    </row>
    <row r="190" spans="1:12" ht="26.4">
      <c r="A190" s="569"/>
      <c r="B190" s="584"/>
      <c r="C190" s="568" t="s">
        <v>606</v>
      </c>
      <c r="D190" s="541">
        <v>18382.900000000001</v>
      </c>
      <c r="E190" s="539">
        <v>15891.5</v>
      </c>
      <c r="F190" s="539">
        <f>IF(ISBLANK(E190),"",+E190/D190*100)</f>
        <v>86.447187331704995</v>
      </c>
      <c r="G190" s="532">
        <f t="shared" ref="G190:G224" si="17">+E190-D190</f>
        <v>-2491.4000000000015</v>
      </c>
      <c r="H190" s="533">
        <v>-804.2</v>
      </c>
      <c r="I190" s="495" t="s">
        <v>2087</v>
      </c>
      <c r="J190" s="490"/>
      <c r="K190" s="490"/>
      <c r="L190" s="490"/>
    </row>
    <row r="191" spans="1:12" ht="13.8">
      <c r="A191" s="569"/>
      <c r="B191" s="584"/>
      <c r="C191" s="569"/>
      <c r="D191" s="539"/>
      <c r="E191" s="539"/>
      <c r="F191" s="539" t="str">
        <f t="shared" si="15"/>
        <v/>
      </c>
      <c r="G191" s="532"/>
      <c r="H191" s="533">
        <v>-66.7</v>
      </c>
      <c r="I191" s="495" t="s">
        <v>2088</v>
      </c>
      <c r="J191" s="490"/>
      <c r="K191" s="490"/>
      <c r="L191" s="490"/>
    </row>
    <row r="192" spans="1:12" ht="13.8">
      <c r="A192" s="569"/>
      <c r="B192" s="584"/>
      <c r="C192" s="569"/>
      <c r="D192" s="539"/>
      <c r="E192" s="539"/>
      <c r="F192" s="539"/>
      <c r="G192" s="532"/>
      <c r="H192" s="533">
        <v>-32</v>
      </c>
      <c r="I192" s="495" t="s">
        <v>2089</v>
      </c>
      <c r="J192" s="490"/>
      <c r="K192" s="490"/>
      <c r="L192" s="490"/>
    </row>
    <row r="193" spans="1:12" ht="39.6">
      <c r="A193" s="569"/>
      <c r="B193" s="584"/>
      <c r="C193" s="569"/>
      <c r="D193" s="539"/>
      <c r="E193" s="539"/>
      <c r="F193" s="539"/>
      <c r="G193" s="532"/>
      <c r="H193" s="533">
        <v>-1194.4000000000001</v>
      </c>
      <c r="I193" s="495" t="s">
        <v>2090</v>
      </c>
      <c r="J193" s="490"/>
      <c r="K193" s="490"/>
      <c r="L193" s="490"/>
    </row>
    <row r="194" spans="1:12" ht="26.4">
      <c r="A194" s="569"/>
      <c r="B194" s="584"/>
      <c r="C194" s="569"/>
      <c r="D194" s="539"/>
      <c r="E194" s="539"/>
      <c r="F194" s="539"/>
      <c r="G194" s="532"/>
      <c r="H194" s="533">
        <v>-244.4</v>
      </c>
      <c r="I194" s="495" t="s">
        <v>2091</v>
      </c>
      <c r="J194" s="490"/>
      <c r="K194" s="490"/>
      <c r="L194" s="490"/>
    </row>
    <row r="195" spans="1:12" ht="13.8">
      <c r="A195" s="569"/>
      <c r="B195" s="584"/>
      <c r="C195" s="569"/>
      <c r="D195" s="539"/>
      <c r="E195" s="539"/>
      <c r="F195" s="539" t="str">
        <f t="shared" si="15"/>
        <v/>
      </c>
      <c r="G195" s="532"/>
      <c r="H195" s="533">
        <v>-142.9</v>
      </c>
      <c r="I195" s="495" t="s">
        <v>2092</v>
      </c>
      <c r="J195" s="490"/>
      <c r="K195" s="490"/>
      <c r="L195" s="490"/>
    </row>
    <row r="196" spans="1:12" ht="13.8">
      <c r="A196" s="569"/>
      <c r="B196" s="584"/>
      <c r="C196" s="570"/>
      <c r="D196" s="539"/>
      <c r="E196" s="539"/>
      <c r="F196" s="539"/>
      <c r="G196" s="532"/>
      <c r="H196" s="533">
        <v>-6.8</v>
      </c>
      <c r="I196" s="495" t="s">
        <v>2077</v>
      </c>
      <c r="J196" s="490"/>
      <c r="K196" s="490"/>
      <c r="L196" s="490"/>
    </row>
    <row r="197" spans="1:12" ht="26.4">
      <c r="A197" s="569"/>
      <c r="B197" s="584"/>
      <c r="C197" s="492" t="s">
        <v>331</v>
      </c>
      <c r="D197" s="539">
        <v>750</v>
      </c>
      <c r="E197" s="539">
        <v>624.1</v>
      </c>
      <c r="F197" s="539">
        <f t="shared" si="15"/>
        <v>83.213333333333338</v>
      </c>
      <c r="G197" s="532">
        <f t="shared" si="17"/>
        <v>-125.89999999999998</v>
      </c>
      <c r="H197" s="533">
        <v>-125.89999999999998</v>
      </c>
      <c r="I197" s="495" t="s">
        <v>2093</v>
      </c>
      <c r="J197" s="490"/>
      <c r="K197" s="490"/>
      <c r="L197" s="490"/>
    </row>
    <row r="198" spans="1:12" ht="13.8">
      <c r="A198" s="569"/>
      <c r="B198" s="584"/>
      <c r="C198" s="492" t="s">
        <v>73</v>
      </c>
      <c r="D198" s="539">
        <v>302</v>
      </c>
      <c r="E198" s="539">
        <v>288.60000000000002</v>
      </c>
      <c r="F198" s="539">
        <f t="shared" si="15"/>
        <v>95.562913907284781</v>
      </c>
      <c r="G198" s="532">
        <f t="shared" si="17"/>
        <v>-13.399999999999977</v>
      </c>
      <c r="H198" s="533">
        <v>-13.4</v>
      </c>
      <c r="I198" s="495" t="s">
        <v>2083</v>
      </c>
      <c r="J198" s="490"/>
      <c r="K198" s="490"/>
      <c r="L198" s="490"/>
    </row>
    <row r="199" spans="1:12" ht="13.8">
      <c r="A199" s="569"/>
      <c r="B199" s="584"/>
      <c r="C199" s="568" t="s">
        <v>332</v>
      </c>
      <c r="D199" s="532">
        <v>98.7</v>
      </c>
      <c r="E199" s="539">
        <v>63.4</v>
      </c>
      <c r="F199" s="532">
        <f t="shared" si="15"/>
        <v>64.235055724417421</v>
      </c>
      <c r="G199" s="532">
        <f t="shared" si="17"/>
        <v>-35.300000000000004</v>
      </c>
      <c r="H199" s="533">
        <v>-20</v>
      </c>
      <c r="I199" s="495" t="s">
        <v>2094</v>
      </c>
      <c r="J199" s="490"/>
      <c r="K199" s="490"/>
      <c r="L199" s="490"/>
    </row>
    <row r="200" spans="1:12" ht="26.4">
      <c r="A200" s="569"/>
      <c r="B200" s="584"/>
      <c r="C200" s="569"/>
      <c r="D200" s="532"/>
      <c r="E200" s="539"/>
      <c r="F200" s="532"/>
      <c r="G200" s="532"/>
      <c r="H200" s="533">
        <v>-2.6</v>
      </c>
      <c r="I200" s="495" t="s">
        <v>2095</v>
      </c>
      <c r="J200" s="490"/>
      <c r="K200" s="490"/>
      <c r="L200" s="490"/>
    </row>
    <row r="201" spans="1:12" ht="13.8">
      <c r="A201" s="569"/>
      <c r="B201" s="584"/>
      <c r="C201" s="570"/>
      <c r="D201" s="532"/>
      <c r="E201" s="539"/>
      <c r="F201" s="532"/>
      <c r="G201" s="532"/>
      <c r="H201" s="533">
        <v>-12.7</v>
      </c>
      <c r="I201" s="495" t="s">
        <v>2076</v>
      </c>
      <c r="J201" s="490"/>
      <c r="K201" s="490"/>
      <c r="L201" s="490"/>
    </row>
    <row r="202" spans="1:12" ht="13.8">
      <c r="A202" s="569"/>
      <c r="B202" s="584"/>
      <c r="C202" s="568" t="s">
        <v>72</v>
      </c>
      <c r="D202" s="539">
        <v>129.1</v>
      </c>
      <c r="E202" s="539">
        <v>89.5</v>
      </c>
      <c r="F202" s="532">
        <f t="shared" si="15"/>
        <v>69.326103795507365</v>
      </c>
      <c r="G202" s="532">
        <f t="shared" si="17"/>
        <v>-39.599999999999994</v>
      </c>
      <c r="H202" s="533">
        <v>-22</v>
      </c>
      <c r="I202" s="495" t="s">
        <v>2094</v>
      </c>
      <c r="J202" s="490"/>
      <c r="K202" s="490"/>
      <c r="L202" s="490"/>
    </row>
    <row r="203" spans="1:12" ht="26.4">
      <c r="A203" s="569"/>
      <c r="B203" s="584"/>
      <c r="C203" s="569"/>
      <c r="D203" s="540"/>
      <c r="E203" s="540"/>
      <c r="F203" s="534" t="str">
        <f t="shared" si="15"/>
        <v/>
      </c>
      <c r="G203" s="532"/>
      <c r="H203" s="533">
        <v>-2.4</v>
      </c>
      <c r="I203" s="495" t="s">
        <v>2095</v>
      </c>
      <c r="J203" s="490"/>
      <c r="K203" s="490"/>
      <c r="L203" s="490"/>
    </row>
    <row r="204" spans="1:12" ht="13.8">
      <c r="A204" s="569"/>
      <c r="B204" s="584"/>
      <c r="C204" s="570"/>
      <c r="D204" s="540"/>
      <c r="E204" s="540"/>
      <c r="F204" s="534"/>
      <c r="G204" s="532"/>
      <c r="H204" s="533">
        <v>-15.2</v>
      </c>
      <c r="I204" s="495" t="s">
        <v>2076</v>
      </c>
      <c r="J204" s="490"/>
      <c r="K204" s="490"/>
      <c r="L204" s="490"/>
    </row>
    <row r="205" spans="1:12" ht="13.8">
      <c r="A205" s="569"/>
      <c r="B205" s="584"/>
      <c r="C205" s="492" t="s">
        <v>298</v>
      </c>
      <c r="D205" s="539">
        <v>261.2</v>
      </c>
      <c r="E205" s="539">
        <v>260.3</v>
      </c>
      <c r="F205" s="532">
        <f t="shared" si="15"/>
        <v>99.655436447166934</v>
      </c>
      <c r="G205" s="532">
        <f t="shared" si="17"/>
        <v>-0.89999999999997726</v>
      </c>
      <c r="H205" s="533">
        <v>-0.9</v>
      </c>
      <c r="I205" s="495" t="s">
        <v>2096</v>
      </c>
      <c r="J205" s="490"/>
      <c r="K205" s="490"/>
      <c r="L205" s="490"/>
    </row>
    <row r="206" spans="1:12" ht="13.8">
      <c r="A206" s="569"/>
      <c r="B206" s="584"/>
      <c r="C206" s="492" t="s">
        <v>320</v>
      </c>
      <c r="D206" s="539">
        <v>285.89999999999998</v>
      </c>
      <c r="E206" s="539">
        <v>284.89999999999998</v>
      </c>
      <c r="F206" s="532">
        <f t="shared" si="15"/>
        <v>99.650227352221052</v>
      </c>
      <c r="G206" s="532">
        <f t="shared" si="17"/>
        <v>-1</v>
      </c>
      <c r="H206" s="533">
        <v>-1</v>
      </c>
      <c r="I206" s="495" t="s">
        <v>2096</v>
      </c>
      <c r="J206" s="490"/>
      <c r="K206" s="490"/>
      <c r="L206" s="490"/>
    </row>
    <row r="207" spans="1:12" ht="13.8">
      <c r="A207" s="569"/>
      <c r="B207" s="584"/>
      <c r="C207" s="568" t="s">
        <v>739</v>
      </c>
      <c r="D207" s="539">
        <v>19569</v>
      </c>
      <c r="E207" s="539">
        <v>11671.7</v>
      </c>
      <c r="F207" s="532">
        <f t="shared" si="15"/>
        <v>59.643824416168435</v>
      </c>
      <c r="G207" s="532">
        <f t="shared" si="17"/>
        <v>-7897.2999999999993</v>
      </c>
      <c r="H207" s="533">
        <v>-6758.6</v>
      </c>
      <c r="I207" s="495" t="s">
        <v>2078</v>
      </c>
      <c r="J207" s="490"/>
      <c r="K207" s="490"/>
      <c r="L207" s="490"/>
    </row>
    <row r="208" spans="1:12" ht="26.4">
      <c r="A208" s="569"/>
      <c r="B208" s="584"/>
      <c r="C208" s="569"/>
      <c r="D208" s="539"/>
      <c r="E208" s="539"/>
      <c r="F208" s="532" t="str">
        <f t="shared" si="15"/>
        <v/>
      </c>
      <c r="G208" s="532"/>
      <c r="H208" s="533">
        <v>-459.5</v>
      </c>
      <c r="I208" s="495" t="s">
        <v>2079</v>
      </c>
      <c r="J208" s="490"/>
      <c r="K208" s="490"/>
      <c r="L208" s="490"/>
    </row>
    <row r="209" spans="1:12" ht="26.4">
      <c r="A209" s="569"/>
      <c r="B209" s="584"/>
      <c r="C209" s="570"/>
      <c r="D209" s="539"/>
      <c r="E209" s="539"/>
      <c r="F209" s="532"/>
      <c r="G209" s="532"/>
      <c r="H209" s="533">
        <v>-679.2</v>
      </c>
      <c r="I209" s="495" t="s">
        <v>2080</v>
      </c>
      <c r="J209" s="490"/>
      <c r="K209" s="490"/>
      <c r="L209" s="490"/>
    </row>
    <row r="210" spans="1:12" ht="26.4">
      <c r="A210" s="569"/>
      <c r="B210" s="584"/>
      <c r="C210" s="568" t="s">
        <v>1640</v>
      </c>
      <c r="D210" s="539">
        <v>72</v>
      </c>
      <c r="E210" s="539">
        <v>36.799999999999997</v>
      </c>
      <c r="F210" s="532">
        <f t="shared" si="15"/>
        <v>51.111111111111107</v>
      </c>
      <c r="G210" s="532">
        <f t="shared" si="17"/>
        <v>-35.200000000000003</v>
      </c>
      <c r="H210" s="533">
        <v>-19.399999999999999</v>
      </c>
      <c r="I210" s="495" t="s">
        <v>2097</v>
      </c>
      <c r="J210" s="490"/>
      <c r="K210" s="490"/>
      <c r="L210" s="490"/>
    </row>
    <row r="211" spans="1:12" ht="26.4">
      <c r="A211" s="569"/>
      <c r="B211" s="584"/>
      <c r="C211" s="570"/>
      <c r="D211" s="539"/>
      <c r="E211" s="539"/>
      <c r="F211" s="532" t="str">
        <f t="shared" si="15"/>
        <v/>
      </c>
      <c r="G211" s="532"/>
      <c r="H211" s="533">
        <v>-15.8</v>
      </c>
      <c r="I211" s="495" t="s">
        <v>2098</v>
      </c>
      <c r="J211" s="490"/>
      <c r="K211" s="490"/>
      <c r="L211" s="490"/>
    </row>
    <row r="212" spans="1:12" ht="26.4">
      <c r="A212" s="569"/>
      <c r="B212" s="584"/>
      <c r="C212" s="568" t="s">
        <v>1643</v>
      </c>
      <c r="D212" s="539">
        <v>376</v>
      </c>
      <c r="E212" s="539">
        <v>307.10000000000002</v>
      </c>
      <c r="F212" s="532">
        <f t="shared" si="15"/>
        <v>81.675531914893611</v>
      </c>
      <c r="G212" s="532">
        <f t="shared" si="17"/>
        <v>-68.899999999999977</v>
      </c>
      <c r="H212" s="533">
        <v>-38.700000000000003</v>
      </c>
      <c r="I212" s="495" t="s">
        <v>2099</v>
      </c>
      <c r="J212" s="490"/>
      <c r="K212" s="490"/>
      <c r="L212" s="490"/>
    </row>
    <row r="213" spans="1:12" ht="52.8">
      <c r="A213" s="569"/>
      <c r="B213" s="584"/>
      <c r="C213" s="570"/>
      <c r="D213" s="539"/>
      <c r="E213" s="539"/>
      <c r="F213" s="532" t="str">
        <f t="shared" si="15"/>
        <v/>
      </c>
      <c r="G213" s="532"/>
      <c r="H213" s="533">
        <v>-30.2</v>
      </c>
      <c r="I213" s="495" t="s">
        <v>2100</v>
      </c>
      <c r="J213" s="490"/>
      <c r="K213" s="490"/>
      <c r="L213" s="490"/>
    </row>
    <row r="214" spans="1:12" ht="13.8">
      <c r="A214" s="569"/>
      <c r="B214" s="584"/>
      <c r="C214" s="568" t="s">
        <v>11</v>
      </c>
      <c r="D214" s="539">
        <v>3444.4</v>
      </c>
      <c r="E214" s="539">
        <v>3090.9</v>
      </c>
      <c r="F214" s="532">
        <f t="shared" si="15"/>
        <v>89.736964347927071</v>
      </c>
      <c r="G214" s="532">
        <f t="shared" si="17"/>
        <v>-353.5</v>
      </c>
      <c r="H214" s="533">
        <v>-6.1</v>
      </c>
      <c r="I214" s="495" t="s">
        <v>2101</v>
      </c>
      <c r="J214" s="490"/>
      <c r="K214" s="490"/>
      <c r="L214" s="490"/>
    </row>
    <row r="215" spans="1:12" ht="13.8">
      <c r="A215" s="569"/>
      <c r="B215" s="584"/>
      <c r="C215" s="569"/>
      <c r="D215" s="539"/>
      <c r="E215" s="539"/>
      <c r="F215" s="532"/>
      <c r="G215" s="532"/>
      <c r="H215" s="533">
        <v>-11.6</v>
      </c>
      <c r="I215" s="495" t="s">
        <v>2101</v>
      </c>
      <c r="J215" s="490"/>
      <c r="K215" s="490"/>
      <c r="L215" s="490"/>
    </row>
    <row r="216" spans="1:12" ht="13.8">
      <c r="A216" s="569"/>
      <c r="B216" s="584"/>
      <c r="C216" s="569"/>
      <c r="D216" s="539"/>
      <c r="E216" s="539"/>
      <c r="F216" s="532"/>
      <c r="G216" s="532"/>
      <c r="H216" s="533">
        <v>-3.4</v>
      </c>
      <c r="I216" s="495" t="s">
        <v>2102</v>
      </c>
      <c r="J216" s="490"/>
      <c r="K216" s="490"/>
      <c r="L216" s="490"/>
    </row>
    <row r="217" spans="1:12" ht="26.4">
      <c r="A217" s="569"/>
      <c r="B217" s="584"/>
      <c r="C217" s="569"/>
      <c r="D217" s="539"/>
      <c r="E217" s="539"/>
      <c r="F217" s="532"/>
      <c r="G217" s="532"/>
      <c r="H217" s="533">
        <v>-289.39999999999998</v>
      </c>
      <c r="I217" s="495" t="s">
        <v>2103</v>
      </c>
      <c r="J217" s="490"/>
      <c r="K217" s="490"/>
      <c r="L217" s="490"/>
    </row>
    <row r="218" spans="1:12" ht="13.8">
      <c r="A218" s="569"/>
      <c r="B218" s="584"/>
      <c r="C218" s="569"/>
      <c r="D218" s="539"/>
      <c r="E218" s="539"/>
      <c r="F218" s="532" t="str">
        <f t="shared" si="15"/>
        <v/>
      </c>
      <c r="G218" s="532"/>
      <c r="H218" s="533">
        <v>-2</v>
      </c>
      <c r="I218" s="495" t="s">
        <v>2074</v>
      </c>
      <c r="J218" s="490"/>
      <c r="K218" s="490"/>
      <c r="L218" s="490"/>
    </row>
    <row r="219" spans="1:12" ht="13.8">
      <c r="A219" s="569"/>
      <c r="B219" s="584"/>
      <c r="C219" s="570"/>
      <c r="D219" s="539"/>
      <c r="E219" s="539"/>
      <c r="F219" s="532" t="str">
        <f t="shared" si="15"/>
        <v/>
      </c>
      <c r="G219" s="532"/>
      <c r="H219" s="533">
        <v>-41</v>
      </c>
      <c r="I219" s="495" t="s">
        <v>2104</v>
      </c>
      <c r="J219" s="490"/>
      <c r="K219" s="490"/>
      <c r="L219" s="490"/>
    </row>
    <row r="220" spans="1:12" ht="13.8">
      <c r="A220" s="569"/>
      <c r="B220" s="584"/>
      <c r="C220" s="568" t="s">
        <v>379</v>
      </c>
      <c r="D220" s="539">
        <v>112461.5</v>
      </c>
      <c r="E220" s="539">
        <v>112425</v>
      </c>
      <c r="F220" s="532">
        <f t="shared" si="15"/>
        <v>99.967544448544615</v>
      </c>
      <c r="G220" s="532">
        <f t="shared" si="17"/>
        <v>-36.5</v>
      </c>
      <c r="H220" s="533">
        <v>-35.000000000002913</v>
      </c>
      <c r="I220" s="495" t="s">
        <v>2105</v>
      </c>
      <c r="J220" s="490"/>
      <c r="K220" s="490"/>
      <c r="L220" s="490"/>
    </row>
    <row r="221" spans="1:12" ht="13.8">
      <c r="A221" s="569"/>
      <c r="B221" s="584"/>
      <c r="C221" s="569"/>
      <c r="D221" s="539"/>
      <c r="E221" s="539"/>
      <c r="F221" s="532"/>
      <c r="G221" s="532"/>
      <c r="H221" s="533">
        <v>-0.3</v>
      </c>
      <c r="I221" s="495" t="s">
        <v>2047</v>
      </c>
      <c r="J221" s="490"/>
      <c r="K221" s="490"/>
      <c r="L221" s="490"/>
    </row>
    <row r="222" spans="1:12" ht="13.8">
      <c r="A222" s="569"/>
      <c r="B222" s="584"/>
      <c r="C222" s="569"/>
      <c r="D222" s="539"/>
      <c r="E222" s="539"/>
      <c r="F222" s="532"/>
      <c r="G222" s="532"/>
      <c r="H222" s="533">
        <v>-0.2</v>
      </c>
      <c r="I222" s="495" t="s">
        <v>2106</v>
      </c>
      <c r="J222" s="490"/>
      <c r="K222" s="490"/>
      <c r="L222" s="490"/>
    </row>
    <row r="223" spans="1:12" ht="13.8">
      <c r="A223" s="569"/>
      <c r="B223" s="584"/>
      <c r="C223" s="570"/>
      <c r="D223" s="539"/>
      <c r="E223" s="539"/>
      <c r="F223" s="532"/>
      <c r="G223" s="532"/>
      <c r="H223" s="533">
        <v>-1</v>
      </c>
      <c r="I223" s="495" t="s">
        <v>2083</v>
      </c>
      <c r="J223" s="490"/>
      <c r="K223" s="490"/>
      <c r="L223" s="490"/>
    </row>
    <row r="224" spans="1:12" ht="13.8">
      <c r="A224" s="570"/>
      <c r="B224" s="585"/>
      <c r="C224" s="492" t="s">
        <v>19</v>
      </c>
      <c r="D224" s="539">
        <v>94.5</v>
      </c>
      <c r="E224" s="539">
        <v>2.7</v>
      </c>
      <c r="F224" s="532">
        <f t="shared" si="15"/>
        <v>2.8571428571428572</v>
      </c>
      <c r="G224" s="532">
        <f t="shared" si="17"/>
        <v>-91.8</v>
      </c>
      <c r="H224" s="533">
        <v>-91.8</v>
      </c>
      <c r="I224" s="495" t="s">
        <v>2107</v>
      </c>
      <c r="J224" s="490"/>
      <c r="K224" s="490"/>
      <c r="L224" s="490"/>
    </row>
    <row r="225" spans="1:12" ht="13.8">
      <c r="A225" s="505" t="s">
        <v>38</v>
      </c>
      <c r="B225" s="506" t="s">
        <v>1192</v>
      </c>
      <c r="C225" s="506" t="s">
        <v>12</v>
      </c>
      <c r="D225" s="537">
        <f>SUM(D135:D224)</f>
        <v>1829453.7999999998</v>
      </c>
      <c r="E225" s="537">
        <f>SUM(E135:E224)</f>
        <v>1795986.9999999998</v>
      </c>
      <c r="F225" s="537">
        <f>IF(ISBLANK(E225),"",+E225/D225*100)</f>
        <v>98.170667113867538</v>
      </c>
      <c r="G225" s="537">
        <f t="shared" ref="G225:G241" si="18">+E225-D225</f>
        <v>-33466.800000000047</v>
      </c>
      <c r="H225" s="535">
        <f>SUM(H135:H224)</f>
        <v>-33466.800000000025</v>
      </c>
      <c r="I225" s="495"/>
      <c r="J225" s="490"/>
      <c r="K225" s="490"/>
      <c r="L225" s="490"/>
    </row>
    <row r="226" spans="1:12" ht="13.8">
      <c r="A226" s="568" t="s">
        <v>173</v>
      </c>
      <c r="B226" s="583" t="s">
        <v>1193</v>
      </c>
      <c r="C226" s="568" t="s">
        <v>8</v>
      </c>
      <c r="D226" s="539">
        <v>16904</v>
      </c>
      <c r="E226" s="539">
        <v>16771.400000000001</v>
      </c>
      <c r="F226" s="532">
        <f t="shared" ref="F226:F240" si="19">IF(ISBLANK(E226),"",+E226/D226*100)</f>
        <v>99.215570279223869</v>
      </c>
      <c r="G226" s="532">
        <f t="shared" si="18"/>
        <v>-132.59999999999854</v>
      </c>
      <c r="H226" s="533">
        <v>-15.5</v>
      </c>
      <c r="I226" s="495" t="s">
        <v>2108</v>
      </c>
      <c r="J226" s="490"/>
      <c r="K226" s="490"/>
      <c r="L226" s="490"/>
    </row>
    <row r="227" spans="1:12" ht="26.4">
      <c r="A227" s="569"/>
      <c r="B227" s="584"/>
      <c r="C227" s="569"/>
      <c r="D227" s="539"/>
      <c r="E227" s="539"/>
      <c r="F227" s="532" t="str">
        <f t="shared" si="19"/>
        <v/>
      </c>
      <c r="G227" s="532"/>
      <c r="H227" s="533">
        <v>-33.900000000000006</v>
      </c>
      <c r="I227" s="495" t="s">
        <v>2109</v>
      </c>
      <c r="J227" s="490"/>
      <c r="K227" s="490"/>
      <c r="L227" s="490"/>
    </row>
    <row r="228" spans="1:12" ht="13.8">
      <c r="A228" s="569"/>
      <c r="B228" s="584"/>
      <c r="C228" s="569"/>
      <c r="D228" s="539"/>
      <c r="E228" s="539"/>
      <c r="F228" s="532"/>
      <c r="G228" s="532"/>
      <c r="H228" s="533">
        <v>-4.8</v>
      </c>
      <c r="I228" s="495" t="s">
        <v>2110</v>
      </c>
      <c r="J228" s="490"/>
      <c r="K228" s="490"/>
      <c r="L228" s="490"/>
    </row>
    <row r="229" spans="1:12" ht="26.4">
      <c r="A229" s="569"/>
      <c r="B229" s="584"/>
      <c r="C229" s="569"/>
      <c r="D229" s="539"/>
      <c r="E229" s="539"/>
      <c r="F229" s="532"/>
      <c r="G229" s="532"/>
      <c r="H229" s="533">
        <v>-52</v>
      </c>
      <c r="I229" s="495" t="s">
        <v>2040</v>
      </c>
      <c r="J229" s="490"/>
      <c r="K229" s="490"/>
      <c r="L229" s="490"/>
    </row>
    <row r="230" spans="1:12" ht="13.8">
      <c r="A230" s="569"/>
      <c r="B230" s="584"/>
      <c r="C230" s="569"/>
      <c r="D230" s="539"/>
      <c r="E230" s="539"/>
      <c r="F230" s="532"/>
      <c r="G230" s="532"/>
      <c r="H230" s="533">
        <v>-2.2999999999999998</v>
      </c>
      <c r="I230" s="495" t="s">
        <v>2111</v>
      </c>
      <c r="J230" s="490"/>
      <c r="K230" s="490"/>
      <c r="L230" s="490"/>
    </row>
    <row r="231" spans="1:12" ht="13.8">
      <c r="A231" s="569"/>
      <c r="B231" s="584"/>
      <c r="C231" s="570"/>
      <c r="D231" s="539"/>
      <c r="E231" s="539"/>
      <c r="F231" s="532"/>
      <c r="G231" s="532"/>
      <c r="H231" s="533">
        <v>-24.1</v>
      </c>
      <c r="I231" s="495" t="s">
        <v>2112</v>
      </c>
      <c r="J231" s="490"/>
      <c r="K231" s="490"/>
      <c r="L231" s="490"/>
    </row>
    <row r="232" spans="1:12" ht="13.8">
      <c r="A232" s="569"/>
      <c r="B232" s="584"/>
      <c r="C232" s="492" t="s">
        <v>1641</v>
      </c>
      <c r="D232" s="539">
        <v>181</v>
      </c>
      <c r="E232" s="539">
        <v>130</v>
      </c>
      <c r="F232" s="532">
        <f t="shared" si="19"/>
        <v>71.823204419889507</v>
      </c>
      <c r="G232" s="532">
        <f t="shared" si="18"/>
        <v>-51</v>
      </c>
      <c r="H232" s="533">
        <v>-51</v>
      </c>
      <c r="I232" s="495" t="s">
        <v>2113</v>
      </c>
      <c r="J232" s="490"/>
      <c r="K232" s="490"/>
      <c r="L232" s="490"/>
    </row>
    <row r="233" spans="1:12" ht="13.8">
      <c r="A233" s="569"/>
      <c r="B233" s="584"/>
      <c r="C233" s="568" t="s">
        <v>606</v>
      </c>
      <c r="D233" s="539">
        <v>4700</v>
      </c>
      <c r="E233" s="539">
        <v>2968.3</v>
      </c>
      <c r="F233" s="532">
        <f t="shared" si="19"/>
        <v>63.155319148936172</v>
      </c>
      <c r="G233" s="532">
        <f t="shared" si="18"/>
        <v>-1731.6999999999998</v>
      </c>
      <c r="H233" s="533">
        <v>-1256</v>
      </c>
      <c r="I233" s="495" t="s">
        <v>2113</v>
      </c>
      <c r="J233" s="490"/>
      <c r="K233" s="490"/>
      <c r="L233" s="490"/>
    </row>
    <row r="234" spans="1:12" ht="13.8">
      <c r="A234" s="569"/>
      <c r="B234" s="584"/>
      <c r="C234" s="569"/>
      <c r="D234" s="539"/>
      <c r="E234" s="539"/>
      <c r="F234" s="532"/>
      <c r="G234" s="532"/>
      <c r="H234" s="533">
        <v>-403.59999999999997</v>
      </c>
      <c r="I234" s="495" t="s">
        <v>2114</v>
      </c>
      <c r="J234" s="490"/>
      <c r="K234" s="490"/>
      <c r="L234" s="490"/>
    </row>
    <row r="235" spans="1:12" ht="13.8">
      <c r="A235" s="569"/>
      <c r="B235" s="584"/>
      <c r="C235" s="570"/>
      <c r="D235" s="539"/>
      <c r="E235" s="539"/>
      <c r="F235" s="532"/>
      <c r="G235" s="532"/>
      <c r="H235" s="533">
        <v>-72.099999999999852</v>
      </c>
      <c r="I235" s="495" t="s">
        <v>2115</v>
      </c>
      <c r="J235" s="490"/>
      <c r="K235" s="490"/>
      <c r="L235" s="490"/>
    </row>
    <row r="236" spans="1:12" ht="13.8">
      <c r="A236" s="569"/>
      <c r="B236" s="584"/>
      <c r="C236" s="568" t="s">
        <v>332</v>
      </c>
      <c r="D236" s="539">
        <v>325.60000000000002</v>
      </c>
      <c r="E236" s="539">
        <v>292.2</v>
      </c>
      <c r="F236" s="532">
        <f t="shared" si="19"/>
        <v>89.742014742014732</v>
      </c>
      <c r="G236" s="532">
        <f t="shared" si="18"/>
        <v>-33.400000000000034</v>
      </c>
      <c r="H236" s="533">
        <v>-9.4</v>
      </c>
      <c r="I236" s="495" t="s">
        <v>2116</v>
      </c>
      <c r="J236" s="490"/>
      <c r="K236" s="490"/>
      <c r="L236" s="490"/>
    </row>
    <row r="237" spans="1:12" ht="13.8">
      <c r="A237" s="569"/>
      <c r="B237" s="584"/>
      <c r="C237" s="570"/>
      <c r="D237" s="539"/>
      <c r="E237" s="539"/>
      <c r="F237" s="532"/>
      <c r="G237" s="532"/>
      <c r="H237" s="533">
        <v>-24</v>
      </c>
      <c r="I237" s="495" t="s">
        <v>2117</v>
      </c>
      <c r="J237" s="490"/>
      <c r="K237" s="490"/>
      <c r="L237" s="490"/>
    </row>
    <row r="238" spans="1:12" ht="13.8">
      <c r="A238" s="569"/>
      <c r="B238" s="584"/>
      <c r="C238" s="568" t="s">
        <v>72</v>
      </c>
      <c r="D238" s="539">
        <v>356.6</v>
      </c>
      <c r="E238" s="539">
        <v>320.10000000000002</v>
      </c>
      <c r="F238" s="532">
        <f t="shared" si="19"/>
        <v>89.764441951766685</v>
      </c>
      <c r="G238" s="532">
        <f t="shared" si="18"/>
        <v>-36.5</v>
      </c>
      <c r="H238" s="533">
        <v>-10</v>
      </c>
      <c r="I238" s="495" t="s">
        <v>2116</v>
      </c>
      <c r="J238" s="490"/>
      <c r="K238" s="490"/>
      <c r="L238" s="490"/>
    </row>
    <row r="239" spans="1:12" ht="13.8">
      <c r="A239" s="569"/>
      <c r="B239" s="584"/>
      <c r="C239" s="570"/>
      <c r="D239" s="539"/>
      <c r="E239" s="539"/>
      <c r="F239" s="532"/>
      <c r="G239" s="532"/>
      <c r="H239" s="533">
        <v>-26.5</v>
      </c>
      <c r="I239" s="495" t="s">
        <v>2117</v>
      </c>
      <c r="J239" s="490"/>
      <c r="K239" s="490"/>
      <c r="L239" s="490"/>
    </row>
    <row r="240" spans="1:12" ht="13.8">
      <c r="A240" s="570"/>
      <c r="B240" s="585"/>
      <c r="C240" s="492" t="s">
        <v>1640</v>
      </c>
      <c r="D240" s="539">
        <v>37</v>
      </c>
      <c r="E240" s="539">
        <v>36.1</v>
      </c>
      <c r="F240" s="532">
        <f t="shared" si="19"/>
        <v>97.567567567567565</v>
      </c>
      <c r="G240" s="532">
        <f t="shared" si="18"/>
        <v>-0.89999999999999858</v>
      </c>
      <c r="H240" s="533">
        <v>-0.9</v>
      </c>
      <c r="I240" s="495" t="s">
        <v>2089</v>
      </c>
      <c r="J240" s="490"/>
      <c r="K240" s="490"/>
      <c r="L240" s="490"/>
    </row>
    <row r="241" spans="1:12" ht="13.8">
      <c r="A241" s="505" t="s">
        <v>173</v>
      </c>
      <c r="B241" s="506" t="s">
        <v>1193</v>
      </c>
      <c r="C241" s="506" t="s">
        <v>12</v>
      </c>
      <c r="D241" s="537">
        <f>SUM(D226:D240)</f>
        <v>22504.199999999997</v>
      </c>
      <c r="E241" s="537">
        <f>SUM(E226:E240)</f>
        <v>20518.099999999999</v>
      </c>
      <c r="F241" s="537">
        <f>IF(ISBLANK(E241),"",+E241/D241*100)</f>
        <v>91.174536308777917</v>
      </c>
      <c r="G241" s="537">
        <f t="shared" si="18"/>
        <v>-1986.0999999999985</v>
      </c>
      <c r="H241" s="535">
        <f>SUM(H226:H240)</f>
        <v>-1986.1</v>
      </c>
      <c r="I241" s="495"/>
      <c r="J241" s="490"/>
      <c r="K241" s="490"/>
      <c r="L241" s="490"/>
    </row>
    <row r="242" spans="1:12" ht="13.8">
      <c r="A242" s="559" t="s">
        <v>2181</v>
      </c>
      <c r="B242" s="560"/>
      <c r="C242" s="560"/>
      <c r="D242" s="560"/>
      <c r="E242" s="560"/>
      <c r="F242" s="560"/>
      <c r="G242" s="560"/>
      <c r="H242" s="560"/>
      <c r="I242" s="561"/>
      <c r="J242" s="490"/>
      <c r="K242" s="490"/>
      <c r="L242" s="490"/>
    </row>
    <row r="243" spans="1:12" ht="26.4">
      <c r="A243" s="568" t="s">
        <v>612</v>
      </c>
      <c r="B243" s="583" t="s">
        <v>657</v>
      </c>
      <c r="C243" s="492" t="s">
        <v>8</v>
      </c>
      <c r="D243" s="542">
        <v>3287</v>
      </c>
      <c r="E243" s="542">
        <v>3285.5</v>
      </c>
      <c r="F243" s="543">
        <f>IF(ISBLANK(E243),"",+E243/D243*100)</f>
        <v>99.954365682993611</v>
      </c>
      <c r="G243" s="532">
        <f t="shared" ref="G243:G245" si="20">+E243-D243</f>
        <v>-1.5</v>
      </c>
      <c r="H243" s="533">
        <v>-1.5</v>
      </c>
      <c r="I243" s="495" t="s">
        <v>1960</v>
      </c>
      <c r="J243" s="490"/>
      <c r="K243" s="490"/>
      <c r="L243" s="490"/>
    </row>
    <row r="244" spans="1:12" ht="52.8">
      <c r="A244" s="570"/>
      <c r="B244" s="585"/>
      <c r="C244" s="492" t="s">
        <v>11</v>
      </c>
      <c r="D244" s="542">
        <v>1290</v>
      </c>
      <c r="E244" s="542">
        <v>426.4</v>
      </c>
      <c r="F244" s="543">
        <f>IF(ISBLANK(E244),"",+E244/D244*100)</f>
        <v>33.054263565891475</v>
      </c>
      <c r="G244" s="532">
        <f t="shared" si="20"/>
        <v>-863.6</v>
      </c>
      <c r="H244" s="533">
        <v>-863.6</v>
      </c>
      <c r="I244" s="495" t="s">
        <v>2213</v>
      </c>
      <c r="J244" s="490"/>
      <c r="K244" s="490"/>
      <c r="L244" s="490"/>
    </row>
    <row r="245" spans="1:12" ht="13.8">
      <c r="A245" s="505" t="s">
        <v>612</v>
      </c>
      <c r="B245" s="506" t="s">
        <v>657</v>
      </c>
      <c r="C245" s="506" t="s">
        <v>12</v>
      </c>
      <c r="D245" s="537">
        <f>SUM(D243:D244)</f>
        <v>4577</v>
      </c>
      <c r="E245" s="537">
        <f>SUM(E243:E244)</f>
        <v>3711.9</v>
      </c>
      <c r="F245" s="537">
        <f>IF(ISBLANK(E245),"",+E245/D245*100)</f>
        <v>81.098973126502088</v>
      </c>
      <c r="G245" s="537">
        <f t="shared" si="20"/>
        <v>-865.09999999999991</v>
      </c>
      <c r="H245" s="535">
        <f>SUM(H243:H244)</f>
        <v>-865.1</v>
      </c>
      <c r="I245" s="495"/>
      <c r="J245" s="490"/>
      <c r="K245" s="490"/>
      <c r="L245" s="490"/>
    </row>
    <row r="246" spans="1:12" ht="13.8">
      <c r="A246" s="559" t="s">
        <v>2182</v>
      </c>
      <c r="B246" s="560"/>
      <c r="C246" s="560"/>
      <c r="D246" s="560"/>
      <c r="E246" s="560"/>
      <c r="F246" s="560"/>
      <c r="G246" s="560"/>
      <c r="H246" s="560"/>
      <c r="I246" s="561"/>
      <c r="J246" s="490"/>
      <c r="K246" s="490"/>
      <c r="L246" s="490"/>
    </row>
    <row r="247" spans="1:12" ht="118.8">
      <c r="A247" s="589" t="s">
        <v>475</v>
      </c>
      <c r="B247" s="571" t="s">
        <v>611</v>
      </c>
      <c r="C247" s="568" t="s">
        <v>8</v>
      </c>
      <c r="D247" s="538">
        <v>145826.1</v>
      </c>
      <c r="E247" s="538">
        <v>144681.79999999999</v>
      </c>
      <c r="F247" s="532">
        <f>IF(ISBLANK(E247),"",+E247/D247*100)</f>
        <v>99.215298221648922</v>
      </c>
      <c r="G247" s="532">
        <f>+E247-D247</f>
        <v>-1144.3000000000175</v>
      </c>
      <c r="H247" s="533">
        <f>-928-20-15</f>
        <v>-963</v>
      </c>
      <c r="I247" s="495" t="s">
        <v>2214</v>
      </c>
      <c r="J247" s="490"/>
      <c r="K247" s="490"/>
      <c r="L247" s="490"/>
    </row>
    <row r="248" spans="1:12" ht="39.6">
      <c r="A248" s="590"/>
      <c r="B248" s="572"/>
      <c r="C248" s="569"/>
      <c r="D248" s="538"/>
      <c r="E248" s="538"/>
      <c r="F248" s="532"/>
      <c r="G248" s="532"/>
      <c r="H248" s="533">
        <v>-44.2</v>
      </c>
      <c r="I248" s="495" t="s">
        <v>1938</v>
      </c>
      <c r="J248" s="490"/>
      <c r="K248" s="490"/>
      <c r="L248" s="490"/>
    </row>
    <row r="249" spans="1:12" ht="26.4">
      <c r="A249" s="590"/>
      <c r="B249" s="572"/>
      <c r="C249" s="569"/>
      <c r="D249" s="538"/>
      <c r="E249" s="538"/>
      <c r="F249" s="532"/>
      <c r="G249" s="532"/>
      <c r="H249" s="533">
        <v>-29.3</v>
      </c>
      <c r="I249" s="495" t="s">
        <v>1939</v>
      </c>
      <c r="J249" s="490"/>
      <c r="K249" s="490"/>
      <c r="L249" s="490"/>
    </row>
    <row r="250" spans="1:12" ht="52.8">
      <c r="A250" s="590"/>
      <c r="B250" s="572"/>
      <c r="C250" s="569"/>
      <c r="D250" s="538"/>
      <c r="E250" s="538"/>
      <c r="F250" s="532"/>
      <c r="G250" s="532"/>
      <c r="H250" s="533">
        <v>-16.5</v>
      </c>
      <c r="I250" s="495" t="s">
        <v>1940</v>
      </c>
      <c r="J250" s="490"/>
      <c r="K250" s="490"/>
      <c r="L250" s="490"/>
    </row>
    <row r="251" spans="1:12" ht="52.8">
      <c r="A251" s="590"/>
      <c r="B251" s="572"/>
      <c r="C251" s="569"/>
      <c r="D251" s="538"/>
      <c r="E251" s="538"/>
      <c r="F251" s="532"/>
      <c r="G251" s="532"/>
      <c r="H251" s="533">
        <f>-65.3-11.2-5.5</f>
        <v>-82</v>
      </c>
      <c r="I251" s="495" t="s">
        <v>1941</v>
      </c>
      <c r="J251" s="490"/>
      <c r="K251" s="490"/>
      <c r="L251" s="490"/>
    </row>
    <row r="252" spans="1:12" ht="39.6">
      <c r="A252" s="590"/>
      <c r="B252" s="572"/>
      <c r="C252" s="570"/>
      <c r="D252" s="538"/>
      <c r="E252" s="538"/>
      <c r="F252" s="532"/>
      <c r="G252" s="532"/>
      <c r="H252" s="533">
        <v>-9.3000000000000007</v>
      </c>
      <c r="I252" s="495" t="s">
        <v>1942</v>
      </c>
      <c r="J252" s="490"/>
      <c r="K252" s="490"/>
      <c r="L252" s="490"/>
    </row>
    <row r="253" spans="1:12" ht="39.6">
      <c r="A253" s="590"/>
      <c r="B253" s="572"/>
      <c r="C253" s="492" t="s">
        <v>1627</v>
      </c>
      <c r="D253" s="538">
        <v>10043.1</v>
      </c>
      <c r="E253" s="538">
        <v>2628.2</v>
      </c>
      <c r="F253" s="532">
        <f t="shared" ref="F253:F262" si="21">IF(ISBLANK(E253),"",+E253/D253*100)</f>
        <v>26.169210701874917</v>
      </c>
      <c r="G253" s="532">
        <f>+E253-D253</f>
        <v>-7414.9000000000005</v>
      </c>
      <c r="H253" s="533">
        <v>-7414.9000000000005</v>
      </c>
      <c r="I253" s="495" t="s">
        <v>1928</v>
      </c>
      <c r="J253" s="490"/>
      <c r="K253" s="490"/>
      <c r="L253" s="490"/>
    </row>
    <row r="254" spans="1:12" ht="13.8">
      <c r="A254" s="590"/>
      <c r="B254" s="572"/>
      <c r="C254" s="492" t="s">
        <v>1702</v>
      </c>
      <c r="D254" s="538">
        <v>260000</v>
      </c>
      <c r="E254" s="538">
        <v>260000</v>
      </c>
      <c r="F254" s="532">
        <f t="shared" si="21"/>
        <v>100</v>
      </c>
      <c r="G254" s="532"/>
      <c r="H254" s="533"/>
      <c r="I254" s="495"/>
      <c r="J254" s="490"/>
      <c r="K254" s="490"/>
      <c r="L254" s="490"/>
    </row>
    <row r="255" spans="1:12" ht="26.4">
      <c r="A255" s="590"/>
      <c r="B255" s="572"/>
      <c r="C255" s="492" t="s">
        <v>330</v>
      </c>
      <c r="D255" s="538">
        <v>1857</v>
      </c>
      <c r="E255" s="538">
        <v>219.7</v>
      </c>
      <c r="F255" s="532">
        <f t="shared" si="21"/>
        <v>11.830910070005384</v>
      </c>
      <c r="G255" s="532">
        <f t="shared" ref="G255:G267" si="22">+E255-D255</f>
        <v>-1637.3</v>
      </c>
      <c r="H255" s="533">
        <v>-1637.3</v>
      </c>
      <c r="I255" s="495" t="s">
        <v>2215</v>
      </c>
      <c r="J255" s="490"/>
      <c r="K255" s="490"/>
      <c r="L255" s="490"/>
    </row>
    <row r="256" spans="1:12" ht="39.6">
      <c r="A256" s="590"/>
      <c r="B256" s="572"/>
      <c r="C256" s="568" t="s">
        <v>71</v>
      </c>
      <c r="D256" s="538">
        <v>5</v>
      </c>
      <c r="E256" s="538">
        <v>4.0999999999999996</v>
      </c>
      <c r="F256" s="532">
        <f t="shared" si="21"/>
        <v>82</v>
      </c>
      <c r="G256" s="532">
        <f t="shared" si="22"/>
        <v>-0.90000000000000036</v>
      </c>
      <c r="H256" s="533">
        <v>-0.1</v>
      </c>
      <c r="I256" s="495" t="s">
        <v>1961</v>
      </c>
      <c r="J256" s="490"/>
      <c r="K256" s="490"/>
      <c r="L256" s="490"/>
    </row>
    <row r="257" spans="1:12" ht="26.4">
      <c r="A257" s="590"/>
      <c r="B257" s="572"/>
      <c r="C257" s="570"/>
      <c r="D257" s="538"/>
      <c r="E257" s="538"/>
      <c r="F257" s="532" t="str">
        <f t="shared" si="21"/>
        <v/>
      </c>
      <c r="G257" s="532">
        <f t="shared" si="22"/>
        <v>0</v>
      </c>
      <c r="H257" s="533">
        <v>-0.8</v>
      </c>
      <c r="I257" s="495" t="s">
        <v>1944</v>
      </c>
      <c r="J257" s="490"/>
      <c r="K257" s="490"/>
      <c r="L257" s="490"/>
    </row>
    <row r="258" spans="1:12" ht="26.4">
      <c r="A258" s="590"/>
      <c r="B258" s="572"/>
      <c r="C258" s="510" t="s">
        <v>1652</v>
      </c>
      <c r="D258" s="538">
        <v>180</v>
      </c>
      <c r="E258" s="538">
        <v>178.5</v>
      </c>
      <c r="F258" s="532">
        <f t="shared" si="21"/>
        <v>99.166666666666671</v>
      </c>
      <c r="G258" s="532">
        <f t="shared" si="22"/>
        <v>-1.5</v>
      </c>
      <c r="H258" s="533">
        <v>-1.5</v>
      </c>
      <c r="I258" s="495" t="s">
        <v>1945</v>
      </c>
      <c r="J258" s="490"/>
      <c r="K258" s="490"/>
      <c r="L258" s="490"/>
    </row>
    <row r="259" spans="1:12" ht="13.8">
      <c r="A259" s="590"/>
      <c r="B259" s="572"/>
      <c r="C259" s="492" t="s">
        <v>55</v>
      </c>
      <c r="D259" s="538">
        <v>42</v>
      </c>
      <c r="E259" s="538">
        <v>41.9</v>
      </c>
      <c r="F259" s="532">
        <f t="shared" si="21"/>
        <v>99.761904761904759</v>
      </c>
      <c r="G259" s="532">
        <f t="shared" si="22"/>
        <v>-0.10000000000000142</v>
      </c>
      <c r="H259" s="533">
        <v>-0.10000000000000142</v>
      </c>
      <c r="I259" s="495" t="s">
        <v>1946</v>
      </c>
      <c r="J259" s="490"/>
      <c r="K259" s="490"/>
      <c r="L259" s="490"/>
    </row>
    <row r="260" spans="1:12" ht="79.2">
      <c r="A260" s="590"/>
      <c r="B260" s="572"/>
      <c r="C260" s="492" t="s">
        <v>758</v>
      </c>
      <c r="D260" s="538">
        <v>136541</v>
      </c>
      <c r="E260" s="538">
        <v>99802.3</v>
      </c>
      <c r="F260" s="532">
        <f t="shared" si="21"/>
        <v>73.093283336140786</v>
      </c>
      <c r="G260" s="532">
        <f t="shared" si="22"/>
        <v>-36738.699999999997</v>
      </c>
      <c r="H260" s="533">
        <v>-36738.699999999997</v>
      </c>
      <c r="I260" s="495" t="s">
        <v>1947</v>
      </c>
      <c r="J260" s="490"/>
      <c r="K260" s="490"/>
      <c r="L260" s="490"/>
    </row>
    <row r="261" spans="1:12" ht="26.4">
      <c r="A261" s="590"/>
      <c r="B261" s="572"/>
      <c r="C261" s="492" t="s">
        <v>606</v>
      </c>
      <c r="D261" s="538">
        <v>4668</v>
      </c>
      <c r="E261" s="538">
        <v>4657.7</v>
      </c>
      <c r="F261" s="532">
        <f t="shared" si="21"/>
        <v>99.779348757497857</v>
      </c>
      <c r="G261" s="532">
        <f t="shared" si="22"/>
        <v>-10.300000000000182</v>
      </c>
      <c r="H261" s="533">
        <v>-10.300000000000182</v>
      </c>
      <c r="I261" s="495" t="s">
        <v>1948</v>
      </c>
      <c r="J261" s="490"/>
      <c r="K261" s="490"/>
      <c r="L261" s="490"/>
    </row>
    <row r="262" spans="1:12" ht="26.4">
      <c r="A262" s="590"/>
      <c r="B262" s="572"/>
      <c r="C262" s="568" t="s">
        <v>72</v>
      </c>
      <c r="D262" s="538">
        <v>25</v>
      </c>
      <c r="E262" s="538">
        <v>23.3</v>
      </c>
      <c r="F262" s="532">
        <f t="shared" si="21"/>
        <v>93.2</v>
      </c>
      <c r="G262" s="532">
        <f t="shared" si="22"/>
        <v>-1.6999999999999993</v>
      </c>
      <c r="H262" s="533">
        <v>-0.1</v>
      </c>
      <c r="I262" s="495" t="s">
        <v>1943</v>
      </c>
      <c r="J262" s="490"/>
      <c r="K262" s="490"/>
      <c r="L262" s="490"/>
    </row>
    <row r="263" spans="1:12" ht="26.4">
      <c r="A263" s="590"/>
      <c r="B263" s="572"/>
      <c r="C263" s="570"/>
      <c r="D263" s="538"/>
      <c r="E263" s="538"/>
      <c r="F263" s="532"/>
      <c r="G263" s="532">
        <f t="shared" si="22"/>
        <v>0</v>
      </c>
      <c r="H263" s="533">
        <v>-1.6</v>
      </c>
      <c r="I263" s="495" t="s">
        <v>1949</v>
      </c>
      <c r="J263" s="490"/>
      <c r="K263" s="490"/>
      <c r="L263" s="490"/>
    </row>
    <row r="264" spans="1:12" ht="66">
      <c r="A264" s="590"/>
      <c r="B264" s="572"/>
      <c r="C264" s="492" t="s">
        <v>739</v>
      </c>
      <c r="D264" s="538">
        <v>74419</v>
      </c>
      <c r="E264" s="538">
        <v>47928</v>
      </c>
      <c r="F264" s="532">
        <f>IF(ISBLANK(E264),"",+E264/D264*100)</f>
        <v>64.402907859551988</v>
      </c>
      <c r="G264" s="532">
        <f t="shared" si="22"/>
        <v>-26491</v>
      </c>
      <c r="H264" s="533">
        <v>-26491</v>
      </c>
      <c r="I264" s="495" t="s">
        <v>1950</v>
      </c>
      <c r="J264" s="490"/>
      <c r="K264" s="490"/>
      <c r="L264" s="490"/>
    </row>
    <row r="265" spans="1:12" ht="79.2">
      <c r="A265" s="590"/>
      <c r="B265" s="572"/>
      <c r="C265" s="492" t="s">
        <v>1626</v>
      </c>
      <c r="D265" s="538">
        <v>23500</v>
      </c>
      <c r="E265" s="538">
        <v>8000</v>
      </c>
      <c r="F265" s="532">
        <f>IF(ISBLANK(E265),"",+E265/D265*100)</f>
        <v>34.042553191489361</v>
      </c>
      <c r="G265" s="532">
        <f t="shared" si="22"/>
        <v>-15500</v>
      </c>
      <c r="H265" s="533">
        <v>-15500</v>
      </c>
      <c r="I265" s="495" t="s">
        <v>1951</v>
      </c>
      <c r="J265" s="490"/>
      <c r="K265" s="490"/>
      <c r="L265" s="490"/>
    </row>
    <row r="266" spans="1:12" ht="39.6">
      <c r="A266" s="590"/>
      <c r="B266" s="572"/>
      <c r="C266" s="492" t="s">
        <v>1653</v>
      </c>
      <c r="D266" s="538">
        <v>1019</v>
      </c>
      <c r="E266" s="538">
        <v>1011.4</v>
      </c>
      <c r="F266" s="532">
        <f>IF(ISBLANK(E266),"",+E266/D266*100)</f>
        <v>99.254170755642789</v>
      </c>
      <c r="G266" s="532">
        <f t="shared" si="22"/>
        <v>-7.6000000000000227</v>
      </c>
      <c r="H266" s="533">
        <v>-11.8</v>
      </c>
      <c r="I266" s="495" t="s">
        <v>1952</v>
      </c>
      <c r="J266" s="490"/>
      <c r="K266" s="490"/>
      <c r="L266" s="490"/>
    </row>
    <row r="267" spans="1:12" ht="13.8">
      <c r="A267" s="590"/>
      <c r="B267" s="572"/>
      <c r="C267" s="568" t="s">
        <v>11</v>
      </c>
      <c r="D267" s="538">
        <v>696</v>
      </c>
      <c r="E267" s="538">
        <v>687.6</v>
      </c>
      <c r="F267" s="532">
        <f>IF(ISBLANK(E267),"",+E267/D267*100)</f>
        <v>98.793103448275872</v>
      </c>
      <c r="G267" s="532">
        <f t="shared" si="22"/>
        <v>-8.3999999999999773</v>
      </c>
      <c r="H267" s="533">
        <v>-3.2</v>
      </c>
      <c r="I267" s="495" t="s">
        <v>1953</v>
      </c>
      <c r="J267" s="490"/>
      <c r="K267" s="490"/>
      <c r="L267" s="490"/>
    </row>
    <row r="268" spans="1:12" ht="13.8">
      <c r="A268" s="590"/>
      <c r="B268" s="572"/>
      <c r="C268" s="570"/>
      <c r="D268" s="538"/>
      <c r="E268" s="538"/>
      <c r="F268" s="532"/>
      <c r="G268" s="532"/>
      <c r="H268" s="533">
        <v>-1</v>
      </c>
      <c r="I268" s="495" t="s">
        <v>1954</v>
      </c>
      <c r="J268" s="490"/>
      <c r="K268" s="490"/>
      <c r="L268" s="490"/>
    </row>
    <row r="269" spans="1:12" ht="66">
      <c r="A269" s="591"/>
      <c r="B269" s="573"/>
      <c r="C269" s="492" t="s">
        <v>379</v>
      </c>
      <c r="D269" s="538">
        <v>41394.699999999997</v>
      </c>
      <c r="E269" s="538">
        <v>36948.5</v>
      </c>
      <c r="F269" s="532">
        <f>IF(ISBLANK(E269),"",+E269/D269*100)</f>
        <v>89.259011419336304</v>
      </c>
      <c r="G269" s="532">
        <f t="shared" ref="G269:G278" si="23">+E269-D269</f>
        <v>-4446.1999999999971</v>
      </c>
      <c r="H269" s="533">
        <v>-4446.1999999999971</v>
      </c>
      <c r="I269" s="495" t="s">
        <v>1955</v>
      </c>
      <c r="J269" s="490"/>
      <c r="K269" s="490"/>
      <c r="L269" s="490"/>
    </row>
    <row r="270" spans="1:12" ht="13.8">
      <c r="A270" s="511" t="s">
        <v>475</v>
      </c>
      <c r="B270" s="508" t="s">
        <v>611</v>
      </c>
      <c r="C270" s="501" t="s">
        <v>12</v>
      </c>
      <c r="D270" s="540">
        <f>SUM(D247:D269)</f>
        <v>700215.89999999991</v>
      </c>
      <c r="E270" s="540">
        <f>SUM(E247:E269)</f>
        <v>606813</v>
      </c>
      <c r="F270" s="534">
        <f>IF(ISBLANK(E270),"",+E270/D270*100)</f>
        <v>86.660842748643688</v>
      </c>
      <c r="G270" s="534">
        <f t="shared" si="23"/>
        <v>-93402.899999999907</v>
      </c>
      <c r="H270" s="535">
        <f>SUM(H247:H269)</f>
        <v>-93402.9</v>
      </c>
      <c r="I270" s="495"/>
      <c r="J270" s="490"/>
      <c r="K270" s="490"/>
      <c r="L270" s="490"/>
    </row>
    <row r="271" spans="1:12" ht="39.6">
      <c r="A271" s="589" t="s">
        <v>612</v>
      </c>
      <c r="B271" s="571" t="s">
        <v>613</v>
      </c>
      <c r="C271" s="568" t="s">
        <v>8</v>
      </c>
      <c r="D271" s="543">
        <v>15462</v>
      </c>
      <c r="E271" s="543">
        <v>15259</v>
      </c>
      <c r="F271" s="532">
        <f>IF(ISBLANK(E271),"",+E271/D271*100)</f>
        <v>98.687103867546242</v>
      </c>
      <c r="G271" s="532">
        <f t="shared" si="23"/>
        <v>-203</v>
      </c>
      <c r="H271" s="533">
        <v>-45</v>
      </c>
      <c r="I271" s="495" t="s">
        <v>1956</v>
      </c>
      <c r="J271" s="490"/>
      <c r="K271" s="490"/>
      <c r="L271" s="490"/>
    </row>
    <row r="272" spans="1:12" ht="26.4">
      <c r="A272" s="590"/>
      <c r="B272" s="572"/>
      <c r="C272" s="569"/>
      <c r="D272" s="543"/>
      <c r="E272" s="543"/>
      <c r="F272" s="532"/>
      <c r="G272" s="532">
        <f t="shared" si="23"/>
        <v>0</v>
      </c>
      <c r="H272" s="533">
        <v>-6.5</v>
      </c>
      <c r="I272" s="495" t="s">
        <v>2216</v>
      </c>
      <c r="J272" s="490"/>
      <c r="K272" s="490"/>
      <c r="L272" s="490"/>
    </row>
    <row r="273" spans="1:12" ht="13.8">
      <c r="A273" s="590"/>
      <c r="B273" s="572"/>
      <c r="C273" s="569"/>
      <c r="D273" s="543"/>
      <c r="E273" s="543"/>
      <c r="F273" s="532"/>
      <c r="G273" s="532">
        <f t="shared" si="23"/>
        <v>0</v>
      </c>
      <c r="H273" s="533">
        <v>-28.6</v>
      </c>
      <c r="I273" s="495" t="s">
        <v>1957</v>
      </c>
      <c r="J273" s="490"/>
      <c r="K273" s="490"/>
      <c r="L273" s="490"/>
    </row>
    <row r="274" spans="1:12" ht="118.8">
      <c r="A274" s="590"/>
      <c r="B274" s="572"/>
      <c r="C274" s="569"/>
      <c r="D274" s="543"/>
      <c r="E274" s="543"/>
      <c r="F274" s="532"/>
      <c r="G274" s="532">
        <f t="shared" si="23"/>
        <v>0</v>
      </c>
      <c r="H274" s="533">
        <v>-119.5</v>
      </c>
      <c r="I274" s="495" t="s">
        <v>1958</v>
      </c>
      <c r="J274" s="490"/>
      <c r="K274" s="490"/>
      <c r="L274" s="490"/>
    </row>
    <row r="275" spans="1:12" ht="13.8">
      <c r="A275" s="590"/>
      <c r="B275" s="572"/>
      <c r="C275" s="570"/>
      <c r="D275" s="543"/>
      <c r="E275" s="543"/>
      <c r="F275" s="532"/>
      <c r="G275" s="532">
        <f t="shared" si="23"/>
        <v>0</v>
      </c>
      <c r="H275" s="533">
        <v>-3.4</v>
      </c>
      <c r="I275" s="495" t="s">
        <v>1959</v>
      </c>
      <c r="J275" s="490"/>
      <c r="K275" s="490"/>
      <c r="L275" s="490"/>
    </row>
    <row r="276" spans="1:12" ht="39.6">
      <c r="A276" s="590"/>
      <c r="B276" s="572"/>
      <c r="C276" s="492" t="s">
        <v>1628</v>
      </c>
      <c r="D276" s="538">
        <v>24640.9</v>
      </c>
      <c r="E276" s="538">
        <v>9264.1</v>
      </c>
      <c r="F276" s="532">
        <f>IF(ISBLANK(E276),"",+E276/D276*100)</f>
        <v>37.596435195143037</v>
      </c>
      <c r="G276" s="532">
        <f t="shared" si="23"/>
        <v>-15376.800000000001</v>
      </c>
      <c r="H276" s="533">
        <v>-15376.8</v>
      </c>
      <c r="I276" s="495" t="s">
        <v>1929</v>
      </c>
      <c r="J276" s="490"/>
      <c r="K276" s="490"/>
      <c r="L276" s="490"/>
    </row>
    <row r="277" spans="1:12" ht="39.6">
      <c r="A277" s="590"/>
      <c r="B277" s="572"/>
      <c r="C277" s="492" t="s">
        <v>1636</v>
      </c>
      <c r="D277" s="538">
        <v>2500</v>
      </c>
      <c r="E277" s="538">
        <v>1762.7</v>
      </c>
      <c r="F277" s="532">
        <f>IF(ISBLANK(E277),"",+E277/D277*100)</f>
        <v>70.50800000000001</v>
      </c>
      <c r="G277" s="532">
        <f t="shared" si="23"/>
        <v>-737.3</v>
      </c>
      <c r="H277" s="533">
        <v>-737.3</v>
      </c>
      <c r="I277" s="495" t="s">
        <v>1930</v>
      </c>
      <c r="J277" s="490"/>
      <c r="K277" s="490"/>
      <c r="L277" s="490"/>
    </row>
    <row r="278" spans="1:12" ht="132">
      <c r="A278" s="590"/>
      <c r="B278" s="572"/>
      <c r="C278" s="568" t="s">
        <v>739</v>
      </c>
      <c r="D278" s="538">
        <v>103479</v>
      </c>
      <c r="E278" s="538">
        <v>73410.600000000006</v>
      </c>
      <c r="F278" s="532">
        <f>IF(ISBLANK(E278),"",+E278/D278*100)</f>
        <v>70.942510074507879</v>
      </c>
      <c r="G278" s="532">
        <f t="shared" si="23"/>
        <v>-30068.399999999994</v>
      </c>
      <c r="H278" s="533">
        <v>-15085.4</v>
      </c>
      <c r="I278" s="495" t="s">
        <v>1931</v>
      </c>
      <c r="J278" s="490"/>
      <c r="K278" s="490"/>
      <c r="L278" s="490"/>
    </row>
    <row r="279" spans="1:12" ht="26.4">
      <c r="A279" s="590"/>
      <c r="B279" s="572"/>
      <c r="C279" s="569"/>
      <c r="D279" s="538"/>
      <c r="E279" s="538"/>
      <c r="F279" s="532"/>
      <c r="G279" s="532"/>
      <c r="H279" s="533">
        <v>-3679</v>
      </c>
      <c r="I279" s="495" t="s">
        <v>1937</v>
      </c>
      <c r="J279" s="490"/>
      <c r="K279" s="490"/>
      <c r="L279" s="490"/>
    </row>
    <row r="280" spans="1:12" ht="26.4">
      <c r="A280" s="590"/>
      <c r="B280" s="572"/>
      <c r="C280" s="569"/>
      <c r="D280" s="538"/>
      <c r="E280" s="538"/>
      <c r="F280" s="532"/>
      <c r="G280" s="532"/>
      <c r="H280" s="533">
        <v>-6861</v>
      </c>
      <c r="I280" s="495" t="s">
        <v>1936</v>
      </c>
      <c r="J280" s="490"/>
      <c r="K280" s="490"/>
      <c r="L280" s="490"/>
    </row>
    <row r="281" spans="1:12" ht="39.6">
      <c r="A281" s="591"/>
      <c r="B281" s="573"/>
      <c r="C281" s="570"/>
      <c r="D281" s="538"/>
      <c r="E281" s="538"/>
      <c r="F281" s="532"/>
      <c r="G281" s="532">
        <f>+E281-D281</f>
        <v>0</v>
      </c>
      <c r="H281" s="533">
        <v>-4443</v>
      </c>
      <c r="I281" s="495" t="s">
        <v>1935</v>
      </c>
      <c r="J281" s="490"/>
      <c r="K281" s="490"/>
      <c r="L281" s="490"/>
    </row>
    <row r="282" spans="1:12" ht="13.8">
      <c r="A282" s="511" t="s">
        <v>612</v>
      </c>
      <c r="B282" s="508" t="s">
        <v>613</v>
      </c>
      <c r="C282" s="501" t="s">
        <v>12</v>
      </c>
      <c r="D282" s="540">
        <f>SUM(D271:D278)</f>
        <v>146081.9</v>
      </c>
      <c r="E282" s="540">
        <f>SUM(E271:E278)</f>
        <v>99696.400000000009</v>
      </c>
      <c r="F282" s="534">
        <f>IF(ISBLANK(E282),"",+E282/D282*100)</f>
        <v>68.24692176101216</v>
      </c>
      <c r="G282" s="534">
        <f>+E282-D282</f>
        <v>-46385.499999999985</v>
      </c>
      <c r="H282" s="535">
        <f>SUM(H271:H281)</f>
        <v>-46385.5</v>
      </c>
      <c r="I282" s="495"/>
      <c r="J282" s="490"/>
      <c r="K282" s="490"/>
      <c r="L282" s="490"/>
    </row>
    <row r="283" spans="1:12" ht="13.8">
      <c r="A283" s="559" t="s">
        <v>2183</v>
      </c>
      <c r="B283" s="560"/>
      <c r="C283" s="560"/>
      <c r="D283" s="560"/>
      <c r="E283" s="560"/>
      <c r="F283" s="560"/>
      <c r="G283" s="560"/>
      <c r="H283" s="560"/>
      <c r="I283" s="561"/>
      <c r="J283" s="490"/>
      <c r="K283" s="490"/>
      <c r="L283" s="490"/>
    </row>
    <row r="284" spans="1:12" ht="13.8">
      <c r="A284" s="568" t="s">
        <v>429</v>
      </c>
      <c r="B284" s="568" t="s">
        <v>76</v>
      </c>
      <c r="C284" s="568" t="s">
        <v>8</v>
      </c>
      <c r="D284" s="532">
        <v>660026</v>
      </c>
      <c r="E284" s="532">
        <v>658857.1</v>
      </c>
      <c r="F284" s="532">
        <v>99.8</v>
      </c>
      <c r="G284" s="532">
        <v>-1168.9000000000001</v>
      </c>
      <c r="H284" s="533">
        <v>-323.60000000000002</v>
      </c>
      <c r="I284" s="495" t="s">
        <v>1885</v>
      </c>
      <c r="J284" s="490"/>
      <c r="K284" s="490"/>
      <c r="L284" s="490"/>
    </row>
    <row r="285" spans="1:12" ht="26.4">
      <c r="A285" s="569"/>
      <c r="B285" s="569"/>
      <c r="C285" s="569"/>
      <c r="D285" s="532"/>
      <c r="E285" s="532"/>
      <c r="F285" s="532"/>
      <c r="G285" s="532"/>
      <c r="H285" s="533">
        <v>-108.5</v>
      </c>
      <c r="I285" s="495" t="s">
        <v>1886</v>
      </c>
      <c r="J285" s="490"/>
      <c r="K285" s="490"/>
      <c r="L285" s="490"/>
    </row>
    <row r="286" spans="1:12" ht="39.6">
      <c r="A286" s="569"/>
      <c r="B286" s="569"/>
      <c r="C286" s="569"/>
      <c r="D286" s="532"/>
      <c r="E286" s="532"/>
      <c r="F286" s="532"/>
      <c r="G286" s="532"/>
      <c r="H286" s="533">
        <v>-170.39999999999998</v>
      </c>
      <c r="I286" s="495" t="s">
        <v>1887</v>
      </c>
      <c r="J286" s="490"/>
      <c r="K286" s="490"/>
      <c r="L286" s="490"/>
    </row>
    <row r="287" spans="1:12" ht="66">
      <c r="A287" s="569"/>
      <c r="B287" s="569"/>
      <c r="C287" s="569"/>
      <c r="D287" s="532"/>
      <c r="E287" s="532"/>
      <c r="F287" s="532"/>
      <c r="G287" s="532"/>
      <c r="H287" s="533">
        <v>-325.2</v>
      </c>
      <c r="I287" s="495" t="s">
        <v>1888</v>
      </c>
      <c r="J287" s="490"/>
      <c r="K287" s="490"/>
      <c r="L287" s="490"/>
    </row>
    <row r="288" spans="1:12" ht="13.8">
      <c r="A288" s="569"/>
      <c r="B288" s="569"/>
      <c r="C288" s="569"/>
      <c r="D288" s="532"/>
      <c r="E288" s="532"/>
      <c r="F288" s="532"/>
      <c r="G288" s="532"/>
      <c r="H288" s="533">
        <v>-4.4000000000000004</v>
      </c>
      <c r="I288" s="495" t="s">
        <v>1889</v>
      </c>
      <c r="J288" s="490"/>
      <c r="K288" s="490"/>
      <c r="L288" s="490"/>
    </row>
    <row r="289" spans="1:12" ht="13.8">
      <c r="A289" s="569"/>
      <c r="B289" s="569"/>
      <c r="C289" s="569"/>
      <c r="D289" s="532"/>
      <c r="E289" s="532"/>
      <c r="F289" s="532"/>
      <c r="G289" s="532"/>
      <c r="H289" s="533">
        <v>-135.5</v>
      </c>
      <c r="I289" s="495" t="s">
        <v>1890</v>
      </c>
      <c r="J289" s="490"/>
      <c r="K289" s="490"/>
      <c r="L289" s="490"/>
    </row>
    <row r="290" spans="1:12" ht="26.4">
      <c r="A290" s="569"/>
      <c r="B290" s="569"/>
      <c r="C290" s="569"/>
      <c r="D290" s="532"/>
      <c r="E290" s="532"/>
      <c r="F290" s="532"/>
      <c r="G290" s="532"/>
      <c r="H290" s="533">
        <v>-100.1</v>
      </c>
      <c r="I290" s="495" t="s">
        <v>1891</v>
      </c>
      <c r="J290" s="490"/>
      <c r="K290" s="490"/>
      <c r="L290" s="490"/>
    </row>
    <row r="291" spans="1:12" ht="13.8">
      <c r="A291" s="569"/>
      <c r="B291" s="569"/>
      <c r="C291" s="570"/>
      <c r="D291" s="532"/>
      <c r="E291" s="532"/>
      <c r="F291" s="532"/>
      <c r="G291" s="532"/>
      <c r="H291" s="533">
        <v>-1.2</v>
      </c>
      <c r="I291" s="495" t="s">
        <v>1892</v>
      </c>
      <c r="J291" s="490"/>
      <c r="K291" s="490"/>
      <c r="L291" s="490"/>
    </row>
    <row r="292" spans="1:12" ht="13.8">
      <c r="A292" s="570"/>
      <c r="B292" s="570"/>
      <c r="C292" s="492" t="s">
        <v>233</v>
      </c>
      <c r="D292" s="532">
        <v>731100</v>
      </c>
      <c r="E292" s="532">
        <v>731100</v>
      </c>
      <c r="F292" s="532">
        <v>100</v>
      </c>
      <c r="G292" s="532">
        <v>0</v>
      </c>
      <c r="H292" s="533">
        <v>0</v>
      </c>
      <c r="I292" s="495"/>
      <c r="J292" s="490"/>
      <c r="K292" s="490"/>
      <c r="L292" s="490"/>
    </row>
    <row r="293" spans="1:12" ht="13.8">
      <c r="A293" s="505" t="s">
        <v>429</v>
      </c>
      <c r="B293" s="505" t="s">
        <v>76</v>
      </c>
      <c r="C293" s="506" t="s">
        <v>12</v>
      </c>
      <c r="D293" s="537">
        <f>SUM(D284:D292)</f>
        <v>1391126</v>
      </c>
      <c r="E293" s="537">
        <f>SUM(E284:E292)</f>
        <v>1389957.1</v>
      </c>
      <c r="F293" s="537">
        <f>IF(ISBLANK(E293),"",+E293/D293*100)</f>
        <v>99.915974541486534</v>
      </c>
      <c r="G293" s="537">
        <f>SUM(G284:G292)</f>
        <v>-1168.9000000000001</v>
      </c>
      <c r="H293" s="535">
        <f>SUM(H284:H292)</f>
        <v>-1168.8999999999999</v>
      </c>
      <c r="I293" s="495"/>
      <c r="J293" s="490"/>
      <c r="K293" s="490"/>
      <c r="L293" s="490"/>
    </row>
    <row r="294" spans="1:12" ht="13.8">
      <c r="A294" s="568" t="s">
        <v>473</v>
      </c>
      <c r="B294" s="568" t="s">
        <v>77</v>
      </c>
      <c r="C294" s="568" t="s">
        <v>8</v>
      </c>
      <c r="D294" s="532">
        <v>276418</v>
      </c>
      <c r="E294" s="532">
        <v>274104.09999999998</v>
      </c>
      <c r="F294" s="532">
        <v>99.2</v>
      </c>
      <c r="G294" s="532">
        <v>-2313.9</v>
      </c>
      <c r="H294" s="533">
        <v>-73.2</v>
      </c>
      <c r="I294" s="495" t="s">
        <v>1885</v>
      </c>
      <c r="J294" s="490"/>
      <c r="K294" s="490"/>
      <c r="L294" s="490"/>
    </row>
    <row r="295" spans="1:12" ht="66">
      <c r="A295" s="569"/>
      <c r="B295" s="569"/>
      <c r="C295" s="569"/>
      <c r="D295" s="532"/>
      <c r="E295" s="532"/>
      <c r="F295" s="532"/>
      <c r="G295" s="532"/>
      <c r="H295" s="533">
        <v>-184.79999999999998</v>
      </c>
      <c r="I295" s="495" t="s">
        <v>1893</v>
      </c>
      <c r="J295" s="490"/>
      <c r="K295" s="490"/>
      <c r="L295" s="490"/>
    </row>
    <row r="296" spans="1:12" ht="13.8">
      <c r="A296" s="569"/>
      <c r="B296" s="569"/>
      <c r="C296" s="569"/>
      <c r="D296" s="532"/>
      <c r="E296" s="532"/>
      <c r="F296" s="532"/>
      <c r="G296" s="532"/>
      <c r="H296" s="533">
        <v>-2.2999999999999998</v>
      </c>
      <c r="I296" s="495" t="s">
        <v>1894</v>
      </c>
      <c r="J296" s="490"/>
      <c r="K296" s="490"/>
      <c r="L296" s="490"/>
    </row>
    <row r="297" spans="1:12" ht="26.4">
      <c r="A297" s="569"/>
      <c r="B297" s="569"/>
      <c r="C297" s="569"/>
      <c r="D297" s="532"/>
      <c r="E297" s="532"/>
      <c r="F297" s="532"/>
      <c r="G297" s="532"/>
      <c r="H297" s="533">
        <v>-86.800000000000011</v>
      </c>
      <c r="I297" s="495" t="s">
        <v>1895</v>
      </c>
      <c r="J297" s="490"/>
      <c r="K297" s="490"/>
      <c r="L297" s="490"/>
    </row>
    <row r="298" spans="1:12" ht="26.4">
      <c r="A298" s="569"/>
      <c r="B298" s="569"/>
      <c r="C298" s="569"/>
      <c r="D298" s="532"/>
      <c r="E298" s="532"/>
      <c r="F298" s="532"/>
      <c r="G298" s="532"/>
      <c r="H298" s="533">
        <v>-254.6</v>
      </c>
      <c r="I298" s="495" t="s">
        <v>1896</v>
      </c>
      <c r="J298" s="490"/>
      <c r="K298" s="490"/>
      <c r="L298" s="490"/>
    </row>
    <row r="299" spans="1:12" ht="26.4">
      <c r="A299" s="569"/>
      <c r="B299" s="569"/>
      <c r="C299" s="570"/>
      <c r="D299" s="532"/>
      <c r="E299" s="532"/>
      <c r="F299" s="532"/>
      <c r="G299" s="532"/>
      <c r="H299" s="533">
        <v>-1712.2</v>
      </c>
      <c r="I299" s="495" t="s">
        <v>1897</v>
      </c>
      <c r="J299" s="490"/>
      <c r="K299" s="490"/>
      <c r="L299" s="490"/>
    </row>
    <row r="300" spans="1:12" ht="13.8">
      <c r="A300" s="569"/>
      <c r="B300" s="569"/>
      <c r="C300" s="492" t="s">
        <v>233</v>
      </c>
      <c r="D300" s="532">
        <v>68900</v>
      </c>
      <c r="E300" s="532">
        <v>68898.399999999994</v>
      </c>
      <c r="F300" s="532">
        <v>100</v>
      </c>
      <c r="G300" s="532">
        <v>-1.6</v>
      </c>
      <c r="H300" s="533">
        <v>-1.6</v>
      </c>
      <c r="I300" s="495" t="s">
        <v>1898</v>
      </c>
      <c r="J300" s="490"/>
      <c r="K300" s="490"/>
      <c r="L300" s="490"/>
    </row>
    <row r="301" spans="1:12" ht="13.8">
      <c r="A301" s="570"/>
      <c r="B301" s="570"/>
      <c r="C301" s="492" t="s">
        <v>11</v>
      </c>
      <c r="D301" s="532">
        <v>5.2</v>
      </c>
      <c r="E301" s="532">
        <v>5.2</v>
      </c>
      <c r="F301" s="532">
        <v>100</v>
      </c>
      <c r="G301" s="532">
        <f>E301-D301</f>
        <v>0</v>
      </c>
      <c r="H301" s="533">
        <v>0</v>
      </c>
      <c r="I301" s="495"/>
      <c r="J301" s="490"/>
      <c r="K301" s="490"/>
      <c r="L301" s="490"/>
    </row>
    <row r="302" spans="1:12" ht="13.8">
      <c r="A302" s="505" t="s">
        <v>473</v>
      </c>
      <c r="B302" s="505" t="s">
        <v>77</v>
      </c>
      <c r="C302" s="506" t="s">
        <v>12</v>
      </c>
      <c r="D302" s="537">
        <f>SUM(D294:D301)</f>
        <v>345323.2</v>
      </c>
      <c r="E302" s="537">
        <f>SUM(E294:E301)</f>
        <v>343007.7</v>
      </c>
      <c r="F302" s="537">
        <f>IF(ISBLANK(E302),"",+E302/D302*100)</f>
        <v>99.329468741167688</v>
      </c>
      <c r="G302" s="537">
        <f>SUM(G294:G301)</f>
        <v>-2315.5</v>
      </c>
      <c r="H302" s="535">
        <f>SUM(H294:H301)</f>
        <v>-2315.5</v>
      </c>
      <c r="I302" s="495"/>
      <c r="J302" s="490"/>
      <c r="K302" s="490"/>
      <c r="L302" s="490"/>
    </row>
    <row r="303" spans="1:12" ht="13.8">
      <c r="A303" s="568" t="s">
        <v>677</v>
      </c>
      <c r="B303" s="568" t="s">
        <v>80</v>
      </c>
      <c r="C303" s="568" t="s">
        <v>8</v>
      </c>
      <c r="D303" s="532">
        <v>565329.4</v>
      </c>
      <c r="E303" s="532">
        <v>563029.4</v>
      </c>
      <c r="F303" s="532">
        <v>99.6</v>
      </c>
      <c r="G303" s="532">
        <v>-2300</v>
      </c>
      <c r="H303" s="533">
        <v>-368.6</v>
      </c>
      <c r="I303" s="495" t="s">
        <v>1885</v>
      </c>
      <c r="J303" s="490"/>
      <c r="K303" s="490"/>
      <c r="L303" s="490"/>
    </row>
    <row r="304" spans="1:12" ht="13.8">
      <c r="A304" s="569"/>
      <c r="B304" s="569"/>
      <c r="C304" s="569"/>
      <c r="D304" s="532"/>
      <c r="E304" s="532"/>
      <c r="F304" s="532"/>
      <c r="G304" s="532"/>
      <c r="H304" s="533">
        <v>-49</v>
      </c>
      <c r="I304" s="495" t="s">
        <v>1899</v>
      </c>
      <c r="J304" s="490"/>
      <c r="K304" s="490"/>
      <c r="L304" s="490"/>
    </row>
    <row r="305" spans="1:12" ht="52.8">
      <c r="A305" s="569"/>
      <c r="B305" s="569"/>
      <c r="C305" s="569"/>
      <c r="D305" s="532"/>
      <c r="E305" s="532"/>
      <c r="F305" s="532"/>
      <c r="G305" s="532"/>
      <c r="H305" s="533">
        <v>-45.800000000000011</v>
      </c>
      <c r="I305" s="495" t="s">
        <v>1900</v>
      </c>
      <c r="J305" s="490"/>
      <c r="K305" s="490"/>
      <c r="L305" s="490"/>
    </row>
    <row r="306" spans="1:12" ht="52.8">
      <c r="A306" s="569"/>
      <c r="B306" s="569"/>
      <c r="C306" s="569"/>
      <c r="D306" s="532"/>
      <c r="E306" s="532"/>
      <c r="F306" s="532"/>
      <c r="G306" s="532"/>
      <c r="H306" s="533">
        <v>-104.1</v>
      </c>
      <c r="I306" s="495" t="s">
        <v>1901</v>
      </c>
      <c r="J306" s="490"/>
      <c r="K306" s="490"/>
      <c r="L306" s="490"/>
    </row>
    <row r="307" spans="1:12" ht="52.8">
      <c r="A307" s="569"/>
      <c r="B307" s="569"/>
      <c r="C307" s="569"/>
      <c r="D307" s="532"/>
      <c r="E307" s="532"/>
      <c r="F307" s="532"/>
      <c r="G307" s="532"/>
      <c r="H307" s="533">
        <v>-423.2</v>
      </c>
      <c r="I307" s="495" t="s">
        <v>1902</v>
      </c>
      <c r="J307" s="490"/>
      <c r="K307" s="490"/>
      <c r="L307" s="490"/>
    </row>
    <row r="308" spans="1:12" ht="26.4">
      <c r="A308" s="569"/>
      <c r="B308" s="569"/>
      <c r="C308" s="569"/>
      <c r="D308" s="532"/>
      <c r="E308" s="532"/>
      <c r="F308" s="532"/>
      <c r="G308" s="532"/>
      <c r="H308" s="533">
        <v>-465.29999999999995</v>
      </c>
      <c r="I308" s="495" t="s">
        <v>1903</v>
      </c>
      <c r="J308" s="490"/>
      <c r="K308" s="490"/>
      <c r="L308" s="490"/>
    </row>
    <row r="309" spans="1:12" ht="26.4">
      <c r="A309" s="569"/>
      <c r="B309" s="569"/>
      <c r="C309" s="570"/>
      <c r="D309" s="532"/>
      <c r="E309" s="532"/>
      <c r="F309" s="532"/>
      <c r="G309" s="532"/>
      <c r="H309" s="533">
        <v>-844</v>
      </c>
      <c r="I309" s="495" t="s">
        <v>1904</v>
      </c>
      <c r="J309" s="490"/>
      <c r="K309" s="490"/>
      <c r="L309" s="490"/>
    </row>
    <row r="310" spans="1:12" ht="13.8">
      <c r="A310" s="569"/>
      <c r="B310" s="569"/>
      <c r="C310" s="492" t="s">
        <v>2037</v>
      </c>
      <c r="D310" s="532">
        <v>2100</v>
      </c>
      <c r="E310" s="532">
        <v>2097.4</v>
      </c>
      <c r="F310" s="532">
        <v>99.9</v>
      </c>
      <c r="G310" s="532">
        <v>-2.6</v>
      </c>
      <c r="H310" s="533">
        <v>-2.6</v>
      </c>
      <c r="I310" s="495" t="s">
        <v>1898</v>
      </c>
      <c r="J310" s="490"/>
      <c r="K310" s="490"/>
      <c r="L310" s="490"/>
    </row>
    <row r="311" spans="1:12" ht="13.8">
      <c r="A311" s="569"/>
      <c r="B311" s="569"/>
      <c r="C311" s="568" t="s">
        <v>11</v>
      </c>
      <c r="D311" s="532">
        <v>598.4</v>
      </c>
      <c r="E311" s="532">
        <v>528.29999999999995</v>
      </c>
      <c r="F311" s="532">
        <v>88.3</v>
      </c>
      <c r="G311" s="532">
        <f>E311-D311</f>
        <v>-70.100000000000023</v>
      </c>
      <c r="H311" s="533">
        <v>-10.799999999999999</v>
      </c>
      <c r="I311" s="495" t="s">
        <v>1885</v>
      </c>
      <c r="J311" s="490"/>
      <c r="K311" s="490"/>
      <c r="L311" s="490"/>
    </row>
    <row r="312" spans="1:12" ht="26.4">
      <c r="A312" s="569"/>
      <c r="B312" s="569"/>
      <c r="C312" s="569"/>
      <c r="D312" s="532"/>
      <c r="E312" s="532"/>
      <c r="F312" s="532"/>
      <c r="G312" s="532"/>
      <c r="H312" s="533">
        <v>-15.9</v>
      </c>
      <c r="I312" s="495" t="s">
        <v>1905</v>
      </c>
      <c r="J312" s="490"/>
      <c r="K312" s="490"/>
      <c r="L312" s="490"/>
    </row>
    <row r="313" spans="1:12" ht="13.8">
      <c r="A313" s="569"/>
      <c r="B313" s="569"/>
      <c r="C313" s="569"/>
      <c r="D313" s="532"/>
      <c r="E313" s="532"/>
      <c r="F313" s="532"/>
      <c r="G313" s="532"/>
      <c r="H313" s="533">
        <v>-39.799999999999997</v>
      </c>
      <c r="I313" s="495" t="s">
        <v>1479</v>
      </c>
      <c r="J313" s="490"/>
      <c r="K313" s="490"/>
      <c r="L313" s="490"/>
    </row>
    <row r="314" spans="1:12" ht="39.6">
      <c r="A314" s="570"/>
      <c r="B314" s="570"/>
      <c r="C314" s="570"/>
      <c r="D314" s="532"/>
      <c r="E314" s="532"/>
      <c r="F314" s="532"/>
      <c r="G314" s="532"/>
      <c r="H314" s="533">
        <v>-3.6</v>
      </c>
      <c r="I314" s="495" t="s">
        <v>1906</v>
      </c>
      <c r="J314" s="490"/>
      <c r="K314" s="490"/>
      <c r="L314" s="490"/>
    </row>
    <row r="315" spans="1:12" ht="13.8">
      <c r="A315" s="505" t="s">
        <v>677</v>
      </c>
      <c r="B315" s="505" t="s">
        <v>80</v>
      </c>
      <c r="C315" s="506" t="s">
        <v>12</v>
      </c>
      <c r="D315" s="537">
        <f>SUM(D303:D314)</f>
        <v>568027.80000000005</v>
      </c>
      <c r="E315" s="537">
        <f>SUM(E303:E314)</f>
        <v>565655.10000000009</v>
      </c>
      <c r="F315" s="537">
        <f>IF(ISBLANK(E315),"",+E315/D315*100)</f>
        <v>99.582291570940725</v>
      </c>
      <c r="G315" s="537">
        <f>SUM(G303:G314)</f>
        <v>-2372.6999999999998</v>
      </c>
      <c r="H315" s="535">
        <f>SUM(H303:H314)</f>
        <v>-2372.7000000000003</v>
      </c>
      <c r="I315" s="495"/>
      <c r="J315" s="490"/>
      <c r="K315" s="490"/>
      <c r="L315" s="490"/>
    </row>
    <row r="316" spans="1:12" ht="13.8">
      <c r="A316" s="568" t="s">
        <v>678</v>
      </c>
      <c r="B316" s="583" t="s">
        <v>81</v>
      </c>
      <c r="C316" s="568" t="s">
        <v>8</v>
      </c>
      <c r="D316" s="532">
        <v>187356</v>
      </c>
      <c r="E316" s="532">
        <v>185833.9</v>
      </c>
      <c r="F316" s="532">
        <v>99.2</v>
      </c>
      <c r="G316" s="532">
        <v>-1522.1</v>
      </c>
      <c r="H316" s="533">
        <v>-84</v>
      </c>
      <c r="I316" s="495" t="s">
        <v>1885</v>
      </c>
      <c r="J316" s="490"/>
      <c r="K316" s="490"/>
      <c r="L316" s="490"/>
    </row>
    <row r="317" spans="1:12" ht="52.8">
      <c r="A317" s="569"/>
      <c r="B317" s="584"/>
      <c r="C317" s="569"/>
      <c r="D317" s="532"/>
      <c r="E317" s="532"/>
      <c r="F317" s="532"/>
      <c r="G317" s="532"/>
      <c r="H317" s="533">
        <v>-50.70000000000001</v>
      </c>
      <c r="I317" s="495" t="s">
        <v>1907</v>
      </c>
      <c r="J317" s="490"/>
      <c r="K317" s="490"/>
      <c r="L317" s="490"/>
    </row>
    <row r="318" spans="1:12" ht="66">
      <c r="A318" s="569"/>
      <c r="B318" s="584"/>
      <c r="C318" s="569"/>
      <c r="D318" s="532"/>
      <c r="E318" s="532"/>
      <c r="F318" s="532"/>
      <c r="G318" s="532"/>
      <c r="H318" s="533">
        <v>-436.7</v>
      </c>
      <c r="I318" s="495" t="s">
        <v>1908</v>
      </c>
      <c r="J318" s="490"/>
      <c r="K318" s="490"/>
      <c r="L318" s="490"/>
    </row>
    <row r="319" spans="1:12" ht="26.4">
      <c r="A319" s="569"/>
      <c r="B319" s="584"/>
      <c r="C319" s="569"/>
      <c r="D319" s="532"/>
      <c r="E319" s="532"/>
      <c r="F319" s="532"/>
      <c r="G319" s="532"/>
      <c r="H319" s="533">
        <v>-65.400000000000006</v>
      </c>
      <c r="I319" s="495" t="s">
        <v>2217</v>
      </c>
      <c r="J319" s="490"/>
      <c r="K319" s="490"/>
      <c r="L319" s="490"/>
    </row>
    <row r="320" spans="1:12" ht="13.8">
      <c r="A320" s="569"/>
      <c r="B320" s="584"/>
      <c r="C320" s="569"/>
      <c r="D320" s="532"/>
      <c r="E320" s="532"/>
      <c r="F320" s="532"/>
      <c r="G320" s="532"/>
      <c r="H320" s="533">
        <v>-25.9</v>
      </c>
      <c r="I320" s="495" t="s">
        <v>1909</v>
      </c>
      <c r="J320" s="490"/>
      <c r="K320" s="490"/>
      <c r="L320" s="490"/>
    </row>
    <row r="321" spans="1:12" ht="13.8">
      <c r="A321" s="569"/>
      <c r="B321" s="584"/>
      <c r="C321" s="569"/>
      <c r="D321" s="532"/>
      <c r="E321" s="532"/>
      <c r="F321" s="532"/>
      <c r="G321" s="532"/>
      <c r="H321" s="533">
        <v>-53.7</v>
      </c>
      <c r="I321" s="495" t="s">
        <v>1910</v>
      </c>
      <c r="J321" s="490"/>
      <c r="K321" s="490"/>
      <c r="L321" s="490"/>
    </row>
    <row r="322" spans="1:12" ht="13.8">
      <c r="A322" s="569"/>
      <c r="B322" s="584"/>
      <c r="C322" s="570"/>
      <c r="D322" s="532"/>
      <c r="E322" s="532"/>
      <c r="F322" s="532"/>
      <c r="G322" s="532"/>
      <c r="H322" s="533">
        <v>-805.7</v>
      </c>
      <c r="I322" s="495" t="s">
        <v>1911</v>
      </c>
      <c r="J322" s="490"/>
      <c r="K322" s="490"/>
      <c r="L322" s="490"/>
    </row>
    <row r="323" spans="1:12" ht="13.8">
      <c r="A323" s="569"/>
      <c r="B323" s="584"/>
      <c r="C323" s="568" t="s">
        <v>11</v>
      </c>
      <c r="D323" s="532">
        <v>450.4</v>
      </c>
      <c r="E323" s="532">
        <v>301</v>
      </c>
      <c r="F323" s="532">
        <v>66.8</v>
      </c>
      <c r="G323" s="532">
        <f>E323-D323</f>
        <v>-149.39999999999998</v>
      </c>
      <c r="H323" s="533">
        <v>-19.7</v>
      </c>
      <c r="I323" s="495" t="s">
        <v>1885</v>
      </c>
      <c r="J323" s="490"/>
      <c r="K323" s="490"/>
      <c r="L323" s="490"/>
    </row>
    <row r="324" spans="1:12" ht="13.8">
      <c r="A324" s="569"/>
      <c r="B324" s="584"/>
      <c r="C324" s="569"/>
      <c r="D324" s="532"/>
      <c r="E324" s="532"/>
      <c r="F324" s="532"/>
      <c r="G324" s="532"/>
      <c r="H324" s="533">
        <v>-129.4</v>
      </c>
      <c r="I324" s="495" t="s">
        <v>1912</v>
      </c>
      <c r="J324" s="490"/>
      <c r="K324" s="490"/>
      <c r="L324" s="490"/>
    </row>
    <row r="325" spans="1:12" ht="13.8">
      <c r="A325" s="570"/>
      <c r="B325" s="585"/>
      <c r="C325" s="570"/>
      <c r="D325" s="532"/>
      <c r="E325" s="532"/>
      <c r="F325" s="532"/>
      <c r="G325" s="532"/>
      <c r="H325" s="533">
        <v>-0.3</v>
      </c>
      <c r="I325" s="495" t="s">
        <v>1909</v>
      </c>
      <c r="J325" s="490"/>
      <c r="K325" s="490"/>
      <c r="L325" s="490"/>
    </row>
    <row r="326" spans="1:12" ht="13.8">
      <c r="A326" s="505" t="s">
        <v>678</v>
      </c>
      <c r="B326" s="506" t="s">
        <v>81</v>
      </c>
      <c r="C326" s="506" t="s">
        <v>12</v>
      </c>
      <c r="D326" s="537">
        <f>SUM(D316:D325)</f>
        <v>187806.4</v>
      </c>
      <c r="E326" s="537">
        <f>SUM(E316:E325)</f>
        <v>186134.9</v>
      </c>
      <c r="F326" s="537">
        <f>IF(ISBLANK(E326),"",+E326/D326*100)</f>
        <v>99.109987732047472</v>
      </c>
      <c r="G326" s="537">
        <f>SUM(G316:G325)</f>
        <v>-1671.5</v>
      </c>
      <c r="H326" s="535">
        <f>SUM(H316:H325)</f>
        <v>-1671.5</v>
      </c>
      <c r="I326" s="495"/>
      <c r="J326" s="490"/>
      <c r="K326" s="490"/>
      <c r="L326" s="490"/>
    </row>
    <row r="327" spans="1:12" ht="13.8">
      <c r="A327" s="568" t="s">
        <v>681</v>
      </c>
      <c r="B327" s="568" t="s">
        <v>680</v>
      </c>
      <c r="C327" s="568" t="s">
        <v>8</v>
      </c>
      <c r="D327" s="532">
        <v>220611</v>
      </c>
      <c r="E327" s="532">
        <v>219896</v>
      </c>
      <c r="F327" s="532">
        <v>99.7</v>
      </c>
      <c r="G327" s="532">
        <v>-715</v>
      </c>
      <c r="H327" s="533">
        <v>-145.69999999999999</v>
      </c>
      <c r="I327" s="495" t="s">
        <v>1885</v>
      </c>
      <c r="J327" s="490"/>
      <c r="K327" s="490"/>
      <c r="L327" s="490"/>
    </row>
    <row r="328" spans="1:12" ht="13.8">
      <c r="A328" s="569"/>
      <c r="B328" s="569"/>
      <c r="C328" s="569"/>
      <c r="D328" s="532"/>
      <c r="E328" s="532"/>
      <c r="F328" s="532"/>
      <c r="G328" s="532"/>
      <c r="H328" s="533">
        <v>-46.7</v>
      </c>
      <c r="I328" s="495" t="s">
        <v>1899</v>
      </c>
      <c r="J328" s="490"/>
      <c r="K328" s="490"/>
      <c r="L328" s="490"/>
    </row>
    <row r="329" spans="1:12" ht="39.6">
      <c r="A329" s="569"/>
      <c r="B329" s="569"/>
      <c r="C329" s="569"/>
      <c r="D329" s="532"/>
      <c r="E329" s="532"/>
      <c r="F329" s="532"/>
      <c r="G329" s="532"/>
      <c r="H329" s="533">
        <v>-30</v>
      </c>
      <c r="I329" s="495" t="s">
        <v>1913</v>
      </c>
      <c r="J329" s="490"/>
      <c r="K329" s="490"/>
      <c r="L329" s="490"/>
    </row>
    <row r="330" spans="1:12" ht="79.2">
      <c r="A330" s="569"/>
      <c r="B330" s="569"/>
      <c r="C330" s="569"/>
      <c r="D330" s="532"/>
      <c r="E330" s="532"/>
      <c r="F330" s="532"/>
      <c r="G330" s="532"/>
      <c r="H330" s="533">
        <v>-70.900000000000006</v>
      </c>
      <c r="I330" s="495" t="s">
        <v>1914</v>
      </c>
      <c r="J330" s="490"/>
      <c r="K330" s="490"/>
      <c r="L330" s="490"/>
    </row>
    <row r="331" spans="1:12" ht="92.4">
      <c r="A331" s="569"/>
      <c r="B331" s="569"/>
      <c r="C331" s="569"/>
      <c r="D331" s="532"/>
      <c r="E331" s="532"/>
      <c r="F331" s="532"/>
      <c r="G331" s="532"/>
      <c r="H331" s="533">
        <v>-395.8</v>
      </c>
      <c r="I331" s="495" t="s">
        <v>1915</v>
      </c>
      <c r="J331" s="490"/>
      <c r="K331" s="490"/>
      <c r="L331" s="490"/>
    </row>
    <row r="332" spans="1:12" ht="26.4">
      <c r="A332" s="569"/>
      <c r="B332" s="569"/>
      <c r="C332" s="569"/>
      <c r="D332" s="532"/>
      <c r="E332" s="532"/>
      <c r="F332" s="532"/>
      <c r="G332" s="532"/>
      <c r="H332" s="533">
        <v>-19.899999999999999</v>
      </c>
      <c r="I332" s="495" t="s">
        <v>2218</v>
      </c>
      <c r="J332" s="490"/>
      <c r="K332" s="490"/>
      <c r="L332" s="490"/>
    </row>
    <row r="333" spans="1:12" ht="26.4">
      <c r="A333" s="569"/>
      <c r="B333" s="569"/>
      <c r="C333" s="570"/>
      <c r="D333" s="532"/>
      <c r="E333" s="532"/>
      <c r="F333" s="532"/>
      <c r="G333" s="532"/>
      <c r="H333" s="533">
        <v>-6</v>
      </c>
      <c r="I333" s="495" t="s">
        <v>1916</v>
      </c>
      <c r="J333" s="490"/>
      <c r="K333" s="490"/>
      <c r="L333" s="490"/>
    </row>
    <row r="334" spans="1:12" ht="39.6">
      <c r="A334" s="569"/>
      <c r="B334" s="569"/>
      <c r="C334" s="586" t="s">
        <v>61</v>
      </c>
      <c r="D334" s="532">
        <v>4734</v>
      </c>
      <c r="E334" s="532">
        <v>362.5</v>
      </c>
      <c r="F334" s="532">
        <v>7.7</v>
      </c>
      <c r="G334" s="532">
        <v>-4371.5</v>
      </c>
      <c r="H334" s="533">
        <v>-21</v>
      </c>
      <c r="I334" s="495" t="s">
        <v>2219</v>
      </c>
      <c r="J334" s="490"/>
      <c r="K334" s="490"/>
      <c r="L334" s="490"/>
    </row>
    <row r="335" spans="1:12" ht="13.8">
      <c r="A335" s="569"/>
      <c r="B335" s="569"/>
      <c r="C335" s="587"/>
      <c r="D335" s="532"/>
      <c r="E335" s="532"/>
      <c r="F335" s="532"/>
      <c r="G335" s="532"/>
      <c r="H335" s="533">
        <v>-8.8000000000000007</v>
      </c>
      <c r="I335" s="495" t="s">
        <v>1917</v>
      </c>
      <c r="J335" s="490"/>
      <c r="K335" s="490"/>
      <c r="L335" s="490"/>
    </row>
    <row r="336" spans="1:12" ht="26.4">
      <c r="A336" s="569"/>
      <c r="B336" s="569"/>
      <c r="C336" s="588"/>
      <c r="D336" s="532"/>
      <c r="E336" s="532"/>
      <c r="F336" s="532"/>
      <c r="G336" s="532"/>
      <c r="H336" s="533">
        <f>-4350.5+8.8</f>
        <v>-4341.7</v>
      </c>
      <c r="I336" s="495" t="s">
        <v>1918</v>
      </c>
      <c r="J336" s="490"/>
      <c r="K336" s="490"/>
      <c r="L336" s="490"/>
    </row>
    <row r="337" spans="1:12" ht="13.8">
      <c r="A337" s="569"/>
      <c r="B337" s="569"/>
      <c r="C337" s="492" t="s">
        <v>548</v>
      </c>
      <c r="D337" s="532">
        <v>12000</v>
      </c>
      <c r="E337" s="532">
        <v>12000</v>
      </c>
      <c r="F337" s="532">
        <v>100</v>
      </c>
      <c r="G337" s="532">
        <v>0</v>
      </c>
      <c r="H337" s="533">
        <v>0</v>
      </c>
      <c r="I337" s="495"/>
      <c r="J337" s="490"/>
      <c r="K337" s="490"/>
      <c r="L337" s="490"/>
    </row>
    <row r="338" spans="1:12" ht="13.8">
      <c r="A338" s="569"/>
      <c r="B338" s="569"/>
      <c r="C338" s="568" t="s">
        <v>2035</v>
      </c>
      <c r="D338" s="532">
        <v>1434</v>
      </c>
      <c r="E338" s="532">
        <v>1009.4</v>
      </c>
      <c r="F338" s="532">
        <v>70.400000000000006</v>
      </c>
      <c r="G338" s="532">
        <v>-424.6</v>
      </c>
      <c r="H338" s="533">
        <v>-104.4</v>
      </c>
      <c r="I338" s="495" t="s">
        <v>1885</v>
      </c>
      <c r="J338" s="490"/>
      <c r="K338" s="490"/>
      <c r="L338" s="490"/>
    </row>
    <row r="339" spans="1:12" ht="39.6">
      <c r="A339" s="569"/>
      <c r="B339" s="569"/>
      <c r="C339" s="569"/>
      <c r="D339" s="532"/>
      <c r="E339" s="532"/>
      <c r="F339" s="532"/>
      <c r="G339" s="532"/>
      <c r="H339" s="533">
        <v>-52.3</v>
      </c>
      <c r="I339" s="495" t="s">
        <v>2219</v>
      </c>
      <c r="J339" s="490"/>
      <c r="K339" s="490"/>
      <c r="L339" s="490"/>
    </row>
    <row r="340" spans="1:12" ht="13.8">
      <c r="A340" s="569"/>
      <c r="B340" s="569"/>
      <c r="C340" s="569"/>
      <c r="D340" s="532"/>
      <c r="E340" s="532"/>
      <c r="F340" s="532"/>
      <c r="G340" s="532"/>
      <c r="H340" s="533">
        <v>-20.9</v>
      </c>
      <c r="I340" s="495" t="s">
        <v>1917</v>
      </c>
      <c r="J340" s="490"/>
      <c r="K340" s="490"/>
      <c r="L340" s="490"/>
    </row>
    <row r="341" spans="1:12" ht="26.4">
      <c r="A341" s="569"/>
      <c r="B341" s="569"/>
      <c r="C341" s="570"/>
      <c r="D341" s="532"/>
      <c r="E341" s="532"/>
      <c r="F341" s="532"/>
      <c r="G341" s="532"/>
      <c r="H341" s="533">
        <f>-267.9+20.9</f>
        <v>-246.99999999999997</v>
      </c>
      <c r="I341" s="495" t="s">
        <v>1922</v>
      </c>
      <c r="J341" s="490"/>
      <c r="K341" s="490"/>
      <c r="L341" s="490"/>
    </row>
    <row r="342" spans="1:12" ht="26.4">
      <c r="A342" s="569"/>
      <c r="B342" s="569"/>
      <c r="C342" s="492" t="s">
        <v>739</v>
      </c>
      <c r="D342" s="532">
        <v>26877</v>
      </c>
      <c r="E342" s="532">
        <v>16880.099999999999</v>
      </c>
      <c r="F342" s="532">
        <v>62.8</v>
      </c>
      <c r="G342" s="532">
        <v>-9996.9</v>
      </c>
      <c r="H342" s="533">
        <v>-9996.9</v>
      </c>
      <c r="I342" s="495" t="s">
        <v>1919</v>
      </c>
      <c r="J342" s="490"/>
      <c r="K342" s="490"/>
      <c r="L342" s="490"/>
    </row>
    <row r="343" spans="1:12" ht="13.8">
      <c r="A343" s="569"/>
      <c r="B343" s="569"/>
      <c r="C343" s="568" t="s">
        <v>2036</v>
      </c>
      <c r="D343" s="532">
        <v>1434</v>
      </c>
      <c r="E343" s="532">
        <v>1009.4</v>
      </c>
      <c r="F343" s="532">
        <v>70.400000000000006</v>
      </c>
      <c r="G343" s="532">
        <v>-424.6</v>
      </c>
      <c r="H343" s="533">
        <v>-104.4</v>
      </c>
      <c r="I343" s="495" t="s">
        <v>1885</v>
      </c>
      <c r="J343" s="490"/>
      <c r="K343" s="490"/>
      <c r="L343" s="490"/>
    </row>
    <row r="344" spans="1:12" ht="39.6">
      <c r="A344" s="569"/>
      <c r="B344" s="569"/>
      <c r="C344" s="569"/>
      <c r="D344" s="532"/>
      <c r="E344" s="532"/>
      <c r="F344" s="532"/>
      <c r="G344" s="532"/>
      <c r="H344" s="533">
        <v>-52.3</v>
      </c>
      <c r="I344" s="495" t="s">
        <v>2219</v>
      </c>
      <c r="J344" s="490"/>
      <c r="K344" s="490"/>
      <c r="L344" s="490"/>
    </row>
    <row r="345" spans="1:12" ht="13.8">
      <c r="A345" s="569"/>
      <c r="B345" s="569"/>
      <c r="C345" s="569"/>
      <c r="D345" s="532"/>
      <c r="E345" s="532"/>
      <c r="F345" s="532"/>
      <c r="G345" s="532"/>
      <c r="H345" s="533">
        <v>-20.9</v>
      </c>
      <c r="I345" s="495" t="s">
        <v>1917</v>
      </c>
      <c r="J345" s="490"/>
      <c r="K345" s="490"/>
      <c r="L345" s="490"/>
    </row>
    <row r="346" spans="1:12" ht="26.4">
      <c r="A346" s="569"/>
      <c r="B346" s="569"/>
      <c r="C346" s="570"/>
      <c r="D346" s="532"/>
      <c r="E346" s="532"/>
      <c r="F346" s="532"/>
      <c r="G346" s="532"/>
      <c r="H346" s="533">
        <f>-267.9+20.9</f>
        <v>-246.99999999999997</v>
      </c>
      <c r="I346" s="495" t="s">
        <v>1922</v>
      </c>
      <c r="J346" s="490"/>
      <c r="K346" s="490"/>
      <c r="L346" s="490"/>
    </row>
    <row r="347" spans="1:12" ht="13.8">
      <c r="A347" s="569"/>
      <c r="B347" s="569"/>
      <c r="C347" s="492" t="s">
        <v>2037</v>
      </c>
      <c r="D347" s="532">
        <v>29256</v>
      </c>
      <c r="E347" s="532">
        <v>29255.9</v>
      </c>
      <c r="F347" s="532">
        <v>100</v>
      </c>
      <c r="G347" s="532">
        <v>-0.1</v>
      </c>
      <c r="H347" s="533">
        <v>-0.1</v>
      </c>
      <c r="I347" s="495"/>
      <c r="J347" s="490"/>
      <c r="K347" s="490"/>
      <c r="L347" s="490"/>
    </row>
    <row r="348" spans="1:12" ht="26.4">
      <c r="A348" s="569"/>
      <c r="B348" s="569"/>
      <c r="C348" s="568" t="s">
        <v>11</v>
      </c>
      <c r="D348" s="532">
        <v>623</v>
      </c>
      <c r="E348" s="532">
        <v>231.4</v>
      </c>
      <c r="F348" s="532">
        <v>37.1</v>
      </c>
      <c r="G348" s="532">
        <f>E348-D348</f>
        <v>-391.6</v>
      </c>
      <c r="H348" s="533">
        <v>-57.000000000000007</v>
      </c>
      <c r="I348" s="495" t="s">
        <v>2220</v>
      </c>
      <c r="J348" s="490"/>
      <c r="K348" s="490"/>
      <c r="L348" s="490"/>
    </row>
    <row r="349" spans="1:12" ht="39.6">
      <c r="A349" s="569"/>
      <c r="B349" s="569"/>
      <c r="C349" s="570"/>
      <c r="D349" s="532"/>
      <c r="E349" s="532"/>
      <c r="F349" s="532"/>
      <c r="G349" s="532"/>
      <c r="H349" s="533">
        <v>-334.6</v>
      </c>
      <c r="I349" s="495" t="s">
        <v>1920</v>
      </c>
      <c r="J349" s="490"/>
      <c r="K349" s="490"/>
      <c r="L349" s="490"/>
    </row>
    <row r="350" spans="1:12" ht="39.6">
      <c r="A350" s="570"/>
      <c r="B350" s="570"/>
      <c r="C350" s="491" t="s">
        <v>2038</v>
      </c>
      <c r="D350" s="532">
        <v>356193.1</v>
      </c>
      <c r="E350" s="532">
        <v>333301.2</v>
      </c>
      <c r="F350" s="532">
        <v>93.6</v>
      </c>
      <c r="G350" s="532">
        <v>-22891.9</v>
      </c>
      <c r="H350" s="533">
        <v>-22891.9</v>
      </c>
      <c r="I350" s="495" t="s">
        <v>1921</v>
      </c>
      <c r="J350" s="490"/>
      <c r="K350" s="490"/>
      <c r="L350" s="490"/>
    </row>
    <row r="351" spans="1:12" ht="13.8">
      <c r="A351" s="505" t="s">
        <v>681</v>
      </c>
      <c r="B351" s="505" t="s">
        <v>680</v>
      </c>
      <c r="C351" s="506" t="s">
        <v>12</v>
      </c>
      <c r="D351" s="544">
        <f>SUM(D327:D350)</f>
        <v>653162.1</v>
      </c>
      <c r="E351" s="544">
        <f>SUM(E327:E350)</f>
        <v>613945.9</v>
      </c>
      <c r="F351" s="537">
        <f>IF(ISBLANK(E351),"",+E351/D351*100)</f>
        <v>93.995946794830871</v>
      </c>
      <c r="G351" s="544">
        <f>SUM(G327:G350)</f>
        <v>-39216.200000000004</v>
      </c>
      <c r="H351" s="535">
        <f>SUM(H327:H350)</f>
        <v>-39216.199999999997</v>
      </c>
      <c r="I351" s="495"/>
      <c r="J351" s="490"/>
      <c r="K351" s="490"/>
      <c r="L351" s="490"/>
    </row>
    <row r="352" spans="1:12" ht="13.8">
      <c r="A352" s="568" t="s">
        <v>683</v>
      </c>
      <c r="B352" s="583" t="s">
        <v>682</v>
      </c>
      <c r="C352" s="568" t="s">
        <v>8</v>
      </c>
      <c r="D352" s="532">
        <v>148456.9</v>
      </c>
      <c r="E352" s="532">
        <v>147422.20000000001</v>
      </c>
      <c r="F352" s="532">
        <v>99.3</v>
      </c>
      <c r="G352" s="532">
        <v>-1034.7</v>
      </c>
      <c r="H352" s="533">
        <v>-115.6</v>
      </c>
      <c r="I352" s="495" t="s">
        <v>1885</v>
      </c>
      <c r="J352" s="490"/>
      <c r="K352" s="490"/>
      <c r="L352" s="490"/>
    </row>
    <row r="353" spans="1:12" ht="79.2">
      <c r="A353" s="569"/>
      <c r="B353" s="584"/>
      <c r="C353" s="569"/>
      <c r="D353" s="532"/>
      <c r="E353" s="532"/>
      <c r="F353" s="532"/>
      <c r="G353" s="532"/>
      <c r="H353" s="533">
        <v>-57.2</v>
      </c>
      <c r="I353" s="495" t="s">
        <v>1923</v>
      </c>
      <c r="J353" s="490"/>
      <c r="K353" s="490"/>
      <c r="L353" s="490"/>
    </row>
    <row r="354" spans="1:12" ht="66">
      <c r="A354" s="569"/>
      <c r="B354" s="584"/>
      <c r="C354" s="569"/>
      <c r="D354" s="532"/>
      <c r="E354" s="532"/>
      <c r="F354" s="532"/>
      <c r="G354" s="532"/>
      <c r="H354" s="533">
        <v>-168.9</v>
      </c>
      <c r="I354" s="495" t="s">
        <v>1924</v>
      </c>
      <c r="J354" s="490"/>
      <c r="K354" s="490"/>
      <c r="L354" s="490"/>
    </row>
    <row r="355" spans="1:12" ht="26.4">
      <c r="A355" s="569"/>
      <c r="B355" s="584"/>
      <c r="C355" s="569"/>
      <c r="D355" s="532"/>
      <c r="E355" s="532"/>
      <c r="F355" s="532"/>
      <c r="G355" s="532"/>
      <c r="H355" s="533">
        <v>-17.899999999999999</v>
      </c>
      <c r="I355" s="495" t="s">
        <v>1925</v>
      </c>
      <c r="J355" s="490"/>
      <c r="K355" s="490"/>
      <c r="L355" s="490"/>
    </row>
    <row r="356" spans="1:12" ht="13.8">
      <c r="A356" s="569"/>
      <c r="B356" s="584"/>
      <c r="C356" s="570"/>
      <c r="D356" s="532"/>
      <c r="E356" s="532"/>
      <c r="F356" s="532"/>
      <c r="G356" s="532"/>
      <c r="H356" s="533">
        <v>-675.1</v>
      </c>
      <c r="I356" s="495" t="s">
        <v>1926</v>
      </c>
      <c r="J356" s="490"/>
      <c r="K356" s="490"/>
      <c r="L356" s="490"/>
    </row>
    <row r="357" spans="1:12" ht="13.8">
      <c r="A357" s="569"/>
      <c r="B357" s="584"/>
      <c r="C357" s="492" t="s">
        <v>233</v>
      </c>
      <c r="D357" s="532">
        <v>847</v>
      </c>
      <c r="E357" s="532">
        <v>847</v>
      </c>
      <c r="F357" s="532">
        <v>100</v>
      </c>
      <c r="G357" s="532">
        <v>0</v>
      </c>
      <c r="H357" s="533">
        <v>0</v>
      </c>
      <c r="I357" s="495"/>
      <c r="J357" s="490"/>
      <c r="K357" s="490"/>
      <c r="L357" s="490"/>
    </row>
    <row r="358" spans="1:12" ht="13.8">
      <c r="A358" s="570"/>
      <c r="B358" s="585"/>
      <c r="C358" s="492" t="s">
        <v>11</v>
      </c>
      <c r="D358" s="532">
        <v>1.1000000000000001</v>
      </c>
      <c r="E358" s="532">
        <v>0</v>
      </c>
      <c r="F358" s="532">
        <v>0</v>
      </c>
      <c r="G358" s="532">
        <f>E358-D358</f>
        <v>-1.1000000000000001</v>
      </c>
      <c r="H358" s="533">
        <v>-1.1000000000000001</v>
      </c>
      <c r="I358" s="495" t="s">
        <v>1927</v>
      </c>
      <c r="J358" s="490"/>
      <c r="K358" s="490"/>
      <c r="L358" s="490"/>
    </row>
    <row r="359" spans="1:12" ht="13.8">
      <c r="A359" s="505" t="s">
        <v>683</v>
      </c>
      <c r="B359" s="506" t="s">
        <v>682</v>
      </c>
      <c r="C359" s="506" t="s">
        <v>12</v>
      </c>
      <c r="D359" s="537">
        <f>SUM(D352:D358)</f>
        <v>149305</v>
      </c>
      <c r="E359" s="537">
        <f>SUM(E352:E358)</f>
        <v>148269.20000000001</v>
      </c>
      <c r="F359" s="537">
        <f>IF(ISBLANK(E359),"",+E359/D359*100)</f>
        <v>99.306252302334158</v>
      </c>
      <c r="G359" s="537">
        <f>SUM(G352:G358)</f>
        <v>-1035.8</v>
      </c>
      <c r="H359" s="535">
        <f>SUM(H352:H358)</f>
        <v>-1035.8</v>
      </c>
      <c r="I359" s="495"/>
      <c r="J359" s="490"/>
      <c r="K359" s="490"/>
      <c r="L359" s="490"/>
    </row>
    <row r="360" spans="1:12" ht="13.8">
      <c r="A360" s="562" t="s">
        <v>2184</v>
      </c>
      <c r="B360" s="563"/>
      <c r="C360" s="563"/>
      <c r="D360" s="563"/>
      <c r="E360" s="563"/>
      <c r="F360" s="563"/>
      <c r="G360" s="563"/>
      <c r="H360" s="563"/>
      <c r="I360" s="564"/>
      <c r="J360" s="490"/>
      <c r="K360" s="490"/>
      <c r="L360" s="490"/>
    </row>
    <row r="361" spans="1:12" ht="13.8">
      <c r="A361" s="595" t="s">
        <v>429</v>
      </c>
      <c r="B361" s="571" t="s">
        <v>1688</v>
      </c>
      <c r="C361" s="568" t="s">
        <v>8</v>
      </c>
      <c r="D361" s="552">
        <v>540</v>
      </c>
      <c r="E361" s="552">
        <v>470.2</v>
      </c>
      <c r="F361" s="552">
        <v>87.1</v>
      </c>
      <c r="G361" s="552">
        <v>-69.8</v>
      </c>
      <c r="H361" s="533">
        <v>-67.7</v>
      </c>
      <c r="I361" s="495" t="s">
        <v>1686</v>
      </c>
      <c r="J361" s="490"/>
      <c r="K361" s="490"/>
      <c r="L361" s="490"/>
    </row>
    <row r="362" spans="1:12" ht="13.8">
      <c r="A362" s="596"/>
      <c r="B362" s="572"/>
      <c r="C362" s="569"/>
      <c r="D362" s="553"/>
      <c r="E362" s="553"/>
      <c r="F362" s="553"/>
      <c r="G362" s="553"/>
      <c r="H362" s="533">
        <v>-0.8</v>
      </c>
      <c r="I362" s="495" t="s">
        <v>1687</v>
      </c>
      <c r="J362" s="490"/>
      <c r="K362" s="490"/>
      <c r="L362" s="490"/>
    </row>
    <row r="363" spans="1:12" ht="13.8">
      <c r="A363" s="597"/>
      <c r="B363" s="573"/>
      <c r="C363" s="570"/>
      <c r="D363" s="554"/>
      <c r="E363" s="554"/>
      <c r="F363" s="554"/>
      <c r="G363" s="554"/>
      <c r="H363" s="533">
        <v>-1.3</v>
      </c>
      <c r="I363" s="495" t="s">
        <v>287</v>
      </c>
      <c r="J363" s="490"/>
      <c r="K363" s="490"/>
      <c r="L363" s="490"/>
    </row>
    <row r="364" spans="1:12" ht="13.8">
      <c r="A364" s="512" t="s">
        <v>429</v>
      </c>
      <c r="B364" s="513" t="s">
        <v>1688</v>
      </c>
      <c r="C364" s="506" t="s">
        <v>12</v>
      </c>
      <c r="D364" s="537">
        <f>SUM(D361:D363)</f>
        <v>540</v>
      </c>
      <c r="E364" s="537">
        <f>SUM(E361:E363)</f>
        <v>470.2</v>
      </c>
      <c r="F364" s="537">
        <f>SUM(F361:F363)</f>
        <v>87.1</v>
      </c>
      <c r="G364" s="537">
        <f>SUM(G361:G363)</f>
        <v>-69.8</v>
      </c>
      <c r="H364" s="535">
        <f>SUM(H361:H363)</f>
        <v>-69.8</v>
      </c>
      <c r="I364" s="495"/>
      <c r="J364" s="490"/>
      <c r="K364" s="490"/>
      <c r="L364" s="490"/>
    </row>
    <row r="365" spans="1:12" ht="13.8">
      <c r="A365" s="559" t="s">
        <v>2185</v>
      </c>
      <c r="B365" s="560"/>
      <c r="C365" s="560"/>
      <c r="D365" s="560"/>
      <c r="E365" s="560"/>
      <c r="F365" s="560"/>
      <c r="G365" s="560"/>
      <c r="H365" s="560"/>
      <c r="I365" s="561"/>
      <c r="J365" s="490"/>
      <c r="K365" s="490"/>
      <c r="L365" s="490"/>
    </row>
    <row r="366" spans="1:12" ht="39.6">
      <c r="A366" s="577" t="s">
        <v>15</v>
      </c>
      <c r="B366" s="571" t="s">
        <v>1658</v>
      </c>
      <c r="C366" s="493" t="s">
        <v>61</v>
      </c>
      <c r="D366" s="532">
        <v>1300</v>
      </c>
      <c r="E366" s="532">
        <v>353.4</v>
      </c>
      <c r="F366" s="532">
        <f>+E366/D366*100</f>
        <v>27.184615384615384</v>
      </c>
      <c r="G366" s="532">
        <f>+E366-D366</f>
        <v>-946.6</v>
      </c>
      <c r="H366" s="533">
        <f>+G366</f>
        <v>-946.6</v>
      </c>
      <c r="I366" s="495" t="s">
        <v>1827</v>
      </c>
      <c r="J366" s="490"/>
      <c r="K366" s="490"/>
      <c r="L366" s="490"/>
    </row>
    <row r="367" spans="1:12" ht="39.6">
      <c r="A367" s="578"/>
      <c r="B367" s="572"/>
      <c r="C367" s="492" t="s">
        <v>739</v>
      </c>
      <c r="D367" s="532">
        <v>7916</v>
      </c>
      <c r="E367" s="532">
        <v>2554.5</v>
      </c>
      <c r="F367" s="532">
        <f>+E367/D367*100</f>
        <v>32.270085901970688</v>
      </c>
      <c r="G367" s="532">
        <f>+E367-D367</f>
        <v>-5361.5</v>
      </c>
      <c r="H367" s="533">
        <f>+G367</f>
        <v>-5361.5</v>
      </c>
      <c r="I367" s="495" t="s">
        <v>1828</v>
      </c>
      <c r="J367" s="490"/>
      <c r="K367" s="490"/>
      <c r="L367" s="490"/>
    </row>
    <row r="368" spans="1:12" ht="13.8">
      <c r="A368" s="578"/>
      <c r="B368" s="572"/>
      <c r="C368" s="492" t="s">
        <v>330</v>
      </c>
      <c r="D368" s="532">
        <v>47</v>
      </c>
      <c r="E368" s="532">
        <v>0</v>
      </c>
      <c r="F368" s="532">
        <f>+E368/D368*100</f>
        <v>0</v>
      </c>
      <c r="G368" s="532">
        <f>+E368-D368</f>
        <v>-47</v>
      </c>
      <c r="H368" s="533">
        <f>+G368</f>
        <v>-47</v>
      </c>
      <c r="I368" s="495" t="s">
        <v>1829</v>
      </c>
      <c r="J368" s="490"/>
      <c r="K368" s="490"/>
      <c r="L368" s="490"/>
    </row>
    <row r="369" spans="1:12" ht="13.8">
      <c r="A369" s="579"/>
      <c r="B369" s="573"/>
      <c r="C369" s="493" t="s">
        <v>758</v>
      </c>
      <c r="D369" s="532">
        <v>173</v>
      </c>
      <c r="E369" s="532">
        <v>0</v>
      </c>
      <c r="F369" s="532">
        <f>+E369/D369*100</f>
        <v>0</v>
      </c>
      <c r="G369" s="532">
        <f>+E369-D369</f>
        <v>-173</v>
      </c>
      <c r="H369" s="533">
        <f>+G369</f>
        <v>-173</v>
      </c>
      <c r="I369" s="495" t="s">
        <v>1829</v>
      </c>
      <c r="J369" s="490"/>
      <c r="K369" s="490"/>
      <c r="L369" s="490"/>
    </row>
    <row r="370" spans="1:12" ht="13.8">
      <c r="A370" s="507" t="s">
        <v>15</v>
      </c>
      <c r="B370" s="508" t="s">
        <v>687</v>
      </c>
      <c r="C370" s="501" t="s">
        <v>12</v>
      </c>
      <c r="D370" s="534">
        <f>SUM(D366:D369)</f>
        <v>9436</v>
      </c>
      <c r="E370" s="534">
        <f>SUM(E366:E369)</f>
        <v>2907.9</v>
      </c>
      <c r="F370" s="534">
        <f>IF(ISBLANK(E370),"",+E370/D370*100)</f>
        <v>30.817083509961851</v>
      </c>
      <c r="G370" s="534">
        <f>SUM(G366:G369)</f>
        <v>-6528.1</v>
      </c>
      <c r="H370" s="535">
        <f>SUM(H366:H369)</f>
        <v>-6528.1</v>
      </c>
      <c r="I370" s="495"/>
      <c r="J370" s="490"/>
      <c r="K370" s="490"/>
      <c r="L370" s="490"/>
    </row>
    <row r="371" spans="1:12" ht="79.2">
      <c r="A371" s="577" t="s">
        <v>48</v>
      </c>
      <c r="B371" s="568" t="s">
        <v>1659</v>
      </c>
      <c r="C371" s="493" t="s">
        <v>61</v>
      </c>
      <c r="D371" s="532">
        <v>2300</v>
      </c>
      <c r="E371" s="532">
        <v>1056.8</v>
      </c>
      <c r="F371" s="532">
        <f>+E371/D371*100</f>
        <v>45.947826086956525</v>
      </c>
      <c r="G371" s="532">
        <f t="shared" ref="G371:G376" si="24">+E371-D371</f>
        <v>-1243.2</v>
      </c>
      <c r="H371" s="533">
        <f>+G371</f>
        <v>-1243.2</v>
      </c>
      <c r="I371" s="495" t="s">
        <v>1830</v>
      </c>
      <c r="J371" s="490"/>
      <c r="K371" s="490"/>
      <c r="L371" s="490"/>
    </row>
    <row r="372" spans="1:12" ht="66">
      <c r="A372" s="578"/>
      <c r="B372" s="569"/>
      <c r="C372" s="492" t="s">
        <v>330</v>
      </c>
      <c r="D372" s="532">
        <v>7398.6</v>
      </c>
      <c r="E372" s="532">
        <v>3185.6</v>
      </c>
      <c r="F372" s="532">
        <f>+E372/D372*100</f>
        <v>43.056794528694617</v>
      </c>
      <c r="G372" s="532">
        <f t="shared" si="24"/>
        <v>-4213</v>
      </c>
      <c r="H372" s="533">
        <f>+G372</f>
        <v>-4213</v>
      </c>
      <c r="I372" s="495" t="s">
        <v>1831</v>
      </c>
      <c r="J372" s="490"/>
      <c r="K372" s="490"/>
      <c r="L372" s="490"/>
    </row>
    <row r="373" spans="1:12" ht="66">
      <c r="A373" s="578"/>
      <c r="B373" s="569"/>
      <c r="C373" s="493" t="s">
        <v>758</v>
      </c>
      <c r="D373" s="532">
        <v>73150</v>
      </c>
      <c r="E373" s="532">
        <v>55191.8</v>
      </c>
      <c r="F373" s="532">
        <f>+E373/D373*100</f>
        <v>75.450170881749841</v>
      </c>
      <c r="G373" s="532">
        <f t="shared" si="24"/>
        <v>-17958.199999999997</v>
      </c>
      <c r="H373" s="533">
        <f>+G373</f>
        <v>-17958.199999999997</v>
      </c>
      <c r="I373" s="495" t="s">
        <v>1831</v>
      </c>
      <c r="J373" s="490"/>
      <c r="K373" s="490"/>
      <c r="L373" s="490"/>
    </row>
    <row r="374" spans="1:12" ht="13.8">
      <c r="A374" s="578"/>
      <c r="B374" s="569"/>
      <c r="C374" s="492" t="s">
        <v>31</v>
      </c>
      <c r="D374" s="532">
        <v>27.4</v>
      </c>
      <c r="E374" s="532">
        <v>27.4</v>
      </c>
      <c r="F374" s="532">
        <f>+E374/D374*100</f>
        <v>100</v>
      </c>
      <c r="G374" s="532">
        <f t="shared" si="24"/>
        <v>0</v>
      </c>
      <c r="H374" s="533">
        <f>+G374</f>
        <v>0</v>
      </c>
      <c r="I374" s="495"/>
      <c r="J374" s="490"/>
      <c r="K374" s="490"/>
      <c r="L374" s="490"/>
    </row>
    <row r="375" spans="1:12" ht="13.8">
      <c r="A375" s="579"/>
      <c r="B375" s="570"/>
      <c r="C375" s="492" t="s">
        <v>55</v>
      </c>
      <c r="D375" s="532">
        <v>311</v>
      </c>
      <c r="E375" s="532">
        <v>311</v>
      </c>
      <c r="F375" s="532">
        <f>+E375/D375*100</f>
        <v>100</v>
      </c>
      <c r="G375" s="532">
        <f t="shared" si="24"/>
        <v>0</v>
      </c>
      <c r="H375" s="533">
        <f>+G375</f>
        <v>0</v>
      </c>
      <c r="I375" s="495"/>
      <c r="J375" s="490"/>
      <c r="K375" s="490"/>
      <c r="L375" s="490"/>
    </row>
    <row r="376" spans="1:12" ht="26.4">
      <c r="A376" s="507" t="s">
        <v>48</v>
      </c>
      <c r="B376" s="508" t="s">
        <v>689</v>
      </c>
      <c r="C376" s="501" t="s">
        <v>12</v>
      </c>
      <c r="D376" s="534">
        <f>SUM(D371:D375)</f>
        <v>83187</v>
      </c>
      <c r="E376" s="534">
        <f>SUM(E371:E375)</f>
        <v>59772.600000000006</v>
      </c>
      <c r="F376" s="534">
        <f>IF(ISBLANK(E376),"",+E376/D376*100)</f>
        <v>71.853294384939957</v>
      </c>
      <c r="G376" s="534">
        <f t="shared" si="24"/>
        <v>-23414.399999999994</v>
      </c>
      <c r="H376" s="535">
        <f>SUM(H371:H375)</f>
        <v>-23414.399999999998</v>
      </c>
      <c r="I376" s="495"/>
      <c r="J376" s="490"/>
      <c r="K376" s="490"/>
      <c r="L376" s="490"/>
    </row>
    <row r="377" spans="1:12" ht="13.8">
      <c r="A377" s="577" t="s">
        <v>703</v>
      </c>
      <c r="B377" s="571" t="s">
        <v>702</v>
      </c>
      <c r="C377" s="568" t="s">
        <v>8</v>
      </c>
      <c r="D377" s="532">
        <v>187838</v>
      </c>
      <c r="E377" s="532">
        <v>187298.9</v>
      </c>
      <c r="F377" s="532">
        <f>E377/D377*100</f>
        <v>99.712997370074206</v>
      </c>
      <c r="G377" s="532">
        <f>E377-D377</f>
        <v>-539.10000000000582</v>
      </c>
      <c r="H377" s="533">
        <v>-161.5</v>
      </c>
      <c r="I377" s="495" t="s">
        <v>325</v>
      </c>
      <c r="J377" s="490"/>
      <c r="K377" s="490"/>
      <c r="L377" s="490"/>
    </row>
    <row r="378" spans="1:12" ht="13.8">
      <c r="A378" s="578"/>
      <c r="B378" s="572"/>
      <c r="C378" s="569"/>
      <c r="D378" s="532"/>
      <c r="E378" s="532"/>
      <c r="F378" s="532"/>
      <c r="G378" s="532"/>
      <c r="H378" s="533">
        <v>-317.5</v>
      </c>
      <c r="I378" s="495" t="s">
        <v>325</v>
      </c>
      <c r="J378" s="490"/>
      <c r="K378" s="490"/>
      <c r="L378" s="490"/>
    </row>
    <row r="379" spans="1:12" ht="13.8">
      <c r="A379" s="578"/>
      <c r="B379" s="572"/>
      <c r="C379" s="569"/>
      <c r="D379" s="532"/>
      <c r="E379" s="532"/>
      <c r="F379" s="532"/>
      <c r="G379" s="532"/>
      <c r="H379" s="533">
        <v>-1.6</v>
      </c>
      <c r="I379" s="495" t="s">
        <v>1833</v>
      </c>
      <c r="J379" s="490"/>
      <c r="K379" s="490"/>
      <c r="L379" s="490"/>
    </row>
    <row r="380" spans="1:12" ht="13.8">
      <c r="A380" s="578"/>
      <c r="B380" s="572"/>
      <c r="C380" s="570"/>
      <c r="D380" s="532"/>
      <c r="E380" s="532"/>
      <c r="F380" s="532"/>
      <c r="G380" s="532"/>
      <c r="H380" s="533">
        <v>-58.5</v>
      </c>
      <c r="I380" s="495" t="s">
        <v>1834</v>
      </c>
      <c r="J380" s="490"/>
      <c r="K380" s="490"/>
      <c r="L380" s="490"/>
    </row>
    <row r="381" spans="1:12" ht="13.8">
      <c r="A381" s="578"/>
      <c r="B381" s="572"/>
      <c r="C381" s="499" t="s">
        <v>701</v>
      </c>
      <c r="D381" s="532">
        <v>70</v>
      </c>
      <c r="E381" s="532">
        <v>70</v>
      </c>
      <c r="F381" s="532">
        <f>E381/D381*100</f>
        <v>100</v>
      </c>
      <c r="G381" s="532"/>
      <c r="H381" s="533"/>
      <c r="I381" s="495"/>
      <c r="J381" s="490"/>
      <c r="K381" s="490"/>
      <c r="L381" s="490"/>
    </row>
    <row r="382" spans="1:12" ht="26.4">
      <c r="A382" s="578"/>
      <c r="B382" s="572"/>
      <c r="C382" s="568" t="s">
        <v>11</v>
      </c>
      <c r="D382" s="532">
        <v>7198.1</v>
      </c>
      <c r="E382" s="532">
        <v>4358.5</v>
      </c>
      <c r="F382" s="532">
        <f>E382/D382*100</f>
        <v>60.550700879398725</v>
      </c>
      <c r="G382" s="532">
        <f>E382-D382</f>
        <v>-2839.6000000000004</v>
      </c>
      <c r="H382" s="533">
        <v>-1556</v>
      </c>
      <c r="I382" s="495" t="s">
        <v>1835</v>
      </c>
      <c r="J382" s="490"/>
      <c r="K382" s="490"/>
      <c r="L382" s="490"/>
    </row>
    <row r="383" spans="1:12" ht="13.8">
      <c r="A383" s="578"/>
      <c r="B383" s="572"/>
      <c r="C383" s="569"/>
      <c r="D383" s="532"/>
      <c r="E383" s="532"/>
      <c r="F383" s="532"/>
      <c r="G383" s="532"/>
      <c r="H383" s="533">
        <v>-319.5</v>
      </c>
      <c r="I383" s="495" t="s">
        <v>288</v>
      </c>
      <c r="J383" s="490"/>
      <c r="K383" s="490"/>
      <c r="L383" s="490"/>
    </row>
    <row r="384" spans="1:12" ht="13.8">
      <c r="A384" s="578"/>
      <c r="B384" s="572"/>
      <c r="C384" s="569"/>
      <c r="D384" s="532"/>
      <c r="E384" s="532"/>
      <c r="F384" s="532"/>
      <c r="G384" s="532"/>
      <c r="H384" s="533">
        <v>-595.29999999999995</v>
      </c>
      <c r="I384" s="495" t="s">
        <v>1836</v>
      </c>
      <c r="J384" s="490"/>
      <c r="K384" s="490"/>
      <c r="L384" s="490"/>
    </row>
    <row r="385" spans="1:12" ht="13.8">
      <c r="A385" s="578"/>
      <c r="B385" s="572"/>
      <c r="C385" s="570"/>
      <c r="D385" s="532"/>
      <c r="E385" s="532"/>
      <c r="F385" s="532"/>
      <c r="G385" s="532"/>
      <c r="H385" s="533">
        <v>-368.8</v>
      </c>
      <c r="I385" s="495" t="s">
        <v>2221</v>
      </c>
      <c r="J385" s="490"/>
      <c r="K385" s="490"/>
      <c r="L385" s="490"/>
    </row>
    <row r="386" spans="1:12" ht="13.8">
      <c r="A386" s="579"/>
      <c r="B386" s="573"/>
      <c r="C386" s="492" t="s">
        <v>19</v>
      </c>
      <c r="D386" s="532">
        <v>6</v>
      </c>
      <c r="E386" s="532">
        <v>5.9</v>
      </c>
      <c r="F386" s="532">
        <f>E386/D386*100</f>
        <v>98.333333333333343</v>
      </c>
      <c r="G386" s="532">
        <f>E386-D386</f>
        <v>-9.9999999999999645E-2</v>
      </c>
      <c r="H386" s="533">
        <v>-0.1</v>
      </c>
      <c r="I386" s="495" t="s">
        <v>287</v>
      </c>
      <c r="J386" s="490"/>
      <c r="K386" s="490"/>
      <c r="L386" s="490"/>
    </row>
    <row r="387" spans="1:12" ht="13.8">
      <c r="A387" s="514" t="s">
        <v>703</v>
      </c>
      <c r="B387" s="513" t="s">
        <v>702</v>
      </c>
      <c r="C387" s="506" t="s">
        <v>12</v>
      </c>
      <c r="D387" s="537">
        <f>SUM(D377:D386)</f>
        <v>195112.1</v>
      </c>
      <c r="E387" s="537">
        <f>SUM(E377:E386)</f>
        <v>191733.3</v>
      </c>
      <c r="F387" s="537">
        <f t="shared" ref="F387" si="25">IF(ISBLANK(E387),"",+E387/D387*100)</f>
        <v>98.26827756966378</v>
      </c>
      <c r="G387" s="537">
        <f t="shared" ref="G387" si="26">+E387-D387</f>
        <v>-3378.8000000000175</v>
      </c>
      <c r="H387" s="535">
        <f>SUM(H377:H386)</f>
        <v>-3378.7999999999997</v>
      </c>
      <c r="I387" s="495"/>
      <c r="J387" s="490"/>
      <c r="K387" s="490"/>
      <c r="L387" s="490"/>
    </row>
    <row r="388" spans="1:12" ht="52.8">
      <c r="A388" s="577" t="s">
        <v>714</v>
      </c>
      <c r="B388" s="571" t="s">
        <v>1661</v>
      </c>
      <c r="C388" s="492" t="s">
        <v>8</v>
      </c>
      <c r="D388" s="532">
        <v>100</v>
      </c>
      <c r="E388" s="532">
        <v>83.1</v>
      </c>
      <c r="F388" s="532">
        <f>E388/D388*100</f>
        <v>83.1</v>
      </c>
      <c r="G388" s="532">
        <f>E388-D388</f>
        <v>-16.900000000000006</v>
      </c>
      <c r="H388" s="533">
        <v>-16.899999999999999</v>
      </c>
      <c r="I388" s="495" t="s">
        <v>1837</v>
      </c>
      <c r="J388" s="490"/>
      <c r="K388" s="490"/>
      <c r="L388" s="490"/>
    </row>
    <row r="389" spans="1:12" ht="52.8">
      <c r="A389" s="578"/>
      <c r="B389" s="572"/>
      <c r="C389" s="492" t="s">
        <v>1247</v>
      </c>
      <c r="D389" s="532">
        <v>3500</v>
      </c>
      <c r="E389" s="532">
        <v>1615.7</v>
      </c>
      <c r="F389" s="532">
        <f>+E389/D389*100</f>
        <v>46.162857142857142</v>
      </c>
      <c r="G389" s="532">
        <f>+E389-D389</f>
        <v>-1884.3</v>
      </c>
      <c r="H389" s="533">
        <f>+G389</f>
        <v>-1884.3</v>
      </c>
      <c r="I389" s="495" t="s">
        <v>1838</v>
      </c>
      <c r="J389" s="490"/>
      <c r="K389" s="490"/>
      <c r="L389" s="490"/>
    </row>
    <row r="390" spans="1:12" ht="13.8">
      <c r="A390" s="578"/>
      <c r="B390" s="572"/>
      <c r="C390" s="568" t="s">
        <v>1251</v>
      </c>
      <c r="D390" s="532">
        <v>9100</v>
      </c>
      <c r="E390" s="532">
        <v>5116.7</v>
      </c>
      <c r="F390" s="532">
        <f>+E390/D390*100</f>
        <v>56.227472527472521</v>
      </c>
      <c r="G390" s="532">
        <f>+E390-D390</f>
        <v>-3983.3</v>
      </c>
      <c r="H390" s="533">
        <v>-20.5</v>
      </c>
      <c r="I390" s="495" t="s">
        <v>1832</v>
      </c>
      <c r="J390" s="490"/>
      <c r="K390" s="490"/>
      <c r="L390" s="490"/>
    </row>
    <row r="391" spans="1:12" ht="13.8">
      <c r="A391" s="578"/>
      <c r="B391" s="572"/>
      <c r="C391" s="569"/>
      <c r="D391" s="532"/>
      <c r="E391" s="532"/>
      <c r="F391" s="532"/>
      <c r="G391" s="532"/>
      <c r="H391" s="533">
        <v>-130.4</v>
      </c>
      <c r="I391" s="495" t="s">
        <v>288</v>
      </c>
      <c r="J391" s="490"/>
      <c r="K391" s="490"/>
      <c r="L391" s="490"/>
    </row>
    <row r="392" spans="1:12" ht="52.8">
      <c r="A392" s="578"/>
      <c r="B392" s="572"/>
      <c r="C392" s="570"/>
      <c r="D392" s="532"/>
      <c r="E392" s="532"/>
      <c r="F392" s="532"/>
      <c r="G392" s="532"/>
      <c r="H392" s="533">
        <v>-3832.4</v>
      </c>
      <c r="I392" s="495" t="s">
        <v>1839</v>
      </c>
      <c r="J392" s="490"/>
      <c r="K392" s="490"/>
      <c r="L392" s="490"/>
    </row>
    <row r="393" spans="1:12" ht="52.8">
      <c r="A393" s="578"/>
      <c r="B393" s="572"/>
      <c r="C393" s="492" t="s">
        <v>1248</v>
      </c>
      <c r="D393" s="532">
        <v>6367</v>
      </c>
      <c r="E393" s="532">
        <v>3713.4</v>
      </c>
      <c r="F393" s="532">
        <f>+E393/D393*100</f>
        <v>58.322600910947074</v>
      </c>
      <c r="G393" s="532">
        <f>+E393-D393</f>
        <v>-2653.6</v>
      </c>
      <c r="H393" s="533">
        <f>+G393</f>
        <v>-2653.6</v>
      </c>
      <c r="I393" s="495" t="s">
        <v>1840</v>
      </c>
      <c r="J393" s="490"/>
      <c r="K393" s="490"/>
      <c r="L393" s="490"/>
    </row>
    <row r="394" spans="1:12" ht="13.8">
      <c r="A394" s="578"/>
      <c r="B394" s="572"/>
      <c r="C394" s="568" t="s">
        <v>715</v>
      </c>
      <c r="D394" s="532">
        <v>65905</v>
      </c>
      <c r="E394" s="532">
        <v>61646</v>
      </c>
      <c r="F394" s="532">
        <f>+E394/D394*100</f>
        <v>93.537667855246184</v>
      </c>
      <c r="G394" s="532">
        <f>+E394-D394</f>
        <v>-4259</v>
      </c>
      <c r="H394" s="533">
        <v>-75</v>
      </c>
      <c r="I394" s="495" t="s">
        <v>1832</v>
      </c>
      <c r="J394" s="490"/>
      <c r="K394" s="490"/>
      <c r="L394" s="490"/>
    </row>
    <row r="395" spans="1:12" ht="13.8">
      <c r="A395" s="578"/>
      <c r="B395" s="572"/>
      <c r="C395" s="569"/>
      <c r="D395" s="532"/>
      <c r="E395" s="532"/>
      <c r="F395" s="532"/>
      <c r="G395" s="532"/>
      <c r="H395" s="533">
        <v>-98.5</v>
      </c>
      <c r="I395" s="495" t="s">
        <v>287</v>
      </c>
      <c r="J395" s="490"/>
      <c r="K395" s="490"/>
      <c r="L395" s="490"/>
    </row>
    <row r="396" spans="1:12" ht="13.8">
      <c r="A396" s="578"/>
      <c r="B396" s="572"/>
      <c r="C396" s="569"/>
      <c r="D396" s="532"/>
      <c r="E396" s="532"/>
      <c r="F396" s="532"/>
      <c r="G396" s="532"/>
      <c r="H396" s="533">
        <v>-395.9</v>
      </c>
      <c r="I396" s="495" t="s">
        <v>288</v>
      </c>
      <c r="J396" s="490"/>
      <c r="K396" s="490"/>
      <c r="L396" s="490"/>
    </row>
    <row r="397" spans="1:12" ht="52.8">
      <c r="A397" s="579"/>
      <c r="B397" s="573"/>
      <c r="C397" s="570"/>
      <c r="D397" s="532"/>
      <c r="E397" s="532"/>
      <c r="F397" s="532"/>
      <c r="G397" s="532"/>
      <c r="H397" s="533">
        <v>-3689.6</v>
      </c>
      <c r="I397" s="495" t="s">
        <v>1841</v>
      </c>
      <c r="J397" s="490"/>
      <c r="K397" s="490"/>
      <c r="L397" s="490"/>
    </row>
    <row r="398" spans="1:12" ht="13.8">
      <c r="A398" s="507" t="s">
        <v>714</v>
      </c>
      <c r="B398" s="508" t="s">
        <v>1661</v>
      </c>
      <c r="C398" s="501" t="s">
        <v>12</v>
      </c>
      <c r="D398" s="534">
        <f>SUM(D388:D397)</f>
        <v>84972</v>
      </c>
      <c r="E398" s="534">
        <f>SUM(E388:E397)</f>
        <v>72174.899999999994</v>
      </c>
      <c r="F398" s="534">
        <f>IF(ISBLANK(E398),"",+E398/D398*100)</f>
        <v>84.939627171303471</v>
      </c>
      <c r="G398" s="534">
        <f>+E398-D398</f>
        <v>-12797.100000000006</v>
      </c>
      <c r="H398" s="535">
        <f>SUM(H388:H397)</f>
        <v>-12797.1</v>
      </c>
      <c r="I398" s="495"/>
      <c r="J398" s="490"/>
      <c r="K398" s="490"/>
      <c r="L398" s="490"/>
    </row>
    <row r="399" spans="1:12" ht="39.6">
      <c r="A399" s="577" t="s">
        <v>717</v>
      </c>
      <c r="B399" s="571" t="s">
        <v>1660</v>
      </c>
      <c r="C399" s="568" t="s">
        <v>8</v>
      </c>
      <c r="D399" s="532">
        <f>4500+250</f>
        <v>4750</v>
      </c>
      <c r="E399" s="532">
        <f>3035.5+217.2</f>
        <v>3252.7</v>
      </c>
      <c r="F399" s="532">
        <f>E399/D399*100</f>
        <v>68.477894736842103</v>
      </c>
      <c r="G399" s="532">
        <f>E399-D399</f>
        <v>-1497.3000000000002</v>
      </c>
      <c r="H399" s="533">
        <v>-1464.5</v>
      </c>
      <c r="I399" s="495" t="s">
        <v>1842</v>
      </c>
      <c r="J399" s="490"/>
      <c r="K399" s="490"/>
      <c r="L399" s="490"/>
    </row>
    <row r="400" spans="1:12" ht="26.4">
      <c r="A400" s="578"/>
      <c r="B400" s="572"/>
      <c r="C400" s="570"/>
      <c r="D400" s="532"/>
      <c r="E400" s="532"/>
      <c r="F400" s="532"/>
      <c r="G400" s="532"/>
      <c r="H400" s="533">
        <v>-32.799999999999997</v>
      </c>
      <c r="I400" s="495" t="s">
        <v>1843</v>
      </c>
      <c r="J400" s="490"/>
      <c r="K400" s="490"/>
      <c r="L400" s="490"/>
    </row>
    <row r="401" spans="1:12" ht="39.6">
      <c r="A401" s="579"/>
      <c r="B401" s="573"/>
      <c r="C401" s="491" t="s">
        <v>758</v>
      </c>
      <c r="D401" s="532">
        <v>6500</v>
      </c>
      <c r="E401" s="532">
        <v>4449</v>
      </c>
      <c r="F401" s="532">
        <f>+E401/D401*100</f>
        <v>68.446153846153848</v>
      </c>
      <c r="G401" s="532">
        <f>+E401-D401</f>
        <v>-2051</v>
      </c>
      <c r="H401" s="533">
        <f>+G401</f>
        <v>-2051</v>
      </c>
      <c r="I401" s="495" t="s">
        <v>1844</v>
      </c>
      <c r="J401" s="490"/>
      <c r="K401" s="490"/>
      <c r="L401" s="490"/>
    </row>
    <row r="402" spans="1:12" ht="13.8">
      <c r="A402" s="507" t="s">
        <v>717</v>
      </c>
      <c r="B402" s="508" t="s">
        <v>1660</v>
      </c>
      <c r="C402" s="501" t="s">
        <v>12</v>
      </c>
      <c r="D402" s="534">
        <f>SUM(D399:D401)</f>
        <v>11250</v>
      </c>
      <c r="E402" s="534">
        <f>SUM(E399:E401)</f>
        <v>7701.7</v>
      </c>
      <c r="F402" s="534">
        <f t="shared" ref="F402:F408" si="27">IF(ISBLANK(E402),"",+E402/D402*100)</f>
        <v>68.459555555555553</v>
      </c>
      <c r="G402" s="534">
        <f>+E402-D402</f>
        <v>-3548.3</v>
      </c>
      <c r="H402" s="535">
        <f>SUM(H399:H401)</f>
        <v>-3548.3</v>
      </c>
      <c r="I402" s="495"/>
      <c r="J402" s="490"/>
      <c r="K402" s="490"/>
      <c r="L402" s="490"/>
    </row>
    <row r="403" spans="1:12" ht="13.8">
      <c r="A403" s="559" t="s">
        <v>2186</v>
      </c>
      <c r="B403" s="560"/>
      <c r="C403" s="560"/>
      <c r="D403" s="560"/>
      <c r="E403" s="560"/>
      <c r="F403" s="560"/>
      <c r="G403" s="560"/>
      <c r="H403" s="560"/>
      <c r="I403" s="561"/>
      <c r="J403" s="490"/>
      <c r="K403" s="490"/>
      <c r="L403" s="490"/>
    </row>
    <row r="404" spans="1:12" ht="78.599999999999994" customHeight="1">
      <c r="A404" s="568" t="s">
        <v>396</v>
      </c>
      <c r="B404" s="571" t="s">
        <v>775</v>
      </c>
      <c r="C404" s="568" t="s">
        <v>33</v>
      </c>
      <c r="D404" s="532">
        <v>2325.5</v>
      </c>
      <c r="E404" s="532">
        <v>1300.4000000000001</v>
      </c>
      <c r="F404" s="532">
        <f t="shared" si="27"/>
        <v>55.919157170500966</v>
      </c>
      <c r="G404" s="532">
        <f>+E404-D404</f>
        <v>-1025.0999999999999</v>
      </c>
      <c r="H404" s="533">
        <v>-353.4</v>
      </c>
      <c r="I404" s="521" t="s">
        <v>1932</v>
      </c>
      <c r="J404" s="490"/>
      <c r="K404" s="490"/>
      <c r="L404" s="490"/>
    </row>
    <row r="405" spans="1:12" ht="19.95" customHeight="1">
      <c r="A405" s="570"/>
      <c r="B405" s="573"/>
      <c r="C405" s="570"/>
      <c r="D405" s="532"/>
      <c r="E405" s="532"/>
      <c r="F405" s="532" t="str">
        <f t="shared" si="27"/>
        <v/>
      </c>
      <c r="G405" s="532"/>
      <c r="H405" s="533">
        <v>-671.7</v>
      </c>
      <c r="I405" s="521" t="s">
        <v>1933</v>
      </c>
      <c r="J405" s="490"/>
      <c r="K405" s="490"/>
      <c r="L405" s="490"/>
    </row>
    <row r="406" spans="1:12" ht="92.4">
      <c r="A406" s="500" t="s">
        <v>396</v>
      </c>
      <c r="B406" s="508" t="s">
        <v>775</v>
      </c>
      <c r="C406" s="501" t="s">
        <v>12</v>
      </c>
      <c r="D406" s="534">
        <f>SUM(D404:D405)</f>
        <v>2325.5</v>
      </c>
      <c r="E406" s="534">
        <f>SUM(E404:E405)</f>
        <v>1300.4000000000001</v>
      </c>
      <c r="F406" s="534">
        <f t="shared" si="27"/>
        <v>55.919157170500966</v>
      </c>
      <c r="G406" s="534">
        <f>+E406-D406</f>
        <v>-1025.0999999999999</v>
      </c>
      <c r="H406" s="535">
        <f>SUM(H404:H405)</f>
        <v>-1025.0999999999999</v>
      </c>
      <c r="I406" s="495"/>
      <c r="J406" s="490"/>
      <c r="K406" s="490"/>
      <c r="L406" s="490"/>
    </row>
    <row r="407" spans="1:12" ht="13.8">
      <c r="A407" s="492" t="s">
        <v>420</v>
      </c>
      <c r="B407" s="491" t="s">
        <v>1644</v>
      </c>
      <c r="C407" s="492" t="s">
        <v>379</v>
      </c>
      <c r="D407" s="532">
        <v>463.6</v>
      </c>
      <c r="E407" s="532">
        <v>298.2</v>
      </c>
      <c r="F407" s="532">
        <f t="shared" si="27"/>
        <v>64.322691975841238</v>
      </c>
      <c r="G407" s="532">
        <f>+E407-D407</f>
        <v>-165.40000000000003</v>
      </c>
      <c r="H407" s="533">
        <v>-165.4</v>
      </c>
      <c r="I407" s="495" t="s">
        <v>1934</v>
      </c>
      <c r="J407" s="490"/>
      <c r="K407" s="490"/>
      <c r="L407" s="490"/>
    </row>
    <row r="408" spans="1:12" ht="26.4">
      <c r="A408" s="505" t="s">
        <v>420</v>
      </c>
      <c r="B408" s="513" t="s">
        <v>1644</v>
      </c>
      <c r="C408" s="506" t="s">
        <v>12</v>
      </c>
      <c r="D408" s="537">
        <f>SUM(D407:D407)</f>
        <v>463.6</v>
      </c>
      <c r="E408" s="537">
        <f>SUM(E407:E407)</f>
        <v>298.2</v>
      </c>
      <c r="F408" s="537">
        <f t="shared" si="27"/>
        <v>64.322691975841238</v>
      </c>
      <c r="G408" s="537">
        <f>+E408-D408</f>
        <v>-165.40000000000003</v>
      </c>
      <c r="H408" s="535">
        <f>SUM(H407:H407)</f>
        <v>-165.4</v>
      </c>
      <c r="I408" s="495"/>
      <c r="J408" s="490"/>
      <c r="K408" s="490"/>
      <c r="L408" s="490"/>
    </row>
    <row r="409" spans="1:12" ht="13.8">
      <c r="A409" s="592" t="s">
        <v>2187</v>
      </c>
      <c r="B409" s="593"/>
      <c r="C409" s="593"/>
      <c r="D409" s="593"/>
      <c r="E409" s="593"/>
      <c r="F409" s="593"/>
      <c r="G409" s="593"/>
      <c r="H409" s="593"/>
      <c r="I409" s="594"/>
      <c r="J409" s="490"/>
      <c r="K409" s="490"/>
      <c r="L409" s="490"/>
    </row>
    <row r="410" spans="1:12" ht="39.6">
      <c r="A410" s="595" t="s">
        <v>396</v>
      </c>
      <c r="B410" s="571" t="s">
        <v>917</v>
      </c>
      <c r="C410" s="568" t="s">
        <v>8</v>
      </c>
      <c r="D410" s="538">
        <v>170560.1</v>
      </c>
      <c r="E410" s="538">
        <v>169211.6</v>
      </c>
      <c r="F410" s="532">
        <f t="shared" ref="F410:F499" si="28">IF(ISBLANK(E410),"",+E410/D410*100)</f>
        <v>99.209369600510328</v>
      </c>
      <c r="G410" s="532">
        <f t="shared" ref="G410" si="29">+E410-D410</f>
        <v>-1348.5</v>
      </c>
      <c r="H410" s="533">
        <v>-18.100000000000001</v>
      </c>
      <c r="I410" s="495" t="s">
        <v>1962</v>
      </c>
      <c r="J410" s="490"/>
      <c r="K410" s="490"/>
      <c r="L410" s="490"/>
    </row>
    <row r="411" spans="1:12" ht="39.6">
      <c r="A411" s="596"/>
      <c r="B411" s="572"/>
      <c r="C411" s="569"/>
      <c r="D411" s="538"/>
      <c r="E411" s="538"/>
      <c r="F411" s="532"/>
      <c r="G411" s="532"/>
      <c r="H411" s="533">
        <v>-15.1</v>
      </c>
      <c r="I411" s="495" t="s">
        <v>1963</v>
      </c>
      <c r="J411" s="490"/>
      <c r="K411" s="490"/>
      <c r="L411" s="490"/>
    </row>
    <row r="412" spans="1:12" ht="26.4">
      <c r="A412" s="596"/>
      <c r="B412" s="572"/>
      <c r="C412" s="569"/>
      <c r="D412" s="538"/>
      <c r="E412" s="538"/>
      <c r="F412" s="532"/>
      <c r="G412" s="532"/>
      <c r="H412" s="533">
        <v>-13.3</v>
      </c>
      <c r="I412" s="495" t="s">
        <v>1964</v>
      </c>
      <c r="J412" s="490"/>
      <c r="K412" s="490"/>
      <c r="L412" s="490"/>
    </row>
    <row r="413" spans="1:12" ht="39.6">
      <c r="A413" s="596"/>
      <c r="B413" s="572"/>
      <c r="C413" s="569"/>
      <c r="D413" s="538"/>
      <c r="E413" s="538"/>
      <c r="F413" s="532"/>
      <c r="G413" s="532"/>
      <c r="H413" s="533">
        <v>-0.2</v>
      </c>
      <c r="I413" s="495" t="s">
        <v>1965</v>
      </c>
      <c r="J413" s="490"/>
      <c r="K413" s="490"/>
      <c r="L413" s="490"/>
    </row>
    <row r="414" spans="1:12" ht="66">
      <c r="A414" s="596"/>
      <c r="B414" s="572"/>
      <c r="C414" s="569"/>
      <c r="D414" s="538"/>
      <c r="E414" s="538"/>
      <c r="F414" s="532"/>
      <c r="G414" s="532"/>
      <c r="H414" s="533">
        <v>-17.600000000000001</v>
      </c>
      <c r="I414" s="495" t="s">
        <v>1966</v>
      </c>
      <c r="J414" s="490"/>
      <c r="K414" s="490"/>
      <c r="L414" s="490"/>
    </row>
    <row r="415" spans="1:12" ht="26.4">
      <c r="A415" s="596"/>
      <c r="B415" s="572"/>
      <c r="C415" s="569"/>
      <c r="D415" s="538"/>
      <c r="E415" s="538"/>
      <c r="F415" s="532"/>
      <c r="G415" s="532"/>
      <c r="H415" s="533">
        <v>-161.30000000000001</v>
      </c>
      <c r="I415" s="495" t="s">
        <v>1967</v>
      </c>
      <c r="J415" s="490"/>
      <c r="K415" s="490"/>
      <c r="L415" s="490"/>
    </row>
    <row r="416" spans="1:12" ht="13.8">
      <c r="A416" s="596"/>
      <c r="B416" s="572"/>
      <c r="C416" s="569"/>
      <c r="D416" s="538"/>
      <c r="E416" s="538"/>
      <c r="F416" s="532"/>
      <c r="G416" s="532"/>
      <c r="H416" s="533">
        <v>-1</v>
      </c>
      <c r="I416" s="495" t="s">
        <v>369</v>
      </c>
      <c r="J416" s="490"/>
      <c r="K416" s="490"/>
      <c r="L416" s="490"/>
    </row>
    <row r="417" spans="1:12" ht="26.4">
      <c r="A417" s="596"/>
      <c r="B417" s="572"/>
      <c r="C417" s="569"/>
      <c r="D417" s="538"/>
      <c r="E417" s="538"/>
      <c r="F417" s="532"/>
      <c r="G417" s="532"/>
      <c r="H417" s="533">
        <v>-4.4000000000000004</v>
      </c>
      <c r="I417" s="495" t="s">
        <v>1968</v>
      </c>
      <c r="J417" s="490"/>
      <c r="K417" s="490"/>
      <c r="L417" s="490"/>
    </row>
    <row r="418" spans="1:12" ht="26.4">
      <c r="A418" s="596"/>
      <c r="B418" s="572"/>
      <c r="C418" s="569"/>
      <c r="D418" s="538"/>
      <c r="E418" s="538"/>
      <c r="F418" s="532"/>
      <c r="G418" s="532"/>
      <c r="H418" s="533">
        <v>-9.1</v>
      </c>
      <c r="I418" s="495" t="s">
        <v>1969</v>
      </c>
      <c r="J418" s="490"/>
      <c r="K418" s="490"/>
      <c r="L418" s="490"/>
    </row>
    <row r="419" spans="1:12" ht="26.4">
      <c r="A419" s="596"/>
      <c r="B419" s="572"/>
      <c r="C419" s="569"/>
      <c r="D419" s="538"/>
      <c r="E419" s="538"/>
      <c r="F419" s="532"/>
      <c r="G419" s="532"/>
      <c r="H419" s="533">
        <v>-15</v>
      </c>
      <c r="I419" s="495" t="s">
        <v>1970</v>
      </c>
      <c r="J419" s="490"/>
      <c r="K419" s="490"/>
      <c r="L419" s="490"/>
    </row>
    <row r="420" spans="1:12" ht="39.6">
      <c r="A420" s="596"/>
      <c r="B420" s="572"/>
      <c r="C420" s="569"/>
      <c r="D420" s="538"/>
      <c r="E420" s="538"/>
      <c r="F420" s="532"/>
      <c r="G420" s="532"/>
      <c r="H420" s="533">
        <v>-10.7</v>
      </c>
      <c r="I420" s="495" t="s">
        <v>1983</v>
      </c>
      <c r="J420" s="490"/>
      <c r="K420" s="490"/>
      <c r="L420" s="490"/>
    </row>
    <row r="421" spans="1:12" ht="13.8">
      <c r="A421" s="596"/>
      <c r="B421" s="572"/>
      <c r="C421" s="569"/>
      <c r="D421" s="538"/>
      <c r="E421" s="538"/>
      <c r="F421" s="532"/>
      <c r="G421" s="532"/>
      <c r="H421" s="533">
        <v>-0.6</v>
      </c>
      <c r="I421" s="495" t="s">
        <v>1971</v>
      </c>
      <c r="J421" s="490"/>
      <c r="K421" s="490"/>
      <c r="L421" s="490"/>
    </row>
    <row r="422" spans="1:12" ht="39.6">
      <c r="A422" s="596"/>
      <c r="B422" s="572"/>
      <c r="C422" s="569"/>
      <c r="D422" s="538"/>
      <c r="E422" s="538"/>
      <c r="F422" s="532"/>
      <c r="G422" s="532"/>
      <c r="H422" s="533">
        <v>-12.7</v>
      </c>
      <c r="I422" s="495" t="s">
        <v>1972</v>
      </c>
      <c r="J422" s="490"/>
      <c r="K422" s="490"/>
      <c r="L422" s="490"/>
    </row>
    <row r="423" spans="1:12" ht="13.8">
      <c r="A423" s="596"/>
      <c r="B423" s="572"/>
      <c r="C423" s="569"/>
      <c r="D423" s="538"/>
      <c r="E423" s="538"/>
      <c r="F423" s="532"/>
      <c r="G423" s="532"/>
      <c r="H423" s="533">
        <v>-0.6</v>
      </c>
      <c r="I423" s="495" t="s">
        <v>1973</v>
      </c>
      <c r="J423" s="490"/>
      <c r="K423" s="490"/>
      <c r="L423" s="490"/>
    </row>
    <row r="424" spans="1:12" ht="13.8">
      <c r="A424" s="596"/>
      <c r="B424" s="572"/>
      <c r="C424" s="569"/>
      <c r="D424" s="538"/>
      <c r="E424" s="538"/>
      <c r="F424" s="532"/>
      <c r="G424" s="532"/>
      <c r="H424" s="533">
        <v>-1.4</v>
      </c>
      <c r="I424" s="495" t="s">
        <v>1703</v>
      </c>
      <c r="J424" s="490"/>
      <c r="K424" s="490"/>
      <c r="L424" s="490"/>
    </row>
    <row r="425" spans="1:12" ht="13.8">
      <c r="A425" s="596"/>
      <c r="B425" s="572"/>
      <c r="C425" s="569"/>
      <c r="D425" s="538"/>
      <c r="E425" s="538"/>
      <c r="F425" s="532"/>
      <c r="G425" s="532"/>
      <c r="H425" s="533">
        <v>-0.1</v>
      </c>
      <c r="I425" s="495" t="s">
        <v>1974</v>
      </c>
      <c r="J425" s="490"/>
      <c r="K425" s="490"/>
      <c r="L425" s="490"/>
    </row>
    <row r="426" spans="1:12" ht="13.8">
      <c r="A426" s="596"/>
      <c r="B426" s="572"/>
      <c r="C426" s="569"/>
      <c r="D426" s="538"/>
      <c r="E426" s="538"/>
      <c r="F426" s="532"/>
      <c r="G426" s="532"/>
      <c r="H426" s="533">
        <v>-2.2999999999999998</v>
      </c>
      <c r="I426" s="495" t="s">
        <v>1975</v>
      </c>
      <c r="J426" s="490"/>
      <c r="K426" s="490"/>
      <c r="L426" s="490"/>
    </row>
    <row r="427" spans="1:12" ht="13.8">
      <c r="A427" s="596"/>
      <c r="B427" s="572"/>
      <c r="C427" s="569"/>
      <c r="D427" s="538"/>
      <c r="E427" s="538"/>
      <c r="F427" s="532"/>
      <c r="G427" s="532"/>
      <c r="H427" s="533">
        <v>-3.6</v>
      </c>
      <c r="I427" s="495" t="s">
        <v>349</v>
      </c>
      <c r="J427" s="490"/>
      <c r="K427" s="490"/>
      <c r="L427" s="490"/>
    </row>
    <row r="428" spans="1:12" ht="39.6">
      <c r="A428" s="596"/>
      <c r="B428" s="572"/>
      <c r="C428" s="569"/>
      <c r="D428" s="538"/>
      <c r="E428" s="538"/>
      <c r="F428" s="532"/>
      <c r="G428" s="532"/>
      <c r="H428" s="533">
        <v>-16</v>
      </c>
      <c r="I428" s="495" t="s">
        <v>1976</v>
      </c>
      <c r="J428" s="490"/>
      <c r="K428" s="490"/>
      <c r="L428" s="490"/>
    </row>
    <row r="429" spans="1:12" ht="224.4">
      <c r="A429" s="596"/>
      <c r="B429" s="572"/>
      <c r="C429" s="569"/>
      <c r="D429" s="538"/>
      <c r="E429" s="538"/>
      <c r="F429" s="532"/>
      <c r="G429" s="532"/>
      <c r="H429" s="533">
        <v>-1041.8</v>
      </c>
      <c r="I429" s="495" t="s">
        <v>1977</v>
      </c>
      <c r="J429" s="490"/>
      <c r="K429" s="490"/>
      <c r="L429" s="490"/>
    </row>
    <row r="430" spans="1:12" ht="13.8">
      <c r="A430" s="596"/>
      <c r="B430" s="572"/>
      <c r="C430" s="569"/>
      <c r="D430" s="538"/>
      <c r="E430" s="538"/>
      <c r="F430" s="532"/>
      <c r="G430" s="532"/>
      <c r="H430" s="533">
        <v>-0.2</v>
      </c>
      <c r="I430" s="495" t="s">
        <v>355</v>
      </c>
      <c r="J430" s="490"/>
      <c r="K430" s="490"/>
      <c r="L430" s="490"/>
    </row>
    <row r="431" spans="1:12" ht="13.8">
      <c r="A431" s="596"/>
      <c r="B431" s="572"/>
      <c r="C431" s="569"/>
      <c r="D431" s="538"/>
      <c r="E431" s="538"/>
      <c r="F431" s="532"/>
      <c r="G431" s="532"/>
      <c r="H431" s="533">
        <v>-0.1</v>
      </c>
      <c r="I431" s="495" t="s">
        <v>1978</v>
      </c>
      <c r="J431" s="490"/>
      <c r="K431" s="490"/>
      <c r="L431" s="490"/>
    </row>
    <row r="432" spans="1:12" ht="26.4">
      <c r="A432" s="596"/>
      <c r="B432" s="572"/>
      <c r="C432" s="569"/>
      <c r="D432" s="538"/>
      <c r="E432" s="538"/>
      <c r="F432" s="532"/>
      <c r="G432" s="532"/>
      <c r="H432" s="533">
        <v>-2</v>
      </c>
      <c r="I432" s="495" t="s">
        <v>1979</v>
      </c>
      <c r="J432" s="490"/>
      <c r="K432" s="490"/>
      <c r="L432" s="490"/>
    </row>
    <row r="433" spans="1:12" ht="13.8">
      <c r="A433" s="596"/>
      <c r="B433" s="572"/>
      <c r="C433" s="569"/>
      <c r="D433" s="538"/>
      <c r="E433" s="538"/>
      <c r="F433" s="532"/>
      <c r="G433" s="532"/>
      <c r="H433" s="533">
        <v>-0.5</v>
      </c>
      <c r="I433" s="495" t="s">
        <v>1980</v>
      </c>
      <c r="J433" s="490"/>
      <c r="K433" s="490"/>
      <c r="L433" s="490"/>
    </row>
    <row r="434" spans="1:12" ht="13.8">
      <c r="A434" s="596"/>
      <c r="B434" s="572"/>
      <c r="C434" s="569"/>
      <c r="D434" s="538"/>
      <c r="E434" s="538"/>
      <c r="F434" s="532"/>
      <c r="G434" s="532"/>
      <c r="H434" s="533">
        <v>-0.5</v>
      </c>
      <c r="I434" s="495" t="s">
        <v>1981</v>
      </c>
      <c r="J434" s="490"/>
      <c r="K434" s="490"/>
      <c r="L434" s="490"/>
    </row>
    <row r="435" spans="1:12" ht="13.8">
      <c r="A435" s="596"/>
      <c r="B435" s="572"/>
      <c r="C435" s="570"/>
      <c r="D435" s="538"/>
      <c r="E435" s="538"/>
      <c r="F435" s="532"/>
      <c r="G435" s="532"/>
      <c r="H435" s="533">
        <v>-0.3</v>
      </c>
      <c r="I435" s="495" t="s">
        <v>1982</v>
      </c>
      <c r="J435" s="490"/>
      <c r="K435" s="490"/>
      <c r="L435" s="490"/>
    </row>
    <row r="436" spans="1:12" ht="13.8">
      <c r="A436" s="596"/>
      <c r="B436" s="572"/>
      <c r="C436" s="568" t="s">
        <v>61</v>
      </c>
      <c r="D436" s="538">
        <v>2291</v>
      </c>
      <c r="E436" s="538">
        <v>1064.8</v>
      </c>
      <c r="F436" s="532">
        <f t="shared" si="28"/>
        <v>46.477520733304232</v>
      </c>
      <c r="G436" s="532">
        <f t="shared" ref="G436:G446" si="30">+E436-D436</f>
        <v>-1226.2</v>
      </c>
      <c r="H436" s="533">
        <v>-86</v>
      </c>
      <c r="I436" s="495" t="s">
        <v>1984</v>
      </c>
      <c r="J436" s="490"/>
      <c r="K436" s="490"/>
      <c r="L436" s="490"/>
    </row>
    <row r="437" spans="1:12" ht="13.8">
      <c r="A437" s="596"/>
      <c r="B437" s="572"/>
      <c r="C437" s="570"/>
      <c r="D437" s="538"/>
      <c r="E437" s="538"/>
      <c r="F437" s="532"/>
      <c r="G437" s="532"/>
      <c r="H437" s="533">
        <v>-1140.2</v>
      </c>
      <c r="I437" s="495" t="s">
        <v>1985</v>
      </c>
      <c r="J437" s="490"/>
      <c r="K437" s="490"/>
      <c r="L437" s="490"/>
    </row>
    <row r="438" spans="1:12" ht="52.8">
      <c r="A438" s="596"/>
      <c r="B438" s="572"/>
      <c r="C438" s="568" t="s">
        <v>330</v>
      </c>
      <c r="D438" s="538">
        <v>4611</v>
      </c>
      <c r="E438" s="538">
        <v>1427.6</v>
      </c>
      <c r="F438" s="532">
        <f t="shared" ref="F438:F498" si="31">IF(ISBLANK(E438),"",+E438/D438*100)</f>
        <v>30.9607460420733</v>
      </c>
      <c r="G438" s="532">
        <f t="shared" si="30"/>
        <v>-3183.4</v>
      </c>
      <c r="H438" s="533">
        <v>-1889.8</v>
      </c>
      <c r="I438" s="495" t="s">
        <v>1986</v>
      </c>
      <c r="J438" s="490"/>
      <c r="K438" s="490"/>
      <c r="L438" s="490"/>
    </row>
    <row r="439" spans="1:12" ht="13.8">
      <c r="A439" s="596"/>
      <c r="B439" s="572"/>
      <c r="C439" s="569"/>
      <c r="D439" s="538"/>
      <c r="E439" s="538"/>
      <c r="F439" s="532" t="str">
        <f t="shared" si="31"/>
        <v/>
      </c>
      <c r="G439" s="532"/>
      <c r="H439" s="533">
        <v>-993.6</v>
      </c>
      <c r="I439" s="495" t="s">
        <v>1987</v>
      </c>
      <c r="J439" s="490"/>
      <c r="K439" s="490"/>
      <c r="L439" s="490"/>
    </row>
    <row r="440" spans="1:12" ht="26.4">
      <c r="A440" s="596"/>
      <c r="B440" s="572"/>
      <c r="C440" s="570"/>
      <c r="D440" s="532"/>
      <c r="E440" s="538"/>
      <c r="F440" s="532" t="str">
        <f t="shared" si="31"/>
        <v/>
      </c>
      <c r="G440" s="532"/>
      <c r="H440" s="533">
        <v>-300</v>
      </c>
      <c r="I440" s="495" t="s">
        <v>1988</v>
      </c>
      <c r="J440" s="490"/>
      <c r="K440" s="490"/>
      <c r="L440" s="490"/>
    </row>
    <row r="441" spans="1:12" ht="39.6">
      <c r="A441" s="596"/>
      <c r="B441" s="572"/>
      <c r="C441" s="568" t="s">
        <v>758</v>
      </c>
      <c r="D441" s="532">
        <v>23139</v>
      </c>
      <c r="E441" s="538">
        <v>13603.1</v>
      </c>
      <c r="F441" s="532">
        <f t="shared" si="31"/>
        <v>58.788625264704606</v>
      </c>
      <c r="G441" s="532">
        <f t="shared" si="30"/>
        <v>-9535.9</v>
      </c>
      <c r="H441" s="533">
        <v>-4890.8999999999996</v>
      </c>
      <c r="I441" s="495" t="s">
        <v>1989</v>
      </c>
      <c r="J441" s="490"/>
      <c r="K441" s="490"/>
      <c r="L441" s="490"/>
    </row>
    <row r="442" spans="1:12" ht="13.8">
      <c r="A442" s="596"/>
      <c r="B442" s="572"/>
      <c r="C442" s="569"/>
      <c r="D442" s="532"/>
      <c r="E442" s="538"/>
      <c r="F442" s="532"/>
      <c r="G442" s="532"/>
      <c r="H442" s="533">
        <v>-2733.8</v>
      </c>
      <c r="I442" s="495" t="s">
        <v>1987</v>
      </c>
      <c r="J442" s="490"/>
      <c r="K442" s="490"/>
      <c r="L442" s="490"/>
    </row>
    <row r="443" spans="1:12" ht="26.4">
      <c r="A443" s="596"/>
      <c r="B443" s="572"/>
      <c r="C443" s="569"/>
      <c r="D443" s="532"/>
      <c r="E443" s="538"/>
      <c r="F443" s="532"/>
      <c r="G443" s="532"/>
      <c r="H443" s="533">
        <v>-1700</v>
      </c>
      <c r="I443" s="495" t="s">
        <v>1990</v>
      </c>
      <c r="J443" s="490"/>
      <c r="K443" s="490"/>
      <c r="L443" s="490"/>
    </row>
    <row r="444" spans="1:12" ht="52.8">
      <c r="A444" s="596"/>
      <c r="B444" s="572"/>
      <c r="C444" s="570"/>
      <c r="D444" s="532"/>
      <c r="E444" s="538"/>
      <c r="F444" s="532"/>
      <c r="G444" s="532"/>
      <c r="H444" s="533">
        <v>-211.2</v>
      </c>
      <c r="I444" s="495" t="s">
        <v>1991</v>
      </c>
      <c r="J444" s="490"/>
      <c r="K444" s="490"/>
      <c r="L444" s="490"/>
    </row>
    <row r="445" spans="1:12" ht="13.8">
      <c r="A445" s="596"/>
      <c r="B445" s="572"/>
      <c r="C445" s="492" t="s">
        <v>739</v>
      </c>
      <c r="D445" s="532">
        <v>13096</v>
      </c>
      <c r="E445" s="538">
        <v>9893</v>
      </c>
      <c r="F445" s="532">
        <f t="shared" si="31"/>
        <v>75.542150274893089</v>
      </c>
      <c r="G445" s="532">
        <f t="shared" si="30"/>
        <v>-3203</v>
      </c>
      <c r="H445" s="533">
        <v>-3203</v>
      </c>
      <c r="I445" s="495" t="s">
        <v>1985</v>
      </c>
      <c r="J445" s="490"/>
      <c r="K445" s="490"/>
      <c r="L445" s="490"/>
    </row>
    <row r="446" spans="1:12" ht="13.8">
      <c r="A446" s="596"/>
      <c r="B446" s="572"/>
      <c r="C446" s="568" t="s">
        <v>11</v>
      </c>
      <c r="D446" s="532">
        <v>30589.200000000001</v>
      </c>
      <c r="E446" s="538">
        <v>19829.5</v>
      </c>
      <c r="F446" s="532">
        <f>IF(ISBLANK(E446),"",+E446/D446*100)</f>
        <v>64.825167052423723</v>
      </c>
      <c r="G446" s="532">
        <f t="shared" si="30"/>
        <v>-10759.7</v>
      </c>
      <c r="H446" s="533">
        <v>-24.9</v>
      </c>
      <c r="I446" s="495" t="s">
        <v>1992</v>
      </c>
      <c r="J446" s="490"/>
      <c r="K446" s="490"/>
      <c r="L446" s="490"/>
    </row>
    <row r="447" spans="1:12" ht="13.8">
      <c r="A447" s="596"/>
      <c r="B447" s="572"/>
      <c r="C447" s="569"/>
      <c r="D447" s="538"/>
      <c r="E447" s="538"/>
      <c r="F447" s="532"/>
      <c r="G447" s="532"/>
      <c r="H447" s="533">
        <v>-345.7</v>
      </c>
      <c r="I447" s="495" t="s">
        <v>357</v>
      </c>
      <c r="J447" s="490"/>
      <c r="K447" s="490"/>
      <c r="L447" s="490"/>
    </row>
    <row r="448" spans="1:12" ht="13.8">
      <c r="A448" s="596"/>
      <c r="B448" s="572"/>
      <c r="C448" s="569"/>
      <c r="D448" s="538"/>
      <c r="E448" s="538"/>
      <c r="F448" s="532"/>
      <c r="G448" s="532"/>
      <c r="H448" s="533">
        <v>-3.1</v>
      </c>
      <c r="I448" s="495" t="s">
        <v>1993</v>
      </c>
      <c r="J448" s="490"/>
      <c r="K448" s="490"/>
      <c r="L448" s="490"/>
    </row>
    <row r="449" spans="1:12" ht="13.8">
      <c r="A449" s="596"/>
      <c r="B449" s="572"/>
      <c r="C449" s="569"/>
      <c r="D449" s="538"/>
      <c r="E449" s="538"/>
      <c r="F449" s="532"/>
      <c r="G449" s="532"/>
      <c r="H449" s="533">
        <v>-4.3</v>
      </c>
      <c r="I449" s="495" t="s">
        <v>500</v>
      </c>
      <c r="J449" s="490"/>
      <c r="K449" s="490"/>
      <c r="L449" s="490"/>
    </row>
    <row r="450" spans="1:12" ht="13.8">
      <c r="A450" s="596"/>
      <c r="B450" s="572"/>
      <c r="C450" s="569"/>
      <c r="D450" s="538"/>
      <c r="E450" s="538"/>
      <c r="F450" s="532"/>
      <c r="G450" s="532"/>
      <c r="H450" s="533">
        <v>-47.8</v>
      </c>
      <c r="I450" s="495" t="s">
        <v>1994</v>
      </c>
      <c r="J450" s="490"/>
      <c r="K450" s="490"/>
      <c r="L450" s="490"/>
    </row>
    <row r="451" spans="1:12" ht="13.8">
      <c r="A451" s="596"/>
      <c r="B451" s="572"/>
      <c r="C451" s="569"/>
      <c r="D451" s="538"/>
      <c r="E451" s="538"/>
      <c r="F451" s="532"/>
      <c r="G451" s="532"/>
      <c r="H451" s="533">
        <v>-0.2</v>
      </c>
      <c r="I451" s="495" t="s">
        <v>1995</v>
      </c>
      <c r="J451" s="490"/>
      <c r="K451" s="490"/>
      <c r="L451" s="490"/>
    </row>
    <row r="452" spans="1:12" ht="13.8">
      <c r="A452" s="596"/>
      <c r="B452" s="572"/>
      <c r="C452" s="569"/>
      <c r="D452" s="538"/>
      <c r="E452" s="538"/>
      <c r="F452" s="532"/>
      <c r="G452" s="532"/>
      <c r="H452" s="533">
        <v>-64.099999999999994</v>
      </c>
      <c r="I452" s="495" t="s">
        <v>1996</v>
      </c>
      <c r="J452" s="490"/>
      <c r="K452" s="490"/>
      <c r="L452" s="490"/>
    </row>
    <row r="453" spans="1:12" ht="13.8">
      <c r="A453" s="596"/>
      <c r="B453" s="572"/>
      <c r="C453" s="569"/>
      <c r="D453" s="538"/>
      <c r="E453" s="538"/>
      <c r="F453" s="532"/>
      <c r="G453" s="532"/>
      <c r="H453" s="533">
        <v>-10.8</v>
      </c>
      <c r="I453" s="495" t="s">
        <v>545</v>
      </c>
      <c r="J453" s="490"/>
      <c r="K453" s="490"/>
      <c r="L453" s="490"/>
    </row>
    <row r="454" spans="1:12" ht="13.8">
      <c r="A454" s="596"/>
      <c r="B454" s="572"/>
      <c r="C454" s="569"/>
      <c r="D454" s="538"/>
      <c r="E454" s="538"/>
      <c r="F454" s="532"/>
      <c r="G454" s="532"/>
      <c r="H454" s="533">
        <v>-8.1</v>
      </c>
      <c r="I454" s="495" t="s">
        <v>1997</v>
      </c>
      <c r="J454" s="490"/>
      <c r="K454" s="490"/>
      <c r="L454" s="490"/>
    </row>
    <row r="455" spans="1:12" ht="26.4">
      <c r="A455" s="596"/>
      <c r="B455" s="572"/>
      <c r="C455" s="569"/>
      <c r="D455" s="538"/>
      <c r="E455" s="538"/>
      <c r="F455" s="532"/>
      <c r="G455" s="532"/>
      <c r="H455" s="533">
        <v>-25.6</v>
      </c>
      <c r="I455" s="495" t="s">
        <v>1998</v>
      </c>
      <c r="J455" s="490"/>
      <c r="K455" s="490"/>
      <c r="L455" s="490"/>
    </row>
    <row r="456" spans="1:12" ht="13.8">
      <c r="A456" s="596"/>
      <c r="B456" s="572"/>
      <c r="C456" s="569"/>
      <c r="D456" s="538"/>
      <c r="E456" s="538"/>
      <c r="F456" s="532"/>
      <c r="G456" s="532"/>
      <c r="H456" s="533">
        <v>-94.4</v>
      </c>
      <c r="I456" s="495" t="s">
        <v>1999</v>
      </c>
      <c r="J456" s="490"/>
      <c r="K456" s="490"/>
      <c r="L456" s="490"/>
    </row>
    <row r="457" spans="1:12" ht="26.4">
      <c r="A457" s="596"/>
      <c r="B457" s="572"/>
      <c r="C457" s="569"/>
      <c r="D457" s="538"/>
      <c r="E457" s="538"/>
      <c r="F457" s="532"/>
      <c r="G457" s="532"/>
      <c r="H457" s="533">
        <v>-514.1</v>
      </c>
      <c r="I457" s="495" t="s">
        <v>2000</v>
      </c>
      <c r="J457" s="490"/>
      <c r="K457" s="490"/>
      <c r="L457" s="490"/>
    </row>
    <row r="458" spans="1:12" ht="13.8">
      <c r="A458" s="596"/>
      <c r="B458" s="572"/>
      <c r="C458" s="569"/>
      <c r="D458" s="538"/>
      <c r="E458" s="538"/>
      <c r="F458" s="532"/>
      <c r="G458" s="532"/>
      <c r="H458" s="533">
        <v>-63.8</v>
      </c>
      <c r="I458" s="495" t="s">
        <v>2001</v>
      </c>
      <c r="J458" s="490"/>
      <c r="K458" s="490"/>
      <c r="L458" s="490"/>
    </row>
    <row r="459" spans="1:12" ht="13.8">
      <c r="A459" s="596"/>
      <c r="B459" s="572"/>
      <c r="C459" s="569"/>
      <c r="D459" s="538"/>
      <c r="E459" s="538"/>
      <c r="F459" s="532"/>
      <c r="G459" s="532"/>
      <c r="H459" s="533">
        <v>-24</v>
      </c>
      <c r="I459" s="495" t="s">
        <v>2002</v>
      </c>
      <c r="J459" s="490"/>
      <c r="K459" s="490"/>
      <c r="L459" s="490"/>
    </row>
    <row r="460" spans="1:12" ht="26.4">
      <c r="A460" s="596"/>
      <c r="B460" s="572"/>
      <c r="C460" s="569"/>
      <c r="D460" s="538"/>
      <c r="E460" s="538"/>
      <c r="F460" s="532"/>
      <c r="G460" s="532"/>
      <c r="H460" s="533">
        <v>-0.1</v>
      </c>
      <c r="I460" s="495" t="s">
        <v>2003</v>
      </c>
      <c r="J460" s="490"/>
      <c r="K460" s="490"/>
      <c r="L460" s="490"/>
    </row>
    <row r="461" spans="1:12" ht="66">
      <c r="A461" s="596"/>
      <c r="B461" s="572"/>
      <c r="C461" s="569"/>
      <c r="D461" s="538"/>
      <c r="E461" s="538"/>
      <c r="F461" s="532"/>
      <c r="G461" s="532"/>
      <c r="H461" s="533">
        <v>-1224.4000000000001</v>
      </c>
      <c r="I461" s="495" t="s">
        <v>2004</v>
      </c>
      <c r="J461" s="490"/>
      <c r="K461" s="490"/>
      <c r="L461" s="490"/>
    </row>
    <row r="462" spans="1:12" ht="26.4">
      <c r="A462" s="596"/>
      <c r="B462" s="572"/>
      <c r="C462" s="569"/>
      <c r="D462" s="538"/>
      <c r="E462" s="538"/>
      <c r="F462" s="532"/>
      <c r="G462" s="532"/>
      <c r="H462" s="533">
        <v>-889.9</v>
      </c>
      <c r="I462" s="495" t="s">
        <v>2005</v>
      </c>
      <c r="J462" s="490"/>
      <c r="K462" s="490"/>
      <c r="L462" s="490"/>
    </row>
    <row r="463" spans="1:12" ht="13.8">
      <c r="A463" s="596"/>
      <c r="B463" s="572"/>
      <c r="C463" s="569"/>
      <c r="D463" s="538"/>
      <c r="E463" s="538"/>
      <c r="F463" s="532"/>
      <c r="G463" s="532"/>
      <c r="H463" s="533">
        <v>-3.8</v>
      </c>
      <c r="I463" s="495" t="s">
        <v>2006</v>
      </c>
      <c r="J463" s="490"/>
      <c r="K463" s="490"/>
      <c r="L463" s="490"/>
    </row>
    <row r="464" spans="1:12" ht="13.8">
      <c r="A464" s="596"/>
      <c r="B464" s="572"/>
      <c r="C464" s="569"/>
      <c r="D464" s="538"/>
      <c r="E464" s="538"/>
      <c r="F464" s="532"/>
      <c r="G464" s="532"/>
      <c r="H464" s="533">
        <v>-0.9</v>
      </c>
      <c r="I464" s="495" t="s">
        <v>2007</v>
      </c>
      <c r="J464" s="490"/>
      <c r="K464" s="490"/>
      <c r="L464" s="490"/>
    </row>
    <row r="465" spans="1:12" ht="26.4">
      <c r="A465" s="596"/>
      <c r="B465" s="572"/>
      <c r="C465" s="569"/>
      <c r="D465" s="538"/>
      <c r="E465" s="538"/>
      <c r="F465" s="532"/>
      <c r="G465" s="532"/>
      <c r="H465" s="533">
        <v>-0.1</v>
      </c>
      <c r="I465" s="495" t="s">
        <v>2008</v>
      </c>
      <c r="J465" s="490"/>
      <c r="K465" s="490"/>
      <c r="L465" s="490"/>
    </row>
    <row r="466" spans="1:12" ht="13.8">
      <c r="A466" s="596"/>
      <c r="B466" s="572"/>
      <c r="C466" s="569"/>
      <c r="D466" s="538"/>
      <c r="E466" s="538"/>
      <c r="F466" s="532"/>
      <c r="G466" s="532"/>
      <c r="H466" s="533">
        <v>-162.19999999999999</v>
      </c>
      <c r="I466" s="495" t="s">
        <v>2009</v>
      </c>
      <c r="J466" s="490"/>
      <c r="K466" s="490"/>
      <c r="L466" s="490"/>
    </row>
    <row r="467" spans="1:12" ht="13.8">
      <c r="A467" s="596"/>
      <c r="B467" s="572"/>
      <c r="C467" s="569"/>
      <c r="D467" s="538"/>
      <c r="E467" s="538"/>
      <c r="F467" s="532"/>
      <c r="G467" s="532"/>
      <c r="H467" s="533">
        <v>-609.5</v>
      </c>
      <c r="I467" s="495" t="s">
        <v>2010</v>
      </c>
      <c r="J467" s="490"/>
      <c r="K467" s="490"/>
      <c r="L467" s="490"/>
    </row>
    <row r="468" spans="1:12" ht="92.4">
      <c r="A468" s="596"/>
      <c r="B468" s="572"/>
      <c r="C468" s="569"/>
      <c r="D468" s="538"/>
      <c r="E468" s="538"/>
      <c r="F468" s="532"/>
      <c r="G468" s="532"/>
      <c r="H468" s="533">
        <v>-4847</v>
      </c>
      <c r="I468" s="495" t="s">
        <v>2011</v>
      </c>
      <c r="J468" s="490"/>
      <c r="K468" s="490"/>
      <c r="L468" s="490"/>
    </row>
    <row r="469" spans="1:12" ht="13.8">
      <c r="A469" s="596"/>
      <c r="B469" s="572"/>
      <c r="C469" s="569"/>
      <c r="D469" s="538"/>
      <c r="E469" s="538"/>
      <c r="F469" s="532"/>
      <c r="G469" s="532"/>
      <c r="H469" s="533">
        <v>-3</v>
      </c>
      <c r="I469" s="495" t="s">
        <v>2012</v>
      </c>
      <c r="J469" s="490"/>
      <c r="K469" s="490"/>
      <c r="L469" s="490"/>
    </row>
    <row r="470" spans="1:12" ht="26.4">
      <c r="A470" s="596"/>
      <c r="B470" s="572"/>
      <c r="C470" s="569"/>
      <c r="D470" s="538"/>
      <c r="E470" s="538"/>
      <c r="F470" s="532"/>
      <c r="G470" s="532"/>
      <c r="H470" s="533">
        <v>-18.899999999999999</v>
      </c>
      <c r="I470" s="495" t="s">
        <v>2013</v>
      </c>
      <c r="J470" s="490"/>
      <c r="K470" s="490"/>
      <c r="L470" s="490"/>
    </row>
    <row r="471" spans="1:12" ht="13.8">
      <c r="A471" s="596"/>
      <c r="B471" s="572"/>
      <c r="C471" s="569"/>
      <c r="D471" s="538"/>
      <c r="E471" s="538"/>
      <c r="F471" s="532"/>
      <c r="G471" s="532"/>
      <c r="H471" s="533">
        <v>-12</v>
      </c>
      <c r="I471" s="495" t="s">
        <v>2014</v>
      </c>
      <c r="J471" s="490"/>
      <c r="K471" s="490"/>
      <c r="L471" s="490"/>
    </row>
    <row r="472" spans="1:12" ht="13.8">
      <c r="A472" s="596"/>
      <c r="B472" s="572"/>
      <c r="C472" s="569"/>
      <c r="D472" s="538"/>
      <c r="E472" s="538"/>
      <c r="F472" s="532"/>
      <c r="G472" s="532"/>
      <c r="H472" s="533">
        <v>-39</v>
      </c>
      <c r="I472" s="495" t="s">
        <v>2015</v>
      </c>
      <c r="J472" s="490"/>
      <c r="K472" s="490"/>
      <c r="L472" s="490"/>
    </row>
    <row r="473" spans="1:12" ht="13.8">
      <c r="A473" s="596"/>
      <c r="B473" s="572"/>
      <c r="C473" s="569"/>
      <c r="D473" s="538"/>
      <c r="E473" s="538"/>
      <c r="F473" s="532"/>
      <c r="G473" s="532"/>
      <c r="H473" s="533">
        <v>-120</v>
      </c>
      <c r="I473" s="495" t="s">
        <v>2016</v>
      </c>
      <c r="J473" s="490"/>
      <c r="K473" s="490"/>
      <c r="L473" s="490"/>
    </row>
    <row r="474" spans="1:12" ht="13.8">
      <c r="A474" s="596"/>
      <c r="B474" s="572"/>
      <c r="C474" s="569"/>
      <c r="D474" s="538"/>
      <c r="E474" s="538"/>
      <c r="F474" s="532"/>
      <c r="G474" s="532"/>
      <c r="H474" s="533">
        <v>-262.5</v>
      </c>
      <c r="I474" s="495" t="s">
        <v>441</v>
      </c>
      <c r="J474" s="490"/>
      <c r="K474" s="490"/>
      <c r="L474" s="490"/>
    </row>
    <row r="475" spans="1:12" ht="13.8">
      <c r="A475" s="596"/>
      <c r="B475" s="572"/>
      <c r="C475" s="569"/>
      <c r="D475" s="538"/>
      <c r="E475" s="538"/>
      <c r="F475" s="532"/>
      <c r="G475" s="532"/>
      <c r="H475" s="533">
        <v>-177.3</v>
      </c>
      <c r="I475" s="495" t="s">
        <v>355</v>
      </c>
      <c r="J475" s="490"/>
      <c r="K475" s="490"/>
      <c r="L475" s="490"/>
    </row>
    <row r="476" spans="1:12" ht="13.8">
      <c r="A476" s="596"/>
      <c r="B476" s="572"/>
      <c r="C476" s="569"/>
      <c r="D476" s="538"/>
      <c r="E476" s="538"/>
      <c r="F476" s="532"/>
      <c r="G476" s="532"/>
      <c r="H476" s="533">
        <v>-17.7</v>
      </c>
      <c r="I476" s="495" t="s">
        <v>2017</v>
      </c>
      <c r="J476" s="490"/>
      <c r="K476" s="490"/>
      <c r="L476" s="490"/>
    </row>
    <row r="477" spans="1:12" ht="13.8">
      <c r="A477" s="596"/>
      <c r="B477" s="572"/>
      <c r="C477" s="569"/>
      <c r="D477" s="538"/>
      <c r="E477" s="538"/>
      <c r="F477" s="532"/>
      <c r="G477" s="532"/>
      <c r="H477" s="533">
        <v>-0.7</v>
      </c>
      <c r="I477" s="495" t="s">
        <v>502</v>
      </c>
      <c r="J477" s="490"/>
      <c r="K477" s="490"/>
      <c r="L477" s="490"/>
    </row>
    <row r="478" spans="1:12" ht="13.8">
      <c r="A478" s="596"/>
      <c r="B478" s="572"/>
      <c r="C478" s="569"/>
      <c r="D478" s="538"/>
      <c r="E478" s="538"/>
      <c r="F478" s="532"/>
      <c r="G478" s="532"/>
      <c r="H478" s="533">
        <v>-41.8</v>
      </c>
      <c r="I478" s="495" t="s">
        <v>2018</v>
      </c>
      <c r="J478" s="490"/>
      <c r="K478" s="490"/>
      <c r="L478" s="490"/>
    </row>
    <row r="479" spans="1:12" ht="13.8">
      <c r="A479" s="596"/>
      <c r="B479" s="572"/>
      <c r="C479" s="569"/>
      <c r="D479" s="538"/>
      <c r="E479" s="538"/>
      <c r="F479" s="532"/>
      <c r="G479" s="532"/>
      <c r="H479" s="533">
        <v>-77.7</v>
      </c>
      <c r="I479" s="495" t="s">
        <v>2019</v>
      </c>
      <c r="J479" s="490"/>
      <c r="K479" s="490"/>
      <c r="L479" s="490"/>
    </row>
    <row r="480" spans="1:12" ht="13.8">
      <c r="A480" s="596"/>
      <c r="B480" s="572"/>
      <c r="C480" s="569"/>
      <c r="D480" s="538"/>
      <c r="E480" s="538"/>
      <c r="F480" s="532"/>
      <c r="G480" s="532"/>
      <c r="H480" s="533">
        <v>-11.9</v>
      </c>
      <c r="I480" s="495" t="s">
        <v>2020</v>
      </c>
      <c r="J480" s="490"/>
      <c r="K480" s="490"/>
      <c r="L480" s="490"/>
    </row>
    <row r="481" spans="1:12" ht="13.8">
      <c r="A481" s="596"/>
      <c r="B481" s="572"/>
      <c r="C481" s="569"/>
      <c r="D481" s="538"/>
      <c r="E481" s="538"/>
      <c r="F481" s="532"/>
      <c r="G481" s="532"/>
      <c r="H481" s="533">
        <v>-30.4</v>
      </c>
      <c r="I481" s="495" t="s">
        <v>2021</v>
      </c>
      <c r="J481" s="490"/>
      <c r="K481" s="490"/>
      <c r="L481" s="490"/>
    </row>
    <row r="482" spans="1:12" ht="13.8">
      <c r="A482" s="596"/>
      <c r="B482" s="572"/>
      <c r="C482" s="569"/>
      <c r="D482" s="538"/>
      <c r="E482" s="538"/>
      <c r="F482" s="532"/>
      <c r="G482" s="532"/>
      <c r="H482" s="533">
        <v>-34.1</v>
      </c>
      <c r="I482" s="495" t="s">
        <v>2022</v>
      </c>
      <c r="J482" s="490"/>
      <c r="K482" s="490"/>
      <c r="L482" s="490"/>
    </row>
    <row r="483" spans="1:12" ht="13.8">
      <c r="A483" s="596"/>
      <c r="B483" s="572"/>
      <c r="C483" s="569"/>
      <c r="D483" s="538"/>
      <c r="E483" s="538"/>
      <c r="F483" s="532"/>
      <c r="G483" s="532"/>
      <c r="H483" s="533">
        <v>-27.6</v>
      </c>
      <c r="I483" s="495" t="s">
        <v>2023</v>
      </c>
      <c r="J483" s="490"/>
      <c r="K483" s="490"/>
      <c r="L483" s="490"/>
    </row>
    <row r="484" spans="1:12" ht="13.8">
      <c r="A484" s="596"/>
      <c r="B484" s="572"/>
      <c r="C484" s="569"/>
      <c r="D484" s="538"/>
      <c r="E484" s="538"/>
      <c r="F484" s="532"/>
      <c r="G484" s="532"/>
      <c r="H484" s="533">
        <v>-20.2</v>
      </c>
      <c r="I484" s="495" t="s">
        <v>369</v>
      </c>
      <c r="J484" s="490"/>
      <c r="K484" s="490"/>
      <c r="L484" s="490"/>
    </row>
    <row r="485" spans="1:12" ht="13.8">
      <c r="A485" s="596"/>
      <c r="B485" s="572"/>
      <c r="C485" s="569"/>
      <c r="D485" s="538"/>
      <c r="E485" s="538"/>
      <c r="F485" s="532"/>
      <c r="G485" s="532"/>
      <c r="H485" s="533">
        <v>-33.1</v>
      </c>
      <c r="I485" s="495" t="s">
        <v>2024</v>
      </c>
      <c r="J485" s="490"/>
      <c r="K485" s="490"/>
      <c r="L485" s="490"/>
    </row>
    <row r="486" spans="1:12" ht="13.8">
      <c r="A486" s="596"/>
      <c r="B486" s="572"/>
      <c r="C486" s="569"/>
      <c r="D486" s="538"/>
      <c r="E486" s="538"/>
      <c r="F486" s="532"/>
      <c r="G486" s="532"/>
      <c r="H486" s="533">
        <v>-61.9</v>
      </c>
      <c r="I486" s="495" t="s">
        <v>2025</v>
      </c>
      <c r="J486" s="490"/>
      <c r="K486" s="490"/>
      <c r="L486" s="490"/>
    </row>
    <row r="487" spans="1:12" ht="26.4">
      <c r="A487" s="596"/>
      <c r="B487" s="572"/>
      <c r="C487" s="569"/>
      <c r="D487" s="538"/>
      <c r="E487" s="538"/>
      <c r="F487" s="532"/>
      <c r="G487" s="532"/>
      <c r="H487" s="533">
        <v>-101.3</v>
      </c>
      <c r="I487" s="495" t="s">
        <v>2026</v>
      </c>
      <c r="J487" s="490"/>
      <c r="K487" s="490"/>
      <c r="L487" s="490"/>
    </row>
    <row r="488" spans="1:12" ht="52.8">
      <c r="A488" s="596"/>
      <c r="B488" s="572"/>
      <c r="C488" s="569"/>
      <c r="D488" s="538"/>
      <c r="E488" s="538"/>
      <c r="F488" s="532"/>
      <c r="G488" s="532"/>
      <c r="H488" s="533">
        <v>-79.3</v>
      </c>
      <c r="I488" s="495" t="s">
        <v>2027</v>
      </c>
      <c r="J488" s="490"/>
      <c r="K488" s="490"/>
      <c r="L488" s="490"/>
    </row>
    <row r="489" spans="1:12" ht="26.4">
      <c r="A489" s="596"/>
      <c r="B489" s="572"/>
      <c r="C489" s="569"/>
      <c r="D489" s="538"/>
      <c r="E489" s="538"/>
      <c r="F489" s="532"/>
      <c r="G489" s="532"/>
      <c r="H489" s="533">
        <v>-345.7</v>
      </c>
      <c r="I489" s="495" t="s">
        <v>2028</v>
      </c>
      <c r="J489" s="490"/>
      <c r="K489" s="490"/>
      <c r="L489" s="490"/>
    </row>
    <row r="490" spans="1:12" ht="13.8">
      <c r="A490" s="596"/>
      <c r="B490" s="572"/>
      <c r="C490" s="569"/>
      <c r="D490" s="538"/>
      <c r="E490" s="538"/>
      <c r="F490" s="532"/>
      <c r="G490" s="532"/>
      <c r="H490" s="533">
        <v>-149.69999999999999</v>
      </c>
      <c r="I490" s="495" t="s">
        <v>2029</v>
      </c>
      <c r="J490" s="490"/>
      <c r="K490" s="490"/>
      <c r="L490" s="490"/>
    </row>
    <row r="491" spans="1:12" ht="13.8">
      <c r="A491" s="596"/>
      <c r="B491" s="572"/>
      <c r="C491" s="569"/>
      <c r="D491" s="538"/>
      <c r="E491" s="538"/>
      <c r="F491" s="532"/>
      <c r="G491" s="532"/>
      <c r="H491" s="533">
        <v>-2.1</v>
      </c>
      <c r="I491" s="495" t="s">
        <v>2030</v>
      </c>
      <c r="J491" s="490"/>
      <c r="K491" s="490"/>
      <c r="L491" s="490"/>
    </row>
    <row r="492" spans="1:12" ht="26.4">
      <c r="A492" s="596"/>
      <c r="B492" s="572"/>
      <c r="C492" s="569"/>
      <c r="D492" s="538"/>
      <c r="E492" s="538"/>
      <c r="F492" s="532"/>
      <c r="G492" s="532"/>
      <c r="H492" s="533">
        <v>-35.1</v>
      </c>
      <c r="I492" s="495" t="s">
        <v>738</v>
      </c>
      <c r="J492" s="490"/>
      <c r="K492" s="490"/>
      <c r="L492" s="490"/>
    </row>
    <row r="493" spans="1:12" ht="26.4">
      <c r="A493" s="596"/>
      <c r="B493" s="572"/>
      <c r="C493" s="569"/>
      <c r="D493" s="538"/>
      <c r="E493" s="538"/>
      <c r="F493" s="532"/>
      <c r="G493" s="532"/>
      <c r="H493" s="533">
        <v>-13</v>
      </c>
      <c r="I493" s="495" t="s">
        <v>2031</v>
      </c>
      <c r="J493" s="490"/>
      <c r="K493" s="490"/>
      <c r="L493" s="490"/>
    </row>
    <row r="494" spans="1:12" ht="13.8">
      <c r="A494" s="596"/>
      <c r="B494" s="572"/>
      <c r="C494" s="569"/>
      <c r="D494" s="538"/>
      <c r="E494" s="538"/>
      <c r="F494" s="532"/>
      <c r="G494" s="532"/>
      <c r="H494" s="533">
        <v>-7</v>
      </c>
      <c r="I494" s="495" t="s">
        <v>2032</v>
      </c>
      <c r="J494" s="490"/>
      <c r="K494" s="490"/>
      <c r="L494" s="490"/>
    </row>
    <row r="495" spans="1:12" ht="13.8">
      <c r="A495" s="596"/>
      <c r="B495" s="572"/>
      <c r="C495" s="570"/>
      <c r="D495" s="538"/>
      <c r="E495" s="538"/>
      <c r="F495" s="532"/>
      <c r="G495" s="532"/>
      <c r="H495" s="533">
        <v>-67.900000000000006</v>
      </c>
      <c r="I495" s="495" t="s">
        <v>441</v>
      </c>
      <c r="J495" s="490"/>
      <c r="K495" s="490"/>
      <c r="L495" s="490"/>
    </row>
    <row r="496" spans="1:12" ht="66">
      <c r="A496" s="596"/>
      <c r="B496" s="572"/>
      <c r="C496" s="568" t="s">
        <v>379</v>
      </c>
      <c r="D496" s="541">
        <v>1009.2</v>
      </c>
      <c r="E496" s="541">
        <v>665.5</v>
      </c>
      <c r="F496" s="532">
        <f t="shared" si="31"/>
        <v>65.943321442726912</v>
      </c>
      <c r="G496" s="532">
        <f t="shared" ref="G496" si="32">+E496-D496</f>
        <v>-343.70000000000005</v>
      </c>
      <c r="H496" s="533">
        <v>-142.5</v>
      </c>
      <c r="I496" s="495" t="s">
        <v>2033</v>
      </c>
      <c r="J496" s="490"/>
      <c r="K496" s="490"/>
      <c r="L496" s="490"/>
    </row>
    <row r="497" spans="1:12" ht="13.8">
      <c r="A497" s="596"/>
      <c r="B497" s="572"/>
      <c r="C497" s="570"/>
      <c r="D497" s="538"/>
      <c r="E497" s="538"/>
      <c r="F497" s="532" t="str">
        <f t="shared" si="31"/>
        <v/>
      </c>
      <c r="G497" s="532"/>
      <c r="H497" s="533">
        <v>-201.2</v>
      </c>
      <c r="I497" s="495" t="s">
        <v>2034</v>
      </c>
      <c r="J497" s="490"/>
      <c r="K497" s="490"/>
      <c r="L497" s="490"/>
    </row>
    <row r="498" spans="1:12" ht="13.8">
      <c r="A498" s="597"/>
      <c r="B498" s="573"/>
      <c r="C498" s="492" t="s">
        <v>19</v>
      </c>
      <c r="D498" s="541">
        <v>39.6</v>
      </c>
      <c r="E498" s="541">
        <v>39.6</v>
      </c>
      <c r="F498" s="532">
        <f t="shared" si="31"/>
        <v>100</v>
      </c>
      <c r="G498" s="532"/>
      <c r="H498" s="533"/>
      <c r="I498" s="495"/>
      <c r="J498" s="490"/>
      <c r="K498" s="490"/>
      <c r="L498" s="490"/>
    </row>
    <row r="499" spans="1:12" ht="13.8">
      <c r="A499" s="507" t="s">
        <v>396</v>
      </c>
      <c r="B499" s="508" t="s">
        <v>917</v>
      </c>
      <c r="C499" s="501" t="s">
        <v>12</v>
      </c>
      <c r="D499" s="534">
        <f>SUM(D410:D498)</f>
        <v>245335.10000000003</v>
      </c>
      <c r="E499" s="534">
        <f>SUM(E410:E498)</f>
        <v>215734.7</v>
      </c>
      <c r="F499" s="534">
        <f t="shared" si="28"/>
        <v>87.934706448445397</v>
      </c>
      <c r="G499" s="534">
        <f t="shared" ref="G499" si="33">+E499-D499</f>
        <v>-29600.400000000023</v>
      </c>
      <c r="H499" s="535">
        <f>SUM(H410:H498)</f>
        <v>-29600.399999999998</v>
      </c>
      <c r="I499" s="495"/>
      <c r="J499" s="490"/>
      <c r="K499" s="490"/>
      <c r="L499" s="490"/>
    </row>
    <row r="500" spans="1:12" ht="13.8">
      <c r="A500" s="615" t="s">
        <v>2188</v>
      </c>
      <c r="B500" s="616"/>
      <c r="C500" s="616"/>
      <c r="D500" s="616"/>
      <c r="E500" s="616"/>
      <c r="F500" s="616"/>
      <c r="G500" s="616"/>
      <c r="H500" s="616"/>
      <c r="I500" s="617"/>
      <c r="J500" s="490"/>
      <c r="K500" s="490"/>
      <c r="L500" s="490"/>
    </row>
    <row r="501" spans="1:12" ht="26.4">
      <c r="A501" s="583" t="s">
        <v>493</v>
      </c>
      <c r="B501" s="586" t="s">
        <v>91</v>
      </c>
      <c r="C501" s="568" t="s">
        <v>8</v>
      </c>
      <c r="D501" s="538">
        <v>102955.8</v>
      </c>
      <c r="E501" s="538">
        <v>102527.7</v>
      </c>
      <c r="F501" s="543">
        <f t="shared" ref="F501:F543" si="34">IF(ISBLANK(E501),"",+E501/D501*100)</f>
        <v>99.584190497281355</v>
      </c>
      <c r="G501" s="532">
        <f t="shared" ref="G501:G548" si="35">+E501-D501</f>
        <v>-428.10000000000582</v>
      </c>
      <c r="H501" s="533">
        <v>-5.9</v>
      </c>
      <c r="I501" s="495" t="s">
        <v>1770</v>
      </c>
      <c r="J501" s="494"/>
      <c r="K501" s="494"/>
      <c r="L501" s="494"/>
    </row>
    <row r="502" spans="1:12" ht="26.4">
      <c r="A502" s="584"/>
      <c r="B502" s="587"/>
      <c r="C502" s="569"/>
      <c r="D502" s="538"/>
      <c r="E502" s="538"/>
      <c r="F502" s="543" t="str">
        <f t="shared" si="34"/>
        <v/>
      </c>
      <c r="G502" s="532">
        <f t="shared" si="35"/>
        <v>0</v>
      </c>
      <c r="H502" s="533">
        <v>-1.6</v>
      </c>
      <c r="I502" s="495" t="s">
        <v>1771</v>
      </c>
      <c r="J502" s="494"/>
      <c r="K502" s="494"/>
      <c r="L502" s="494"/>
    </row>
    <row r="503" spans="1:12" ht="26.4">
      <c r="A503" s="584"/>
      <c r="B503" s="587"/>
      <c r="C503" s="569"/>
      <c r="D503" s="538"/>
      <c r="E503" s="538"/>
      <c r="F503" s="543" t="str">
        <f t="shared" si="34"/>
        <v/>
      </c>
      <c r="G503" s="532">
        <f t="shared" si="35"/>
        <v>0</v>
      </c>
      <c r="H503" s="533">
        <v>-21</v>
      </c>
      <c r="I503" s="495" t="s">
        <v>1772</v>
      </c>
      <c r="J503" s="494"/>
      <c r="K503" s="494"/>
      <c r="L503" s="494"/>
    </row>
    <row r="504" spans="1:12" ht="52.8">
      <c r="A504" s="584"/>
      <c r="B504" s="587"/>
      <c r="C504" s="570"/>
      <c r="D504" s="538"/>
      <c r="E504" s="538"/>
      <c r="F504" s="543"/>
      <c r="G504" s="532">
        <f t="shared" si="35"/>
        <v>0</v>
      </c>
      <c r="H504" s="533">
        <v>-399.6</v>
      </c>
      <c r="I504" s="495" t="s">
        <v>1773</v>
      </c>
      <c r="J504" s="494"/>
      <c r="K504" s="494"/>
      <c r="L504" s="494"/>
    </row>
    <row r="505" spans="1:12" ht="26.4">
      <c r="A505" s="584"/>
      <c r="B505" s="587"/>
      <c r="C505" s="568" t="s">
        <v>61</v>
      </c>
      <c r="D505" s="538">
        <v>3425</v>
      </c>
      <c r="E505" s="538">
        <v>1307.0999999999999</v>
      </c>
      <c r="F505" s="543">
        <f t="shared" si="34"/>
        <v>38.163503649635032</v>
      </c>
      <c r="G505" s="532">
        <f t="shared" si="35"/>
        <v>-2117.9</v>
      </c>
      <c r="H505" s="533">
        <v>-563.70000000000005</v>
      </c>
      <c r="I505" s="495" t="s">
        <v>1774</v>
      </c>
      <c r="J505" s="494"/>
      <c r="K505" s="494"/>
      <c r="L505" s="494"/>
    </row>
    <row r="506" spans="1:12" ht="26.4">
      <c r="A506" s="584"/>
      <c r="B506" s="587"/>
      <c r="C506" s="570"/>
      <c r="D506" s="538"/>
      <c r="E506" s="538"/>
      <c r="F506" s="543"/>
      <c r="G506" s="532"/>
      <c r="H506" s="533">
        <v>-1554.2</v>
      </c>
      <c r="I506" s="495" t="s">
        <v>1775</v>
      </c>
      <c r="J506" s="494"/>
      <c r="K506" s="494"/>
      <c r="L506" s="494"/>
    </row>
    <row r="507" spans="1:12" ht="66">
      <c r="A507" s="584"/>
      <c r="B507" s="587"/>
      <c r="C507" s="492" t="s">
        <v>330</v>
      </c>
      <c r="D507" s="538">
        <v>13806</v>
      </c>
      <c r="E507" s="538">
        <v>3834.2</v>
      </c>
      <c r="F507" s="543">
        <f t="shared" si="34"/>
        <v>27.771983195712007</v>
      </c>
      <c r="G507" s="532">
        <f t="shared" si="35"/>
        <v>-9971.7999999999993</v>
      </c>
      <c r="H507" s="533">
        <v>-9971.7999999999993</v>
      </c>
      <c r="I507" s="495" t="s">
        <v>1776</v>
      </c>
      <c r="J507" s="494"/>
      <c r="K507" s="494"/>
      <c r="L507" s="494"/>
    </row>
    <row r="508" spans="1:12" ht="66">
      <c r="A508" s="584"/>
      <c r="B508" s="587"/>
      <c r="C508" s="492" t="s">
        <v>758</v>
      </c>
      <c r="D508" s="532">
        <v>57800</v>
      </c>
      <c r="E508" s="532">
        <v>15221.7</v>
      </c>
      <c r="F508" s="543">
        <f>IF(ISBLANK(E508),"",+E508/D508*100)</f>
        <v>26.335121107266435</v>
      </c>
      <c r="G508" s="532">
        <f t="shared" si="35"/>
        <v>-42578.3</v>
      </c>
      <c r="H508" s="533">
        <v>-42578.3</v>
      </c>
      <c r="I508" s="495" t="s">
        <v>1777</v>
      </c>
      <c r="J508" s="494"/>
      <c r="K508" s="494"/>
      <c r="L508" s="494"/>
    </row>
    <row r="509" spans="1:12" ht="26.4">
      <c r="A509" s="584"/>
      <c r="B509" s="587"/>
      <c r="C509" s="568" t="s">
        <v>739</v>
      </c>
      <c r="D509" s="538">
        <v>44274</v>
      </c>
      <c r="E509" s="538">
        <v>33689.199999999997</v>
      </c>
      <c r="F509" s="543">
        <f t="shared" si="34"/>
        <v>76.092514794235882</v>
      </c>
      <c r="G509" s="532">
        <f t="shared" si="35"/>
        <v>-10584.800000000003</v>
      </c>
      <c r="H509" s="533">
        <v>-2683.5</v>
      </c>
      <c r="I509" s="495" t="s">
        <v>1778</v>
      </c>
      <c r="J509" s="494"/>
      <c r="K509" s="494"/>
      <c r="L509" s="494"/>
    </row>
    <row r="510" spans="1:12" ht="52.8">
      <c r="A510" s="584"/>
      <c r="B510" s="587"/>
      <c r="C510" s="570"/>
      <c r="D510" s="538"/>
      <c r="E510" s="538"/>
      <c r="F510" s="543"/>
      <c r="G510" s="532"/>
      <c r="H510" s="533">
        <v>-7901.3</v>
      </c>
      <c r="I510" s="495" t="s">
        <v>1779</v>
      </c>
      <c r="J510" s="494"/>
      <c r="K510" s="494"/>
      <c r="L510" s="494"/>
    </row>
    <row r="511" spans="1:12" ht="13.8">
      <c r="A511" s="585"/>
      <c r="B511" s="588"/>
      <c r="C511" s="492" t="s">
        <v>379</v>
      </c>
      <c r="D511" s="538">
        <v>780.6</v>
      </c>
      <c r="E511" s="538">
        <v>780.6</v>
      </c>
      <c r="F511" s="543">
        <f t="shared" si="34"/>
        <v>100</v>
      </c>
      <c r="G511" s="532">
        <f t="shared" si="35"/>
        <v>0</v>
      </c>
      <c r="H511" s="533"/>
      <c r="I511" s="495"/>
      <c r="J511" s="494"/>
      <c r="K511" s="494"/>
      <c r="L511" s="494"/>
    </row>
    <row r="512" spans="1:12" ht="13.8">
      <c r="A512" s="501" t="s">
        <v>493</v>
      </c>
      <c r="B512" s="503" t="s">
        <v>91</v>
      </c>
      <c r="C512" s="501" t="s">
        <v>12</v>
      </c>
      <c r="D512" s="534">
        <f>SUM(D501:D511)</f>
        <v>223041.4</v>
      </c>
      <c r="E512" s="534">
        <f>SUM(E501:E511)</f>
        <v>157360.5</v>
      </c>
      <c r="F512" s="534">
        <f t="shared" si="34"/>
        <v>70.552148614562142</v>
      </c>
      <c r="G512" s="534">
        <f t="shared" si="35"/>
        <v>-65680.899999999994</v>
      </c>
      <c r="H512" s="535">
        <f>SUM(H501:H511)</f>
        <v>-65680.900000000009</v>
      </c>
      <c r="I512" s="495"/>
      <c r="J512" s="494"/>
      <c r="K512" s="494"/>
      <c r="L512" s="494"/>
    </row>
    <row r="513" spans="1:12" ht="132">
      <c r="A513" s="583" t="s">
        <v>591</v>
      </c>
      <c r="B513" s="586" t="s">
        <v>592</v>
      </c>
      <c r="C513" s="492" t="s">
        <v>8</v>
      </c>
      <c r="D513" s="538">
        <v>5798680.4000000004</v>
      </c>
      <c r="E513" s="538">
        <v>5786597.5</v>
      </c>
      <c r="F513" s="543">
        <f t="shared" si="34"/>
        <v>99.79162672941932</v>
      </c>
      <c r="G513" s="532">
        <f t="shared" si="35"/>
        <v>-12082.900000000373</v>
      </c>
      <c r="H513" s="533">
        <v>-12082.9</v>
      </c>
      <c r="I513" s="495" t="s">
        <v>1781</v>
      </c>
      <c r="J513" s="494"/>
      <c r="K513" s="494"/>
      <c r="L513" s="494"/>
    </row>
    <row r="514" spans="1:12" ht="39.6">
      <c r="A514" s="584"/>
      <c r="B514" s="587"/>
      <c r="C514" s="492" t="s">
        <v>233</v>
      </c>
      <c r="D514" s="538">
        <v>18365</v>
      </c>
      <c r="E514" s="538">
        <v>17890.7</v>
      </c>
      <c r="F514" s="543">
        <f t="shared" si="34"/>
        <v>97.417369997277433</v>
      </c>
      <c r="G514" s="532">
        <f t="shared" si="35"/>
        <v>-474.29999999999927</v>
      </c>
      <c r="H514" s="533">
        <v>-474.3</v>
      </c>
      <c r="I514" s="495" t="s">
        <v>1780</v>
      </c>
      <c r="J514" s="494"/>
      <c r="K514" s="494"/>
      <c r="L514" s="494"/>
    </row>
    <row r="515" spans="1:12" ht="66">
      <c r="A515" s="584"/>
      <c r="B515" s="587"/>
      <c r="C515" s="492" t="s">
        <v>1629</v>
      </c>
      <c r="D515" s="538">
        <v>39849.199999999997</v>
      </c>
      <c r="E515" s="538">
        <v>39744.6</v>
      </c>
      <c r="F515" s="543">
        <f>IF(ISBLANK(E515),"",+E515/D515*100)</f>
        <v>99.737510414261763</v>
      </c>
      <c r="G515" s="532">
        <f t="shared" si="35"/>
        <v>-104.59999999999854</v>
      </c>
      <c r="H515" s="533">
        <v>-104.6</v>
      </c>
      <c r="I515" s="495" t="s">
        <v>1782</v>
      </c>
      <c r="J515" s="494"/>
      <c r="K515" s="494"/>
      <c r="L515" s="494"/>
    </row>
    <row r="516" spans="1:12" ht="26.4">
      <c r="A516" s="584"/>
      <c r="B516" s="587"/>
      <c r="C516" s="568" t="s">
        <v>1637</v>
      </c>
      <c r="D516" s="538">
        <v>2579</v>
      </c>
      <c r="E516" s="538">
        <v>2221.8000000000002</v>
      </c>
      <c r="F516" s="543">
        <f t="shared" si="34"/>
        <v>86.149670414889499</v>
      </c>
      <c r="G516" s="532">
        <f t="shared" si="35"/>
        <v>-357.19999999999982</v>
      </c>
      <c r="H516" s="533">
        <v>-1.8</v>
      </c>
      <c r="I516" s="495" t="s">
        <v>1783</v>
      </c>
      <c r="J516" s="490"/>
      <c r="K516" s="490"/>
      <c r="L516" s="490"/>
    </row>
    <row r="517" spans="1:12" ht="26.4">
      <c r="A517" s="584"/>
      <c r="B517" s="587"/>
      <c r="C517" s="569"/>
      <c r="D517" s="538"/>
      <c r="E517" s="538"/>
      <c r="F517" s="543" t="str">
        <f t="shared" si="34"/>
        <v/>
      </c>
      <c r="G517" s="532">
        <f t="shared" si="35"/>
        <v>0</v>
      </c>
      <c r="H517" s="533">
        <v>-12.1</v>
      </c>
      <c r="I517" s="495" t="s">
        <v>1784</v>
      </c>
      <c r="J517" s="490"/>
      <c r="K517" s="490"/>
      <c r="L517" s="490"/>
    </row>
    <row r="518" spans="1:12" ht="39.6">
      <c r="A518" s="584"/>
      <c r="B518" s="587"/>
      <c r="C518" s="570"/>
      <c r="D518" s="538"/>
      <c r="E518" s="538"/>
      <c r="F518" s="543" t="str">
        <f t="shared" si="34"/>
        <v/>
      </c>
      <c r="G518" s="532">
        <f t="shared" si="35"/>
        <v>0</v>
      </c>
      <c r="H518" s="533">
        <v>-343.3</v>
      </c>
      <c r="I518" s="495" t="s">
        <v>1785</v>
      </c>
      <c r="J518" s="490"/>
      <c r="K518" s="490"/>
      <c r="L518" s="490"/>
    </row>
    <row r="519" spans="1:12" ht="26.4">
      <c r="A519" s="584"/>
      <c r="B519" s="587"/>
      <c r="C519" s="568" t="s">
        <v>1638</v>
      </c>
      <c r="D519" s="538">
        <v>23203</v>
      </c>
      <c r="E519" s="538">
        <v>19995.8</v>
      </c>
      <c r="F519" s="543">
        <f>IF(ISBLANK(E519),"",+E519/D519*100)</f>
        <v>86.177649441882508</v>
      </c>
      <c r="G519" s="532">
        <f t="shared" si="35"/>
        <v>-3207.2000000000007</v>
      </c>
      <c r="H519" s="533">
        <v>-13.3</v>
      </c>
      <c r="I519" s="495" t="s">
        <v>1783</v>
      </c>
      <c r="J519" s="490"/>
      <c r="K519" s="490"/>
      <c r="L519" s="490"/>
    </row>
    <row r="520" spans="1:12" ht="26.4">
      <c r="A520" s="584"/>
      <c r="B520" s="587"/>
      <c r="C520" s="569"/>
      <c r="D520" s="543"/>
      <c r="E520" s="543"/>
      <c r="F520" s="543" t="str">
        <f t="shared" ref="F520" si="36">IF(ISBLANK(E520),"",+E520/D520*100)</f>
        <v/>
      </c>
      <c r="G520" s="532">
        <f t="shared" si="35"/>
        <v>0</v>
      </c>
      <c r="H520" s="533">
        <v>-105</v>
      </c>
      <c r="I520" s="495" t="s">
        <v>1784</v>
      </c>
      <c r="J520" s="490"/>
      <c r="K520" s="490"/>
      <c r="L520" s="490"/>
    </row>
    <row r="521" spans="1:12" ht="39.6">
      <c r="A521" s="585"/>
      <c r="B521" s="588"/>
      <c r="C521" s="570"/>
      <c r="D521" s="543"/>
      <c r="E521" s="543"/>
      <c r="F521" s="543"/>
      <c r="G521" s="532">
        <f t="shared" si="35"/>
        <v>0</v>
      </c>
      <c r="H521" s="533">
        <v>-3088.9</v>
      </c>
      <c r="I521" s="495" t="s">
        <v>1785</v>
      </c>
      <c r="J521" s="490"/>
      <c r="K521" s="490"/>
      <c r="L521" s="490"/>
    </row>
    <row r="522" spans="1:12" ht="13.8">
      <c r="A522" s="506" t="s">
        <v>591</v>
      </c>
      <c r="B522" s="515" t="s">
        <v>592</v>
      </c>
      <c r="C522" s="506" t="s">
        <v>12</v>
      </c>
      <c r="D522" s="537">
        <f>SUM(D513:D521)</f>
        <v>5882676.6000000006</v>
      </c>
      <c r="E522" s="537">
        <f>SUM(E513:E521)</f>
        <v>5866450.3999999994</v>
      </c>
      <c r="F522" s="537">
        <f t="shared" si="34"/>
        <v>99.724169776730534</v>
      </c>
      <c r="G522" s="537">
        <f t="shared" si="35"/>
        <v>-16226.200000001118</v>
      </c>
      <c r="H522" s="535">
        <f>SUM(H513:H521)</f>
        <v>-16226.199999999997</v>
      </c>
      <c r="I522" s="495"/>
      <c r="J522" s="490"/>
      <c r="K522" s="490"/>
      <c r="L522" s="490"/>
    </row>
    <row r="523" spans="1:12" ht="26.4">
      <c r="A523" s="583" t="s">
        <v>593</v>
      </c>
      <c r="B523" s="586" t="s">
        <v>594</v>
      </c>
      <c r="C523" s="568" t="s">
        <v>8</v>
      </c>
      <c r="D523" s="538">
        <v>281326.3</v>
      </c>
      <c r="E523" s="538">
        <v>272837.8</v>
      </c>
      <c r="F523" s="543">
        <f t="shared" si="34"/>
        <v>96.982685230637884</v>
      </c>
      <c r="G523" s="532">
        <f t="shared" si="35"/>
        <v>-8488.5</v>
      </c>
      <c r="H523" s="533">
        <v>-14.3</v>
      </c>
      <c r="I523" s="495" t="s">
        <v>1786</v>
      </c>
      <c r="J523" s="490"/>
      <c r="K523" s="490"/>
      <c r="L523" s="490"/>
    </row>
    <row r="524" spans="1:12" ht="39.6">
      <c r="A524" s="584"/>
      <c r="B524" s="587"/>
      <c r="C524" s="569"/>
      <c r="D524" s="538"/>
      <c r="E524" s="545"/>
      <c r="F524" s="543"/>
      <c r="G524" s="532">
        <f t="shared" si="35"/>
        <v>0</v>
      </c>
      <c r="H524" s="533">
        <v>-3.1</v>
      </c>
      <c r="I524" s="495" t="s">
        <v>1787</v>
      </c>
      <c r="J524" s="490"/>
      <c r="K524" s="490"/>
      <c r="L524" s="490"/>
    </row>
    <row r="525" spans="1:12" ht="52.8">
      <c r="A525" s="584"/>
      <c r="B525" s="587"/>
      <c r="C525" s="569"/>
      <c r="D525" s="538"/>
      <c r="E525" s="545"/>
      <c r="F525" s="543"/>
      <c r="G525" s="532">
        <f t="shared" si="35"/>
        <v>0</v>
      </c>
      <c r="H525" s="533">
        <v>-30.5</v>
      </c>
      <c r="I525" s="495" t="s">
        <v>1788</v>
      </c>
      <c r="J525" s="490"/>
      <c r="K525" s="490"/>
      <c r="L525" s="490"/>
    </row>
    <row r="526" spans="1:12" ht="39.6">
      <c r="A526" s="584"/>
      <c r="B526" s="587"/>
      <c r="C526" s="569"/>
      <c r="D526" s="538"/>
      <c r="E526" s="545"/>
      <c r="F526" s="543"/>
      <c r="G526" s="532">
        <f t="shared" si="35"/>
        <v>0</v>
      </c>
      <c r="H526" s="533">
        <v>-20.7</v>
      </c>
      <c r="I526" s="495" t="s">
        <v>1789</v>
      </c>
      <c r="J526" s="490"/>
      <c r="K526" s="490"/>
      <c r="L526" s="490"/>
    </row>
    <row r="527" spans="1:12" ht="26.4">
      <c r="A527" s="584"/>
      <c r="B527" s="587"/>
      <c r="C527" s="569"/>
      <c r="D527" s="538"/>
      <c r="E527" s="545"/>
      <c r="F527" s="543"/>
      <c r="G527" s="532">
        <f t="shared" si="35"/>
        <v>0</v>
      </c>
      <c r="H527" s="533">
        <v>-212.5</v>
      </c>
      <c r="I527" s="495" t="s">
        <v>1790</v>
      </c>
      <c r="J527" s="490"/>
      <c r="K527" s="490"/>
      <c r="L527" s="490"/>
    </row>
    <row r="528" spans="1:12" ht="158.4">
      <c r="A528" s="584"/>
      <c r="B528" s="587"/>
      <c r="C528" s="570"/>
      <c r="D528" s="538"/>
      <c r="E528" s="545"/>
      <c r="F528" s="543"/>
      <c r="G528" s="532">
        <f t="shared" si="35"/>
        <v>0</v>
      </c>
      <c r="H528" s="533">
        <v>-8207.4</v>
      </c>
      <c r="I528" s="495" t="s">
        <v>1791</v>
      </c>
      <c r="J528" s="490"/>
      <c r="K528" s="490"/>
      <c r="L528" s="490"/>
    </row>
    <row r="529" spans="1:12" ht="52.8">
      <c r="A529" s="584"/>
      <c r="B529" s="587"/>
      <c r="C529" s="492" t="s">
        <v>233</v>
      </c>
      <c r="D529" s="538">
        <v>30000</v>
      </c>
      <c r="E529" s="538">
        <v>29863.599999999999</v>
      </c>
      <c r="F529" s="543">
        <f t="shared" si="34"/>
        <v>99.545333333333332</v>
      </c>
      <c r="G529" s="532">
        <f t="shared" si="35"/>
        <v>-136.40000000000146</v>
      </c>
      <c r="H529" s="533">
        <v>-136.4</v>
      </c>
      <c r="I529" s="495" t="s">
        <v>1792</v>
      </c>
      <c r="J529" s="490"/>
      <c r="K529" s="490"/>
      <c r="L529" s="490"/>
    </row>
    <row r="530" spans="1:12" ht="52.8">
      <c r="A530" s="584"/>
      <c r="B530" s="587"/>
      <c r="C530" s="492" t="s">
        <v>548</v>
      </c>
      <c r="D530" s="538">
        <v>5646</v>
      </c>
      <c r="E530" s="538">
        <v>5499</v>
      </c>
      <c r="F530" s="543">
        <f t="shared" si="34"/>
        <v>97.396386822529223</v>
      </c>
      <c r="G530" s="532">
        <f t="shared" si="35"/>
        <v>-147</v>
      </c>
      <c r="H530" s="533">
        <v>-147</v>
      </c>
      <c r="I530" s="495" t="s">
        <v>1793</v>
      </c>
      <c r="J530" s="490"/>
      <c r="K530" s="490"/>
      <c r="L530" s="490"/>
    </row>
    <row r="531" spans="1:12" ht="52.8">
      <c r="A531" s="584"/>
      <c r="B531" s="587"/>
      <c r="C531" s="492" t="s">
        <v>31</v>
      </c>
      <c r="D531" s="538">
        <v>48.8</v>
      </c>
      <c r="E531" s="538">
        <v>47.3</v>
      </c>
      <c r="F531" s="543">
        <f t="shared" si="34"/>
        <v>96.926229508196727</v>
      </c>
      <c r="G531" s="532">
        <f t="shared" si="35"/>
        <v>-1.5</v>
      </c>
      <c r="H531" s="533">
        <v>-1.5</v>
      </c>
      <c r="I531" s="495" t="s">
        <v>1794</v>
      </c>
      <c r="J531" s="490"/>
      <c r="K531" s="490"/>
      <c r="L531" s="490"/>
    </row>
    <row r="532" spans="1:12" ht="105.6">
      <c r="A532" s="584"/>
      <c r="B532" s="587"/>
      <c r="C532" s="492" t="s">
        <v>330</v>
      </c>
      <c r="D532" s="538">
        <v>13750.2</v>
      </c>
      <c r="E532" s="538">
        <v>4421.1000000000004</v>
      </c>
      <c r="F532" s="543">
        <f t="shared" si="34"/>
        <v>32.152986865645595</v>
      </c>
      <c r="G532" s="532">
        <f t="shared" si="35"/>
        <v>-9329.1</v>
      </c>
      <c r="H532" s="533">
        <v>-9329.1</v>
      </c>
      <c r="I532" s="495" t="s">
        <v>1796</v>
      </c>
      <c r="J532" s="490"/>
      <c r="K532" s="490"/>
      <c r="L532" s="490"/>
    </row>
    <row r="533" spans="1:12" ht="66">
      <c r="A533" s="584"/>
      <c r="B533" s="587"/>
      <c r="C533" s="492" t="s">
        <v>1630</v>
      </c>
      <c r="D533" s="538">
        <v>2431</v>
      </c>
      <c r="E533" s="538">
        <v>2265.4</v>
      </c>
      <c r="F533" s="543">
        <f t="shared" si="34"/>
        <v>93.187988482106135</v>
      </c>
      <c r="G533" s="532">
        <f t="shared" si="35"/>
        <v>-165.59999999999991</v>
      </c>
      <c r="H533" s="533">
        <v>-165.6</v>
      </c>
      <c r="I533" s="495" t="s">
        <v>1795</v>
      </c>
      <c r="J533" s="490"/>
      <c r="K533" s="490"/>
      <c r="L533" s="490"/>
    </row>
    <row r="534" spans="1:12" ht="26.4">
      <c r="A534" s="584"/>
      <c r="B534" s="587"/>
      <c r="C534" s="568" t="s">
        <v>1652</v>
      </c>
      <c r="D534" s="538">
        <v>719</v>
      </c>
      <c r="E534" s="538">
        <v>185.2</v>
      </c>
      <c r="F534" s="543">
        <f t="shared" si="34"/>
        <v>25.757997218358831</v>
      </c>
      <c r="G534" s="532">
        <f t="shared" si="35"/>
        <v>-533.79999999999995</v>
      </c>
      <c r="H534" s="533">
        <v>-159</v>
      </c>
      <c r="I534" s="495" t="s">
        <v>1797</v>
      </c>
      <c r="J534" s="490"/>
      <c r="K534" s="490"/>
      <c r="L534" s="490"/>
    </row>
    <row r="535" spans="1:12" ht="39.6">
      <c r="A535" s="584"/>
      <c r="B535" s="587"/>
      <c r="C535" s="570"/>
      <c r="D535" s="538"/>
      <c r="E535" s="538"/>
      <c r="F535" s="543"/>
      <c r="G535" s="532">
        <f t="shared" si="35"/>
        <v>0</v>
      </c>
      <c r="H535" s="533">
        <v>-374.8</v>
      </c>
      <c r="I535" s="495" t="s">
        <v>1798</v>
      </c>
      <c r="J535" s="490"/>
      <c r="K535" s="490"/>
      <c r="L535" s="490"/>
    </row>
    <row r="536" spans="1:12" ht="52.8">
      <c r="A536" s="584"/>
      <c r="B536" s="587"/>
      <c r="C536" s="492" t="s">
        <v>1642</v>
      </c>
      <c r="D536" s="538">
        <v>8</v>
      </c>
      <c r="E536" s="538">
        <v>4.7</v>
      </c>
      <c r="F536" s="543">
        <f>IF(ISBLANK(E536),"",+E536/D536*100)</f>
        <v>58.75</v>
      </c>
      <c r="G536" s="532">
        <f t="shared" si="35"/>
        <v>-3.3</v>
      </c>
      <c r="H536" s="533">
        <v>-3.3</v>
      </c>
      <c r="I536" s="495" t="s">
        <v>1799</v>
      </c>
      <c r="J536" s="490"/>
      <c r="K536" s="490"/>
      <c r="L536" s="490"/>
    </row>
    <row r="537" spans="1:12" ht="39.6">
      <c r="A537" s="584"/>
      <c r="B537" s="587"/>
      <c r="C537" s="492" t="s">
        <v>55</v>
      </c>
      <c r="D537" s="532">
        <v>411.5</v>
      </c>
      <c r="E537" s="532">
        <v>391.1</v>
      </c>
      <c r="F537" s="543">
        <f>IF(ISBLANK(E537),"",+E537/D537*100)</f>
        <v>95.042527339003641</v>
      </c>
      <c r="G537" s="532">
        <f t="shared" si="35"/>
        <v>-20.399999999999977</v>
      </c>
      <c r="H537" s="533">
        <v>-20.399999999999999</v>
      </c>
      <c r="I537" s="495" t="s">
        <v>1800</v>
      </c>
      <c r="J537" s="490"/>
      <c r="K537" s="490"/>
      <c r="L537" s="490"/>
    </row>
    <row r="538" spans="1:12" ht="132">
      <c r="A538" s="584"/>
      <c r="B538" s="587"/>
      <c r="C538" s="492" t="s">
        <v>758</v>
      </c>
      <c r="D538" s="538">
        <v>82785.5</v>
      </c>
      <c r="E538" s="538">
        <v>35023</v>
      </c>
      <c r="F538" s="543">
        <f t="shared" ref="F538:F539" si="37">IF(ISBLANK(E538),"",+E538/D538*100)</f>
        <v>42.305717788743195</v>
      </c>
      <c r="G538" s="532">
        <f t="shared" si="35"/>
        <v>-47762.5</v>
      </c>
      <c r="H538" s="533">
        <v>-47762.5</v>
      </c>
      <c r="I538" s="495" t="s">
        <v>1801</v>
      </c>
      <c r="J538" s="490"/>
      <c r="K538" s="490"/>
      <c r="L538" s="490"/>
    </row>
    <row r="539" spans="1:12" ht="39.6">
      <c r="A539" s="584"/>
      <c r="B539" s="587"/>
      <c r="C539" s="568" t="s">
        <v>1631</v>
      </c>
      <c r="D539" s="538">
        <v>7946</v>
      </c>
      <c r="E539" s="538">
        <v>7201.5</v>
      </c>
      <c r="F539" s="543">
        <f t="shared" si="37"/>
        <v>90.630505914925749</v>
      </c>
      <c r="G539" s="532">
        <f t="shared" si="35"/>
        <v>-744.5</v>
      </c>
      <c r="H539" s="533">
        <v>-13.5</v>
      </c>
      <c r="I539" s="495" t="s">
        <v>1805</v>
      </c>
      <c r="J539" s="490"/>
      <c r="K539" s="490"/>
      <c r="L539" s="490"/>
    </row>
    <row r="540" spans="1:12" ht="52.8">
      <c r="A540" s="584"/>
      <c r="B540" s="587"/>
      <c r="C540" s="569"/>
      <c r="D540" s="538"/>
      <c r="E540" s="538"/>
      <c r="F540" s="543" t="str">
        <f t="shared" si="34"/>
        <v/>
      </c>
      <c r="G540" s="532">
        <f t="shared" si="35"/>
        <v>0</v>
      </c>
      <c r="H540" s="533">
        <v>-0.1</v>
      </c>
      <c r="I540" s="495" t="s">
        <v>1802</v>
      </c>
      <c r="J540" s="490"/>
      <c r="K540" s="490"/>
      <c r="L540" s="490"/>
    </row>
    <row r="541" spans="1:12" ht="26.4">
      <c r="A541" s="584"/>
      <c r="B541" s="587"/>
      <c r="C541" s="569"/>
      <c r="D541" s="532"/>
      <c r="E541" s="532"/>
      <c r="F541" s="543" t="str">
        <f t="shared" ref="F541" si="38">IF(ISBLANK(E541),"",+E541/D541*100)</f>
        <v/>
      </c>
      <c r="G541" s="532">
        <f t="shared" si="35"/>
        <v>0</v>
      </c>
      <c r="H541" s="533">
        <v>-7.6</v>
      </c>
      <c r="I541" s="495" t="s">
        <v>1803</v>
      </c>
      <c r="J541" s="490"/>
      <c r="K541" s="490"/>
      <c r="L541" s="490"/>
    </row>
    <row r="542" spans="1:12" ht="66">
      <c r="A542" s="584"/>
      <c r="B542" s="587"/>
      <c r="C542" s="570"/>
      <c r="D542" s="543"/>
      <c r="E542" s="543"/>
      <c r="F542" s="543" t="str">
        <f t="shared" si="34"/>
        <v/>
      </c>
      <c r="G542" s="532">
        <f t="shared" si="35"/>
        <v>0</v>
      </c>
      <c r="H542" s="533">
        <v>-723.3</v>
      </c>
      <c r="I542" s="495" t="s">
        <v>1804</v>
      </c>
      <c r="J542" s="490"/>
      <c r="K542" s="490"/>
      <c r="L542" s="490"/>
    </row>
    <row r="543" spans="1:12" ht="26.4">
      <c r="A543" s="584"/>
      <c r="B543" s="587"/>
      <c r="C543" s="568" t="s">
        <v>1653</v>
      </c>
      <c r="D543" s="532">
        <v>4082</v>
      </c>
      <c r="E543" s="532">
        <v>1049.7</v>
      </c>
      <c r="F543" s="543">
        <f t="shared" si="34"/>
        <v>25.715335619794221</v>
      </c>
      <c r="G543" s="532">
        <f t="shared" si="35"/>
        <v>-3032.3</v>
      </c>
      <c r="H543" s="533">
        <v>-905</v>
      </c>
      <c r="I543" s="495" t="s">
        <v>1797</v>
      </c>
      <c r="J543" s="490"/>
      <c r="K543" s="490"/>
      <c r="L543" s="490"/>
    </row>
    <row r="544" spans="1:12" ht="39.6">
      <c r="A544" s="584"/>
      <c r="B544" s="587"/>
      <c r="C544" s="570"/>
      <c r="D544" s="532"/>
      <c r="E544" s="532"/>
      <c r="F544" s="543"/>
      <c r="G544" s="532">
        <f t="shared" si="35"/>
        <v>0</v>
      </c>
      <c r="H544" s="533">
        <v>-2127.3000000000002</v>
      </c>
      <c r="I544" s="495" t="s">
        <v>1806</v>
      </c>
      <c r="J544" s="490"/>
      <c r="K544" s="490"/>
      <c r="L544" s="490"/>
    </row>
    <row r="545" spans="1:12" ht="52.8">
      <c r="A545" s="584"/>
      <c r="B545" s="587"/>
      <c r="C545" s="492" t="s">
        <v>1643</v>
      </c>
      <c r="D545" s="532">
        <v>43</v>
      </c>
      <c r="E545" s="532">
        <v>26.7</v>
      </c>
      <c r="F545" s="543">
        <f>IF(ISBLANK(E545),"",+E545/D545*100)</f>
        <v>62.093023255813954</v>
      </c>
      <c r="G545" s="532">
        <f t="shared" si="35"/>
        <v>-16.3</v>
      </c>
      <c r="H545" s="533">
        <v>-16.3</v>
      </c>
      <c r="I545" s="495" t="s">
        <v>1799</v>
      </c>
      <c r="J545" s="490"/>
      <c r="K545" s="490"/>
      <c r="L545" s="490"/>
    </row>
    <row r="546" spans="1:12" ht="26.4">
      <c r="A546" s="584"/>
      <c r="B546" s="587"/>
      <c r="C546" s="568" t="s">
        <v>11</v>
      </c>
      <c r="D546" s="532">
        <v>46043.6</v>
      </c>
      <c r="E546" s="532">
        <v>44946.3</v>
      </c>
      <c r="F546" s="543">
        <f>IF(ISBLANK(E546),"",+E546/D546*100)</f>
        <v>97.616824053723008</v>
      </c>
      <c r="G546" s="532">
        <f t="shared" si="35"/>
        <v>-1097.2999999999956</v>
      </c>
      <c r="H546" s="533">
        <v>-23</v>
      </c>
      <c r="I546" s="495" t="s">
        <v>1786</v>
      </c>
      <c r="J546" s="490"/>
      <c r="K546" s="490"/>
      <c r="L546" s="490"/>
    </row>
    <row r="547" spans="1:12" ht="39.6">
      <c r="A547" s="584"/>
      <c r="B547" s="587"/>
      <c r="C547" s="570"/>
      <c r="D547" s="538"/>
      <c r="E547" s="538"/>
      <c r="F547" s="543" t="str">
        <f t="shared" ref="F547:F599" si="39">IF(ISBLANK(E547),"",+E547/D547*100)</f>
        <v/>
      </c>
      <c r="G547" s="532">
        <f t="shared" si="35"/>
        <v>0</v>
      </c>
      <c r="H547" s="533">
        <v>-1074.3</v>
      </c>
      <c r="I547" s="495" t="s">
        <v>1807</v>
      </c>
      <c r="J547" s="490"/>
      <c r="K547" s="490"/>
      <c r="L547" s="490"/>
    </row>
    <row r="548" spans="1:12" ht="52.8">
      <c r="A548" s="585"/>
      <c r="B548" s="588"/>
      <c r="C548" s="492" t="s">
        <v>754</v>
      </c>
      <c r="D548" s="538">
        <v>126.3</v>
      </c>
      <c r="E548" s="538">
        <v>88.7</v>
      </c>
      <c r="F548" s="543">
        <f t="shared" si="39"/>
        <v>70.2296120348377</v>
      </c>
      <c r="G548" s="532">
        <f t="shared" si="35"/>
        <v>-37.599999999999994</v>
      </c>
      <c r="H548" s="533">
        <v>-37.6</v>
      </c>
      <c r="I548" s="495" t="s">
        <v>1808</v>
      </c>
      <c r="J548" s="490"/>
      <c r="K548" s="490"/>
      <c r="L548" s="490"/>
    </row>
    <row r="549" spans="1:12" ht="13.8">
      <c r="A549" s="501" t="s">
        <v>593</v>
      </c>
      <c r="B549" s="503" t="s">
        <v>594</v>
      </c>
      <c r="C549" s="501" t="s">
        <v>12</v>
      </c>
      <c r="D549" s="534">
        <f>SUM(D523:D548)</f>
        <v>475367.19999999995</v>
      </c>
      <c r="E549" s="534">
        <f>SUM(E523:E548)</f>
        <v>403851.1</v>
      </c>
      <c r="F549" s="534">
        <f t="shared" si="39"/>
        <v>84.955609053380215</v>
      </c>
      <c r="G549" s="534">
        <f t="shared" ref="G549:G599" si="40">+E549-D549</f>
        <v>-71516.099999999977</v>
      </c>
      <c r="H549" s="535">
        <f>SUM(H523:H548)</f>
        <v>-71516.100000000035</v>
      </c>
      <c r="I549" s="495"/>
      <c r="J549" s="490"/>
      <c r="K549" s="490"/>
      <c r="L549" s="490"/>
    </row>
    <row r="550" spans="1:12" ht="52.8">
      <c r="A550" s="583" t="s">
        <v>600</v>
      </c>
      <c r="B550" s="586" t="s">
        <v>601</v>
      </c>
      <c r="C550" s="568" t="s">
        <v>8</v>
      </c>
      <c r="D550" s="538">
        <v>167468</v>
      </c>
      <c r="E550" s="538">
        <v>161516.4</v>
      </c>
      <c r="F550" s="543">
        <f t="shared" si="39"/>
        <v>96.446127021281669</v>
      </c>
      <c r="G550" s="532">
        <f t="shared" si="40"/>
        <v>-5951.6000000000058</v>
      </c>
      <c r="H550" s="533">
        <v>-2.6</v>
      </c>
      <c r="I550" s="495" t="s">
        <v>1809</v>
      </c>
      <c r="J550" s="490"/>
      <c r="K550" s="490"/>
      <c r="L550" s="490"/>
    </row>
    <row r="551" spans="1:12" ht="66">
      <c r="A551" s="584"/>
      <c r="B551" s="587"/>
      <c r="C551" s="570"/>
      <c r="D551" s="538"/>
      <c r="E551" s="538"/>
      <c r="F551" s="543"/>
      <c r="G551" s="532">
        <f t="shared" si="40"/>
        <v>0</v>
      </c>
      <c r="H551" s="533">
        <v>-5949</v>
      </c>
      <c r="I551" s="495" t="s">
        <v>1810</v>
      </c>
      <c r="J551" s="490"/>
      <c r="K551" s="490"/>
      <c r="L551" s="490"/>
    </row>
    <row r="552" spans="1:12" ht="52.8">
      <c r="A552" s="584"/>
      <c r="B552" s="587"/>
      <c r="C552" s="492" t="s">
        <v>1629</v>
      </c>
      <c r="D552" s="532">
        <v>1642.4</v>
      </c>
      <c r="E552" s="532">
        <v>1558.2</v>
      </c>
      <c r="F552" s="543">
        <f t="shared" si="39"/>
        <v>94.873356064296161</v>
      </c>
      <c r="G552" s="532">
        <f t="shared" si="40"/>
        <v>-84.200000000000045</v>
      </c>
      <c r="H552" s="533">
        <v>-84.2</v>
      </c>
      <c r="I552" s="495" t="s">
        <v>1811</v>
      </c>
      <c r="J552" s="490"/>
      <c r="K552" s="490"/>
      <c r="L552" s="490"/>
    </row>
    <row r="553" spans="1:12" ht="52.8">
      <c r="A553" s="584"/>
      <c r="B553" s="587"/>
      <c r="C553" s="492" t="s">
        <v>330</v>
      </c>
      <c r="D553" s="538">
        <v>5037</v>
      </c>
      <c r="E553" s="538">
        <v>3661.5</v>
      </c>
      <c r="F553" s="543">
        <f>IF(ISBLANK(E553),"",+E553/D553*100)</f>
        <v>72.692078618225125</v>
      </c>
      <c r="G553" s="532">
        <f t="shared" si="40"/>
        <v>-1375.5</v>
      </c>
      <c r="H553" s="533">
        <v>-1375.5</v>
      </c>
      <c r="I553" s="495" t="s">
        <v>1812</v>
      </c>
      <c r="J553" s="490"/>
      <c r="K553" s="490"/>
      <c r="L553" s="490"/>
    </row>
    <row r="554" spans="1:12" ht="39.6">
      <c r="A554" s="584"/>
      <c r="B554" s="587"/>
      <c r="C554" s="492" t="s">
        <v>602</v>
      </c>
      <c r="D554" s="538">
        <v>2</v>
      </c>
      <c r="E554" s="538">
        <v>0.8</v>
      </c>
      <c r="F554" s="543">
        <f t="shared" si="39"/>
        <v>40</v>
      </c>
      <c r="G554" s="532">
        <f t="shared" si="40"/>
        <v>-1.2</v>
      </c>
      <c r="H554" s="533">
        <v>-1.2</v>
      </c>
      <c r="I554" s="495" t="s">
        <v>1813</v>
      </c>
      <c r="J554" s="490"/>
      <c r="K554" s="490"/>
      <c r="L554" s="490"/>
    </row>
    <row r="555" spans="1:12" ht="52.8">
      <c r="A555" s="584"/>
      <c r="B555" s="587"/>
      <c r="C555" s="492" t="s">
        <v>758</v>
      </c>
      <c r="D555" s="538">
        <v>25378</v>
      </c>
      <c r="E555" s="538">
        <v>15095.1</v>
      </c>
      <c r="F555" s="543">
        <f t="shared" si="39"/>
        <v>59.4810465757743</v>
      </c>
      <c r="G555" s="532">
        <f t="shared" si="40"/>
        <v>-10282.9</v>
      </c>
      <c r="H555" s="533">
        <v>-10282.9</v>
      </c>
      <c r="I555" s="495" t="s">
        <v>1812</v>
      </c>
      <c r="J555" s="490"/>
      <c r="K555" s="490"/>
      <c r="L555" s="490"/>
    </row>
    <row r="556" spans="1:12" ht="39.6">
      <c r="A556" s="584"/>
      <c r="B556" s="587"/>
      <c r="C556" s="568" t="s">
        <v>332</v>
      </c>
      <c r="D556" s="538">
        <v>7</v>
      </c>
      <c r="E556" s="538">
        <v>4.5</v>
      </c>
      <c r="F556" s="543">
        <f t="shared" si="39"/>
        <v>64.285714285714292</v>
      </c>
      <c r="G556" s="532">
        <f t="shared" si="40"/>
        <v>-2.5</v>
      </c>
      <c r="H556" s="533">
        <v>-0.1</v>
      </c>
      <c r="I556" s="495" t="s">
        <v>1814</v>
      </c>
      <c r="J556" s="490"/>
      <c r="K556" s="490"/>
      <c r="L556" s="490"/>
    </row>
    <row r="557" spans="1:12" ht="52.8">
      <c r="A557" s="584"/>
      <c r="B557" s="587"/>
      <c r="C557" s="569"/>
      <c r="D557" s="538"/>
      <c r="E557" s="538"/>
      <c r="F557" s="543" t="str">
        <f t="shared" si="39"/>
        <v/>
      </c>
      <c r="G557" s="532">
        <f t="shared" si="40"/>
        <v>0</v>
      </c>
      <c r="H557" s="533">
        <v>-2.2999999999999998</v>
      </c>
      <c r="I557" s="495" t="s">
        <v>1815</v>
      </c>
      <c r="J557" s="490"/>
      <c r="K557" s="490"/>
      <c r="L557" s="490"/>
    </row>
    <row r="558" spans="1:12" ht="39.6">
      <c r="A558" s="585"/>
      <c r="B558" s="588"/>
      <c r="C558" s="570"/>
      <c r="D558" s="538"/>
      <c r="E558" s="538"/>
      <c r="F558" s="543"/>
      <c r="G558" s="532">
        <f t="shared" si="40"/>
        <v>0</v>
      </c>
      <c r="H558" s="533">
        <v>-0.1</v>
      </c>
      <c r="I558" s="495" t="s">
        <v>1816</v>
      </c>
      <c r="J558" s="490"/>
      <c r="K558" s="490"/>
      <c r="L558" s="490"/>
    </row>
    <row r="559" spans="1:12" ht="13.8">
      <c r="A559" s="506" t="s">
        <v>600</v>
      </c>
      <c r="B559" s="515" t="s">
        <v>601</v>
      </c>
      <c r="C559" s="506" t="s">
        <v>12</v>
      </c>
      <c r="D559" s="537">
        <f>SUM(D550:D558)</f>
        <v>199534.4</v>
      </c>
      <c r="E559" s="537">
        <f>SUM(E550:E558)</f>
        <v>181836.5</v>
      </c>
      <c r="F559" s="537">
        <f t="shared" si="39"/>
        <v>91.130401574866298</v>
      </c>
      <c r="G559" s="537">
        <f>+E559-D559</f>
        <v>-17697.899999999994</v>
      </c>
      <c r="H559" s="535">
        <f>SUM(H550:H558)</f>
        <v>-17697.899999999998</v>
      </c>
      <c r="I559" s="495"/>
      <c r="J559" s="490"/>
      <c r="K559" s="490"/>
      <c r="L559" s="490"/>
    </row>
    <row r="560" spans="1:12" ht="66">
      <c r="A560" s="583" t="s">
        <v>603</v>
      </c>
      <c r="B560" s="586" t="s">
        <v>604</v>
      </c>
      <c r="C560" s="492" t="s">
        <v>8</v>
      </c>
      <c r="D560" s="538">
        <v>26610</v>
      </c>
      <c r="E560" s="538">
        <v>25472.400000000001</v>
      </c>
      <c r="F560" s="543">
        <f t="shared" ref="F560" si="41">IF(ISBLANK(E560),"",+E560/D560*100)</f>
        <v>95.724915445321315</v>
      </c>
      <c r="G560" s="532">
        <f t="shared" ref="G560:G562" si="42">+E560-D560</f>
        <v>-1137.5999999999985</v>
      </c>
      <c r="H560" s="533">
        <v>-1137.5999999999999</v>
      </c>
      <c r="I560" s="495" t="s">
        <v>1817</v>
      </c>
      <c r="J560" s="490"/>
      <c r="K560" s="490"/>
      <c r="L560" s="490"/>
    </row>
    <row r="561" spans="1:12" ht="13.8">
      <c r="A561" s="584"/>
      <c r="B561" s="587"/>
      <c r="C561" s="492" t="s">
        <v>548</v>
      </c>
      <c r="D561" s="538">
        <v>11.3</v>
      </c>
      <c r="E561" s="538">
        <v>11.3</v>
      </c>
      <c r="F561" s="543">
        <f t="shared" ref="F561" si="43">IF(ISBLANK(E561),"",+E561/D561*100)</f>
        <v>100</v>
      </c>
      <c r="G561" s="532">
        <f t="shared" si="42"/>
        <v>0</v>
      </c>
      <c r="H561" s="533"/>
      <c r="I561" s="495"/>
      <c r="J561" s="490"/>
      <c r="K561" s="490"/>
      <c r="L561" s="490"/>
    </row>
    <row r="562" spans="1:12" ht="39.6">
      <c r="A562" s="585"/>
      <c r="B562" s="588"/>
      <c r="C562" s="492" t="s">
        <v>11</v>
      </c>
      <c r="D562" s="538">
        <v>270.5</v>
      </c>
      <c r="E562" s="538">
        <v>235</v>
      </c>
      <c r="F562" s="543">
        <f t="shared" ref="F562" si="44">IF(ISBLANK(E562),"",+E562/D562*100)</f>
        <v>86.876155268022188</v>
      </c>
      <c r="G562" s="532">
        <f t="shared" si="42"/>
        <v>-35.5</v>
      </c>
      <c r="H562" s="533">
        <v>-35.5</v>
      </c>
      <c r="I562" s="495" t="s">
        <v>1818</v>
      </c>
      <c r="J562" s="490"/>
      <c r="K562" s="490"/>
      <c r="L562" s="490"/>
    </row>
    <row r="563" spans="1:12" ht="13.8">
      <c r="A563" s="506" t="s">
        <v>603</v>
      </c>
      <c r="B563" s="515" t="s">
        <v>604</v>
      </c>
      <c r="C563" s="506" t="s">
        <v>12</v>
      </c>
      <c r="D563" s="537">
        <f>SUM(D560:D562)</f>
        <v>26891.8</v>
      </c>
      <c r="E563" s="537">
        <f>SUM(E560:E562)</f>
        <v>25718.7</v>
      </c>
      <c r="F563" s="537">
        <f>IF(ISBLANK(E563),"",+E563/D563*100)</f>
        <v>95.63770368662567</v>
      </c>
      <c r="G563" s="537">
        <f>+E563-D563</f>
        <v>-1173.0999999999985</v>
      </c>
      <c r="H563" s="535">
        <f>SUM(H560:H562)</f>
        <v>-1173.0999999999999</v>
      </c>
      <c r="I563" s="495"/>
      <c r="J563" s="490"/>
      <c r="K563" s="490"/>
      <c r="L563" s="490"/>
    </row>
    <row r="564" spans="1:12" ht="66">
      <c r="A564" s="583" t="s">
        <v>607</v>
      </c>
      <c r="B564" s="586" t="s">
        <v>608</v>
      </c>
      <c r="C564" s="568" t="s">
        <v>8</v>
      </c>
      <c r="D564" s="538">
        <v>17574.5</v>
      </c>
      <c r="E564" s="538">
        <v>16314</v>
      </c>
      <c r="F564" s="543">
        <f t="shared" ref="F564" si="45">IF(ISBLANK(E564),"",+E564/D564*100)</f>
        <v>92.827676463057273</v>
      </c>
      <c r="G564" s="532">
        <f t="shared" ref="G564:G571" si="46">+E564-D564</f>
        <v>-1260.5</v>
      </c>
      <c r="H564" s="533">
        <v>-17</v>
      </c>
      <c r="I564" s="495" t="s">
        <v>1819</v>
      </c>
      <c r="J564" s="490"/>
      <c r="K564" s="490"/>
      <c r="L564" s="490"/>
    </row>
    <row r="565" spans="1:12" ht="26.4">
      <c r="A565" s="584"/>
      <c r="B565" s="587"/>
      <c r="C565" s="569"/>
      <c r="D565" s="538"/>
      <c r="E565" s="538"/>
      <c r="F565" s="543"/>
      <c r="G565" s="532">
        <f t="shared" si="46"/>
        <v>0</v>
      </c>
      <c r="H565" s="533">
        <v>-1.2</v>
      </c>
      <c r="I565" s="495" t="s">
        <v>1820</v>
      </c>
      <c r="J565" s="490"/>
      <c r="K565" s="490"/>
      <c r="L565" s="490"/>
    </row>
    <row r="566" spans="1:12" ht="39.6">
      <c r="A566" s="584"/>
      <c r="B566" s="587"/>
      <c r="C566" s="569"/>
      <c r="D566" s="538"/>
      <c r="E566" s="538"/>
      <c r="F566" s="543"/>
      <c r="G566" s="532">
        <f t="shared" si="46"/>
        <v>0</v>
      </c>
      <c r="H566" s="533">
        <v>-22.3</v>
      </c>
      <c r="I566" s="495" t="s">
        <v>1821</v>
      </c>
      <c r="J566" s="490"/>
      <c r="K566" s="490"/>
      <c r="L566" s="490"/>
    </row>
    <row r="567" spans="1:12" ht="66">
      <c r="A567" s="584"/>
      <c r="B567" s="587"/>
      <c r="C567" s="569"/>
      <c r="D567" s="538"/>
      <c r="E567" s="538"/>
      <c r="F567" s="543"/>
      <c r="G567" s="532">
        <f t="shared" si="46"/>
        <v>0</v>
      </c>
      <c r="H567" s="533">
        <v>-238.9</v>
      </c>
      <c r="I567" s="495" t="s">
        <v>1822</v>
      </c>
      <c r="J567" s="490"/>
      <c r="K567" s="490"/>
      <c r="L567" s="490"/>
    </row>
    <row r="568" spans="1:12" ht="26.4">
      <c r="A568" s="584"/>
      <c r="B568" s="587"/>
      <c r="C568" s="569"/>
      <c r="D568" s="538"/>
      <c r="E568" s="538"/>
      <c r="F568" s="543"/>
      <c r="G568" s="532">
        <f t="shared" si="46"/>
        <v>0</v>
      </c>
      <c r="H568" s="533">
        <v>-342.8</v>
      </c>
      <c r="I568" s="495" t="s">
        <v>1823</v>
      </c>
      <c r="J568" s="490"/>
      <c r="K568" s="490"/>
      <c r="L568" s="490"/>
    </row>
    <row r="569" spans="1:12" ht="26.4">
      <c r="A569" s="584"/>
      <c r="B569" s="587"/>
      <c r="C569" s="569"/>
      <c r="D569" s="538"/>
      <c r="E569" s="538"/>
      <c r="F569" s="543"/>
      <c r="G569" s="532">
        <f t="shared" si="46"/>
        <v>0</v>
      </c>
      <c r="H569" s="533">
        <v>-293.89999999999998</v>
      </c>
      <c r="I569" s="495" t="s">
        <v>1824</v>
      </c>
      <c r="J569" s="490"/>
      <c r="K569" s="490"/>
      <c r="L569" s="490"/>
    </row>
    <row r="570" spans="1:12" ht="79.2">
      <c r="A570" s="584"/>
      <c r="B570" s="587"/>
      <c r="C570" s="570"/>
      <c r="D570" s="538"/>
      <c r="E570" s="538"/>
      <c r="F570" s="543"/>
      <c r="G570" s="532">
        <f t="shared" si="46"/>
        <v>0</v>
      </c>
      <c r="H570" s="533">
        <v>-344.4</v>
      </c>
      <c r="I570" s="495" t="s">
        <v>1825</v>
      </c>
      <c r="J570" s="490"/>
      <c r="K570" s="490"/>
      <c r="L570" s="490"/>
    </row>
    <row r="571" spans="1:12" ht="39.6">
      <c r="A571" s="585"/>
      <c r="B571" s="588"/>
      <c r="C571" s="492" t="s">
        <v>606</v>
      </c>
      <c r="D571" s="538">
        <v>330</v>
      </c>
      <c r="E571" s="538">
        <v>329.9</v>
      </c>
      <c r="F571" s="543">
        <f>IF(ISBLANK(E571),"",+E571/D571*100)</f>
        <v>99.969696969696969</v>
      </c>
      <c r="G571" s="532">
        <f t="shared" si="46"/>
        <v>-0.10000000000002274</v>
      </c>
      <c r="H571" s="533">
        <v>-0.1</v>
      </c>
      <c r="I571" s="495" t="s">
        <v>1826</v>
      </c>
      <c r="J571" s="490"/>
      <c r="K571" s="490"/>
      <c r="L571" s="490"/>
    </row>
    <row r="572" spans="1:12" ht="26.4">
      <c r="A572" s="506" t="s">
        <v>607</v>
      </c>
      <c r="B572" s="515" t="s">
        <v>608</v>
      </c>
      <c r="C572" s="506" t="s">
        <v>12</v>
      </c>
      <c r="D572" s="537">
        <f>SUM(D564:D571)</f>
        <v>17904.5</v>
      </c>
      <c r="E572" s="537">
        <f>SUM(E564:E571)</f>
        <v>16643.900000000001</v>
      </c>
      <c r="F572" s="537">
        <f>IF(ISBLANK(E572),"",+E572/D572*100)</f>
        <v>92.959311904828397</v>
      </c>
      <c r="G572" s="537">
        <f>+E572-D572</f>
        <v>-1260.5999999999985</v>
      </c>
      <c r="H572" s="535">
        <f>SUM(H564:H571)</f>
        <v>-1260.5999999999999</v>
      </c>
      <c r="I572" s="495"/>
      <c r="J572" s="490"/>
      <c r="K572" s="490"/>
      <c r="L572" s="490"/>
    </row>
    <row r="573" spans="1:12" ht="13.8">
      <c r="A573" s="562" t="s">
        <v>2189</v>
      </c>
      <c r="B573" s="563"/>
      <c r="C573" s="563"/>
      <c r="D573" s="563"/>
      <c r="E573" s="563"/>
      <c r="F573" s="563"/>
      <c r="G573" s="563"/>
      <c r="H573" s="563"/>
      <c r="I573" s="564"/>
      <c r="J573" s="490"/>
      <c r="K573" s="490"/>
      <c r="L573" s="490"/>
    </row>
    <row r="574" spans="1:12" ht="39.6">
      <c r="A574" s="568" t="s">
        <v>458</v>
      </c>
      <c r="B574" s="586" t="s">
        <v>275</v>
      </c>
      <c r="C574" s="568" t="s">
        <v>8</v>
      </c>
      <c r="D574" s="546">
        <v>709410</v>
      </c>
      <c r="E574" s="546">
        <v>692985.4</v>
      </c>
      <c r="F574" s="543">
        <f t="shared" si="39"/>
        <v>97.684752117957174</v>
      </c>
      <c r="G574" s="532">
        <f t="shared" si="40"/>
        <v>-16424.599999999977</v>
      </c>
      <c r="H574" s="533">
        <v>-12944.3</v>
      </c>
      <c r="I574" s="495" t="s">
        <v>1853</v>
      </c>
      <c r="J574" s="490"/>
      <c r="K574" s="490"/>
      <c r="L574" s="490"/>
    </row>
    <row r="575" spans="1:12" ht="13.8">
      <c r="A575" s="569"/>
      <c r="B575" s="587"/>
      <c r="C575" s="569"/>
      <c r="D575" s="546"/>
      <c r="E575" s="546"/>
      <c r="F575" s="543" t="str">
        <f t="shared" si="39"/>
        <v/>
      </c>
      <c r="G575" s="532">
        <f t="shared" si="40"/>
        <v>0</v>
      </c>
      <c r="H575" s="533">
        <v>-987.6</v>
      </c>
      <c r="I575" s="495" t="s">
        <v>1854</v>
      </c>
      <c r="J575" s="490"/>
      <c r="K575" s="490"/>
      <c r="L575" s="490"/>
    </row>
    <row r="576" spans="1:12" ht="13.8">
      <c r="A576" s="569"/>
      <c r="B576" s="587"/>
      <c r="C576" s="569"/>
      <c r="D576" s="546"/>
      <c r="E576" s="546"/>
      <c r="F576" s="543" t="str">
        <f t="shared" si="39"/>
        <v/>
      </c>
      <c r="G576" s="532">
        <f t="shared" si="40"/>
        <v>0</v>
      </c>
      <c r="H576" s="533">
        <v>-2178.4</v>
      </c>
      <c r="I576" s="495" t="s">
        <v>1855</v>
      </c>
      <c r="J576" s="490"/>
      <c r="K576" s="490"/>
      <c r="L576" s="490"/>
    </row>
    <row r="577" spans="1:12" ht="26.4">
      <c r="A577" s="569"/>
      <c r="B577" s="587"/>
      <c r="C577" s="569"/>
      <c r="D577" s="546"/>
      <c r="E577" s="546"/>
      <c r="F577" s="543" t="str">
        <f t="shared" si="39"/>
        <v/>
      </c>
      <c r="G577" s="532">
        <f t="shared" si="40"/>
        <v>0</v>
      </c>
      <c r="H577" s="533">
        <v>-1</v>
      </c>
      <c r="I577" s="495" t="s">
        <v>2175</v>
      </c>
      <c r="J577" s="490"/>
      <c r="K577" s="490"/>
      <c r="L577" s="490"/>
    </row>
    <row r="578" spans="1:12" ht="13.8">
      <c r="A578" s="569"/>
      <c r="B578" s="587"/>
      <c r="C578" s="569"/>
      <c r="D578" s="546"/>
      <c r="E578" s="546"/>
      <c r="F578" s="543" t="str">
        <f t="shared" si="39"/>
        <v/>
      </c>
      <c r="G578" s="532">
        <f t="shared" si="40"/>
        <v>0</v>
      </c>
      <c r="H578" s="533">
        <v>-2.2999999999999998</v>
      </c>
      <c r="I578" s="495" t="s">
        <v>1856</v>
      </c>
      <c r="J578" s="490"/>
      <c r="K578" s="490"/>
      <c r="L578" s="490"/>
    </row>
    <row r="579" spans="1:12" ht="26.4">
      <c r="A579" s="569"/>
      <c r="B579" s="587"/>
      <c r="C579" s="569"/>
      <c r="D579" s="546"/>
      <c r="E579" s="546"/>
      <c r="F579" s="543"/>
      <c r="G579" s="532">
        <f t="shared" si="40"/>
        <v>0</v>
      </c>
      <c r="H579" s="533">
        <v>-11.7</v>
      </c>
      <c r="I579" s="495" t="s">
        <v>1857</v>
      </c>
      <c r="J579" s="490"/>
      <c r="K579" s="490"/>
      <c r="L579" s="490"/>
    </row>
    <row r="580" spans="1:12" ht="13.8">
      <c r="A580" s="569"/>
      <c r="B580" s="587"/>
      <c r="C580" s="569"/>
      <c r="D580" s="546"/>
      <c r="E580" s="546"/>
      <c r="F580" s="543"/>
      <c r="G580" s="532">
        <f t="shared" si="40"/>
        <v>0</v>
      </c>
      <c r="H580" s="533">
        <v>-42.1</v>
      </c>
      <c r="I580" s="495" t="s">
        <v>1858</v>
      </c>
      <c r="J580" s="490"/>
      <c r="K580" s="490"/>
      <c r="L580" s="490"/>
    </row>
    <row r="581" spans="1:12" ht="13.8">
      <c r="A581" s="569"/>
      <c r="B581" s="587"/>
      <c r="C581" s="569"/>
      <c r="D581" s="546"/>
      <c r="E581" s="546"/>
      <c r="F581" s="543"/>
      <c r="G581" s="532">
        <f t="shared" si="40"/>
        <v>0</v>
      </c>
      <c r="H581" s="533">
        <v>-0.3</v>
      </c>
      <c r="I581" s="495" t="s">
        <v>1859</v>
      </c>
      <c r="J581" s="490"/>
      <c r="K581" s="490"/>
      <c r="L581" s="490"/>
    </row>
    <row r="582" spans="1:12" ht="13.8">
      <c r="A582" s="569"/>
      <c r="B582" s="587"/>
      <c r="C582" s="570"/>
      <c r="D582" s="546"/>
      <c r="E582" s="546"/>
      <c r="F582" s="543"/>
      <c r="G582" s="532">
        <f t="shared" si="40"/>
        <v>0</v>
      </c>
      <c r="H582" s="533">
        <v>-256.89999999999998</v>
      </c>
      <c r="I582" s="495" t="s">
        <v>1860</v>
      </c>
      <c r="J582" s="490"/>
      <c r="K582" s="490"/>
      <c r="L582" s="490"/>
    </row>
    <row r="583" spans="1:12" ht="13.8">
      <c r="A583" s="569"/>
      <c r="B583" s="587"/>
      <c r="C583" s="492" t="s">
        <v>61</v>
      </c>
      <c r="D583" s="546">
        <v>4900</v>
      </c>
      <c r="E583" s="546">
        <v>0</v>
      </c>
      <c r="F583" s="543">
        <f t="shared" si="39"/>
        <v>0</v>
      </c>
      <c r="G583" s="532">
        <f t="shared" si="40"/>
        <v>-4900</v>
      </c>
      <c r="H583" s="533">
        <v>-4900</v>
      </c>
      <c r="I583" s="495" t="s">
        <v>1861</v>
      </c>
      <c r="J583" s="490"/>
      <c r="K583" s="490"/>
      <c r="L583" s="490"/>
    </row>
    <row r="584" spans="1:12" ht="13.8">
      <c r="A584" s="569"/>
      <c r="B584" s="587"/>
      <c r="C584" s="492" t="s">
        <v>233</v>
      </c>
      <c r="D584" s="546">
        <v>80777.899999999994</v>
      </c>
      <c r="E584" s="538">
        <v>80777.899999999994</v>
      </c>
      <c r="F584" s="543">
        <f t="shared" si="39"/>
        <v>100</v>
      </c>
      <c r="G584" s="532">
        <f t="shared" si="40"/>
        <v>0</v>
      </c>
      <c r="H584" s="533">
        <v>0</v>
      </c>
      <c r="I584" s="495"/>
      <c r="J584" s="490"/>
      <c r="K584" s="490"/>
      <c r="L584" s="490"/>
    </row>
    <row r="585" spans="1:12" ht="13.8">
      <c r="A585" s="569"/>
      <c r="B585" s="587"/>
      <c r="C585" s="492" t="s">
        <v>755</v>
      </c>
      <c r="D585" s="546">
        <v>1</v>
      </c>
      <c r="E585" s="538">
        <v>0</v>
      </c>
      <c r="F585" s="543">
        <f t="shared" si="39"/>
        <v>0</v>
      </c>
      <c r="G585" s="532">
        <f t="shared" si="40"/>
        <v>-1</v>
      </c>
      <c r="H585" s="533">
        <v>-1</v>
      </c>
      <c r="I585" s="495" t="s">
        <v>2222</v>
      </c>
      <c r="J585" s="490"/>
      <c r="K585" s="490"/>
      <c r="L585" s="490"/>
    </row>
    <row r="586" spans="1:12" ht="26.4">
      <c r="A586" s="569"/>
      <c r="B586" s="587"/>
      <c r="C586" s="492" t="s">
        <v>1249</v>
      </c>
      <c r="D586" s="546">
        <v>28174</v>
      </c>
      <c r="E586" s="538">
        <v>26740.6</v>
      </c>
      <c r="F586" s="543">
        <f t="shared" si="39"/>
        <v>94.912330517498404</v>
      </c>
      <c r="G586" s="532">
        <f t="shared" si="40"/>
        <v>-1433.4000000000015</v>
      </c>
      <c r="H586" s="533">
        <v>-1433.4</v>
      </c>
      <c r="I586" s="495" t="s">
        <v>1862</v>
      </c>
      <c r="J586" s="490"/>
      <c r="K586" s="490"/>
      <c r="L586" s="490"/>
    </row>
    <row r="587" spans="1:12" ht="13.8">
      <c r="A587" s="569"/>
      <c r="B587" s="587"/>
      <c r="C587" s="492" t="s">
        <v>55</v>
      </c>
      <c r="D587" s="538">
        <v>10</v>
      </c>
      <c r="E587" s="538">
        <v>0</v>
      </c>
      <c r="F587" s="543">
        <f t="shared" si="39"/>
        <v>0</v>
      </c>
      <c r="G587" s="532">
        <f t="shared" si="40"/>
        <v>-10</v>
      </c>
      <c r="H587" s="533">
        <v>-10</v>
      </c>
      <c r="I587" s="495" t="s">
        <v>1863</v>
      </c>
      <c r="J587" s="490"/>
      <c r="K587" s="490"/>
      <c r="L587" s="490"/>
    </row>
    <row r="588" spans="1:12" ht="26.4">
      <c r="A588" s="569"/>
      <c r="B588" s="587"/>
      <c r="C588" s="568" t="s">
        <v>758</v>
      </c>
      <c r="D588" s="538">
        <v>187869</v>
      </c>
      <c r="E588" s="538">
        <v>177379.3</v>
      </c>
      <c r="F588" s="543">
        <f t="shared" si="39"/>
        <v>94.416481697352935</v>
      </c>
      <c r="G588" s="532">
        <f t="shared" si="40"/>
        <v>-10489.700000000012</v>
      </c>
      <c r="H588" s="533">
        <v>-1204</v>
      </c>
      <c r="I588" s="495" t="s">
        <v>1878</v>
      </c>
      <c r="J588" s="490"/>
      <c r="K588" s="490"/>
      <c r="L588" s="490"/>
    </row>
    <row r="589" spans="1:12" ht="26.4">
      <c r="A589" s="569"/>
      <c r="B589" s="587"/>
      <c r="C589" s="570"/>
      <c r="D589" s="538"/>
      <c r="E589" s="538"/>
      <c r="F589" s="543"/>
      <c r="G589" s="532">
        <f t="shared" si="40"/>
        <v>0</v>
      </c>
      <c r="H589" s="533">
        <v>-9285.7000000000007</v>
      </c>
      <c r="I589" s="495" t="s">
        <v>1862</v>
      </c>
      <c r="J589" s="490"/>
      <c r="K589" s="490"/>
      <c r="L589" s="490"/>
    </row>
    <row r="590" spans="1:12" ht="13.8">
      <c r="A590" s="569"/>
      <c r="B590" s="587"/>
      <c r="C590" s="492" t="s">
        <v>757</v>
      </c>
      <c r="D590" s="538">
        <v>40</v>
      </c>
      <c r="E590" s="538">
        <v>36.5</v>
      </c>
      <c r="F590" s="543">
        <f t="shared" si="39"/>
        <v>91.25</v>
      </c>
      <c r="G590" s="532">
        <f t="shared" si="40"/>
        <v>-3.5</v>
      </c>
      <c r="H590" s="533">
        <v>-3.5</v>
      </c>
      <c r="I590" s="495" t="s">
        <v>2222</v>
      </c>
      <c r="J590" s="490"/>
      <c r="K590" s="490"/>
      <c r="L590" s="490"/>
    </row>
    <row r="591" spans="1:12" ht="39.6">
      <c r="A591" s="569"/>
      <c r="B591" s="587"/>
      <c r="C591" s="568" t="s">
        <v>739</v>
      </c>
      <c r="D591" s="538">
        <v>56706</v>
      </c>
      <c r="E591" s="538">
        <v>51719.8</v>
      </c>
      <c r="F591" s="543">
        <f t="shared" si="39"/>
        <v>91.206926956583075</v>
      </c>
      <c r="G591" s="532">
        <f t="shared" si="40"/>
        <v>-4986.1999999999971</v>
      </c>
      <c r="H591" s="533">
        <v>-3882.5</v>
      </c>
      <c r="I591" s="495" t="s">
        <v>1879</v>
      </c>
      <c r="J591" s="490"/>
      <c r="K591" s="490"/>
      <c r="L591" s="490"/>
    </row>
    <row r="592" spans="1:12" ht="13.8">
      <c r="A592" s="569"/>
      <c r="B592" s="587"/>
      <c r="C592" s="570"/>
      <c r="D592" s="538"/>
      <c r="E592" s="538"/>
      <c r="F592" s="543" t="str">
        <f t="shared" si="39"/>
        <v/>
      </c>
      <c r="G592" s="532">
        <f t="shared" si="40"/>
        <v>0</v>
      </c>
      <c r="H592" s="533">
        <v>-1103.7</v>
      </c>
      <c r="I592" s="495" t="s">
        <v>1880</v>
      </c>
      <c r="J592" s="490"/>
      <c r="K592" s="490"/>
      <c r="L592" s="490"/>
    </row>
    <row r="593" spans="1:12" ht="26.4">
      <c r="A593" s="569"/>
      <c r="B593" s="587"/>
      <c r="C593" s="568" t="s">
        <v>1252</v>
      </c>
      <c r="D593" s="538">
        <v>177259.7</v>
      </c>
      <c r="E593" s="538">
        <v>175521.7</v>
      </c>
      <c r="F593" s="543">
        <f t="shared" si="39"/>
        <v>99.019517690710302</v>
      </c>
      <c r="G593" s="532">
        <f t="shared" si="40"/>
        <v>-1738</v>
      </c>
      <c r="H593" s="533">
        <v>-1211.7</v>
      </c>
      <c r="I593" s="495" t="s">
        <v>1862</v>
      </c>
      <c r="J593" s="490"/>
      <c r="K593" s="490"/>
      <c r="L593" s="490"/>
    </row>
    <row r="594" spans="1:12" ht="26.4">
      <c r="A594" s="569"/>
      <c r="B594" s="587"/>
      <c r="C594" s="570"/>
      <c r="D594" s="538"/>
      <c r="E594" s="538"/>
      <c r="F594" s="543"/>
      <c r="G594" s="532">
        <f t="shared" si="40"/>
        <v>0</v>
      </c>
      <c r="H594" s="533">
        <v>-526.29999999999995</v>
      </c>
      <c r="I594" s="495" t="s">
        <v>1881</v>
      </c>
      <c r="J594" s="490"/>
      <c r="K594" s="490"/>
      <c r="L594" s="490"/>
    </row>
    <row r="595" spans="1:12" ht="13.8">
      <c r="A595" s="569"/>
      <c r="B595" s="587"/>
      <c r="C595" s="492" t="s">
        <v>1626</v>
      </c>
      <c r="D595" s="538">
        <v>16500</v>
      </c>
      <c r="E595" s="538">
        <v>16495</v>
      </c>
      <c r="F595" s="543">
        <f t="shared" si="39"/>
        <v>99.969696969696969</v>
      </c>
      <c r="G595" s="532">
        <f t="shared" si="40"/>
        <v>-5</v>
      </c>
      <c r="H595" s="533">
        <v>-5</v>
      </c>
      <c r="I595" s="495" t="s">
        <v>1882</v>
      </c>
      <c r="J595" s="490"/>
      <c r="K595" s="490"/>
      <c r="L595" s="490"/>
    </row>
    <row r="596" spans="1:12" ht="13.8">
      <c r="A596" s="569"/>
      <c r="B596" s="587"/>
      <c r="C596" s="568" t="s">
        <v>11</v>
      </c>
      <c r="D596" s="538">
        <v>529</v>
      </c>
      <c r="E596" s="538">
        <v>525.1</v>
      </c>
      <c r="F596" s="543">
        <f t="shared" si="39"/>
        <v>99.262759924385634</v>
      </c>
      <c r="G596" s="532">
        <f t="shared" si="40"/>
        <v>-3.8999999999999773</v>
      </c>
      <c r="H596" s="533">
        <v>-3.8</v>
      </c>
      <c r="I596" s="495" t="s">
        <v>1883</v>
      </c>
      <c r="J596" s="490"/>
      <c r="K596" s="490"/>
      <c r="L596" s="490"/>
    </row>
    <row r="597" spans="1:12" ht="13.8">
      <c r="A597" s="569"/>
      <c r="B597" s="587"/>
      <c r="C597" s="570"/>
      <c r="D597" s="538"/>
      <c r="E597" s="538"/>
      <c r="F597" s="543"/>
      <c r="G597" s="532">
        <f t="shared" si="40"/>
        <v>0</v>
      </c>
      <c r="H597" s="533">
        <v>-0.1</v>
      </c>
      <c r="I597" s="495" t="s">
        <v>1884</v>
      </c>
      <c r="J597" s="490"/>
      <c r="K597" s="490"/>
      <c r="L597" s="490"/>
    </row>
    <row r="598" spans="1:12" ht="13.8">
      <c r="A598" s="570"/>
      <c r="B598" s="588"/>
      <c r="C598" s="492" t="s">
        <v>379</v>
      </c>
      <c r="D598" s="538">
        <v>0.1</v>
      </c>
      <c r="E598" s="538">
        <v>0.1</v>
      </c>
      <c r="F598" s="543">
        <f>IF(ISBLANK(E598),"",+E598/D598*100)</f>
        <v>100</v>
      </c>
      <c r="G598" s="532">
        <f t="shared" si="40"/>
        <v>0</v>
      </c>
      <c r="H598" s="533">
        <v>0</v>
      </c>
      <c r="I598" s="495"/>
      <c r="J598" s="490"/>
      <c r="K598" s="490"/>
      <c r="L598" s="490"/>
    </row>
    <row r="599" spans="1:12" ht="13.8">
      <c r="A599" s="505" t="s">
        <v>458</v>
      </c>
      <c r="B599" s="515" t="s">
        <v>275</v>
      </c>
      <c r="C599" s="506" t="s">
        <v>12</v>
      </c>
      <c r="D599" s="537">
        <f>SUM(D574:D598)</f>
        <v>1262176.7</v>
      </c>
      <c r="E599" s="537">
        <f>SUM(E574:E598)</f>
        <v>1222181.4000000001</v>
      </c>
      <c r="F599" s="537">
        <f t="shared" si="39"/>
        <v>96.831243993016201</v>
      </c>
      <c r="G599" s="537">
        <f t="shared" si="40"/>
        <v>-39995.299999999814</v>
      </c>
      <c r="H599" s="535">
        <f>SUM(H574:H598)</f>
        <v>-39995.299999999996</v>
      </c>
      <c r="I599" s="495"/>
      <c r="J599" s="490"/>
      <c r="K599" s="490"/>
      <c r="L599" s="490"/>
    </row>
    <row r="600" spans="1:12" ht="13.8">
      <c r="A600" s="559" t="s">
        <v>2190</v>
      </c>
      <c r="B600" s="560"/>
      <c r="C600" s="560"/>
      <c r="D600" s="560"/>
      <c r="E600" s="560"/>
      <c r="F600" s="560"/>
      <c r="G600" s="560"/>
      <c r="H600" s="560"/>
      <c r="I600" s="561"/>
      <c r="J600" s="490"/>
      <c r="K600" s="490"/>
      <c r="L600" s="490"/>
    </row>
    <row r="601" spans="1:12" ht="26.4">
      <c r="A601" s="568" t="s">
        <v>458</v>
      </c>
      <c r="B601" s="583" t="s">
        <v>461</v>
      </c>
      <c r="C601" s="568" t="s">
        <v>8</v>
      </c>
      <c r="D601" s="543">
        <v>541</v>
      </c>
      <c r="E601" s="543">
        <v>529.6</v>
      </c>
      <c r="F601" s="532">
        <f t="shared" ref="F601:F607" si="47">IF(ISBLANK(E601),"",+E601/D601*100)</f>
        <v>97.892791127541585</v>
      </c>
      <c r="G601" s="532">
        <f t="shared" ref="G601:G606" si="48">+E601-D601</f>
        <v>-11.399999999999977</v>
      </c>
      <c r="H601" s="533">
        <v>-1.2</v>
      </c>
      <c r="I601" s="495" t="s">
        <v>489</v>
      </c>
      <c r="J601" s="490"/>
      <c r="K601" s="490"/>
      <c r="L601" s="490"/>
    </row>
    <row r="602" spans="1:12" ht="26.4" customHeight="1">
      <c r="A602" s="569"/>
      <c r="B602" s="584"/>
      <c r="C602" s="570"/>
      <c r="D602" s="543"/>
      <c r="E602" s="543"/>
      <c r="F602" s="532"/>
      <c r="G602" s="532">
        <f t="shared" si="48"/>
        <v>0</v>
      </c>
      <c r="H602" s="533">
        <v>-10.199999999999999</v>
      </c>
      <c r="I602" s="495" t="s">
        <v>1704</v>
      </c>
      <c r="J602" s="490"/>
      <c r="K602" s="490"/>
      <c r="L602" s="490"/>
    </row>
    <row r="603" spans="1:12" ht="26.4">
      <c r="A603" s="569"/>
      <c r="B603" s="584"/>
      <c r="C603" s="492" t="s">
        <v>11</v>
      </c>
      <c r="D603" s="532">
        <v>10.8</v>
      </c>
      <c r="E603" s="532">
        <v>10.1</v>
      </c>
      <c r="F603" s="532">
        <f t="shared" si="47"/>
        <v>93.518518518518505</v>
      </c>
      <c r="G603" s="532">
        <f t="shared" si="48"/>
        <v>-0.70000000000000107</v>
      </c>
      <c r="H603" s="533">
        <v>-0.7</v>
      </c>
      <c r="I603" s="495" t="s">
        <v>1705</v>
      </c>
      <c r="J603" s="490"/>
      <c r="K603" s="490"/>
      <c r="L603" s="490"/>
    </row>
    <row r="604" spans="1:12" ht="39.6">
      <c r="A604" s="569"/>
      <c r="B604" s="584"/>
      <c r="C604" s="568" t="s">
        <v>33</v>
      </c>
      <c r="D604" s="532">
        <v>12698.6</v>
      </c>
      <c r="E604" s="532">
        <v>10344.6</v>
      </c>
      <c r="F604" s="532">
        <f t="shared" si="47"/>
        <v>81.462523427779445</v>
      </c>
      <c r="G604" s="532">
        <f t="shared" si="48"/>
        <v>-2354</v>
      </c>
      <c r="H604" s="533">
        <v>-579.1</v>
      </c>
      <c r="I604" s="495" t="s">
        <v>1706</v>
      </c>
      <c r="J604" s="490"/>
      <c r="K604" s="490"/>
      <c r="L604" s="490"/>
    </row>
    <row r="605" spans="1:12" ht="39.6">
      <c r="A605" s="569"/>
      <c r="B605" s="584"/>
      <c r="C605" s="569"/>
      <c r="D605" s="532"/>
      <c r="E605" s="532"/>
      <c r="F605" s="532"/>
      <c r="G605" s="532">
        <f t="shared" si="48"/>
        <v>0</v>
      </c>
      <c r="H605" s="533">
        <v>-441.8</v>
      </c>
      <c r="I605" s="495" t="s">
        <v>2224</v>
      </c>
      <c r="J605" s="490"/>
      <c r="K605" s="490"/>
      <c r="L605" s="490"/>
    </row>
    <row r="606" spans="1:12" ht="39.6">
      <c r="A606" s="570"/>
      <c r="B606" s="585"/>
      <c r="C606" s="570"/>
      <c r="D606" s="532"/>
      <c r="E606" s="532"/>
      <c r="F606" s="532"/>
      <c r="G606" s="532">
        <f t="shared" si="48"/>
        <v>0</v>
      </c>
      <c r="H606" s="533">
        <v>-1333.1</v>
      </c>
      <c r="I606" s="495" t="s">
        <v>2223</v>
      </c>
      <c r="J606" s="490"/>
      <c r="K606" s="490"/>
      <c r="L606" s="490"/>
    </row>
    <row r="607" spans="1:12" ht="26.4">
      <c r="A607" s="500" t="s">
        <v>458</v>
      </c>
      <c r="B607" s="501" t="s">
        <v>461</v>
      </c>
      <c r="C607" s="501" t="s">
        <v>12</v>
      </c>
      <c r="D607" s="534">
        <f>SUM(D601:D606)</f>
        <v>13250.4</v>
      </c>
      <c r="E607" s="534">
        <f>SUM(E601:E606)</f>
        <v>10884.300000000001</v>
      </c>
      <c r="F607" s="534">
        <f t="shared" si="47"/>
        <v>82.143180583227675</v>
      </c>
      <c r="G607" s="534">
        <f t="shared" ref="G607" si="49">+E607-D607</f>
        <v>-2366.0999999999985</v>
      </c>
      <c r="H607" s="535">
        <f>SUM(H601:H606)</f>
        <v>-2366.1</v>
      </c>
      <c r="I607" s="495"/>
      <c r="J607" s="490"/>
      <c r="K607" s="490"/>
      <c r="L607" s="490"/>
    </row>
    <row r="608" spans="1:12" ht="13.8">
      <c r="A608" s="559" t="s">
        <v>2191</v>
      </c>
      <c r="B608" s="560"/>
      <c r="C608" s="560"/>
      <c r="D608" s="560"/>
      <c r="E608" s="560"/>
      <c r="F608" s="560"/>
      <c r="G608" s="560"/>
      <c r="H608" s="560"/>
      <c r="I608" s="561"/>
      <c r="J608" s="490"/>
      <c r="K608" s="490"/>
      <c r="L608" s="490"/>
    </row>
    <row r="609" spans="1:12" ht="52.8">
      <c r="A609" s="568" t="s">
        <v>108</v>
      </c>
      <c r="B609" s="586" t="s">
        <v>597</v>
      </c>
      <c r="C609" s="568" t="s">
        <v>8</v>
      </c>
      <c r="D609" s="532">
        <v>89665.4</v>
      </c>
      <c r="E609" s="532">
        <v>76376</v>
      </c>
      <c r="F609" s="532">
        <f t="shared" ref="F609:F654" si="50">IF(ISBLANK(E609),"",+E609/D609*100)</f>
        <v>85.178898437970503</v>
      </c>
      <c r="G609" s="532">
        <f t="shared" ref="G609:G656" si="51">+E609-D609</f>
        <v>-13289.399999999994</v>
      </c>
      <c r="H609" s="533">
        <v>-24.6</v>
      </c>
      <c r="I609" s="495" t="s">
        <v>1708</v>
      </c>
      <c r="J609" s="490"/>
      <c r="K609" s="490"/>
      <c r="L609" s="490"/>
    </row>
    <row r="610" spans="1:12" ht="198">
      <c r="A610" s="569"/>
      <c r="B610" s="587"/>
      <c r="C610" s="569"/>
      <c r="D610" s="547"/>
      <c r="E610" s="547"/>
      <c r="F610" s="547" t="str">
        <f t="shared" si="50"/>
        <v/>
      </c>
      <c r="G610" s="532">
        <f t="shared" si="51"/>
        <v>0</v>
      </c>
      <c r="H610" s="533">
        <v>-2225</v>
      </c>
      <c r="I610" s="495" t="s">
        <v>1709</v>
      </c>
      <c r="J610" s="490"/>
      <c r="K610" s="490"/>
      <c r="L610" s="490"/>
    </row>
    <row r="611" spans="1:12" ht="13.8">
      <c r="A611" s="569"/>
      <c r="B611" s="587"/>
      <c r="C611" s="569"/>
      <c r="D611" s="547"/>
      <c r="E611" s="547"/>
      <c r="F611" s="547" t="str">
        <f t="shared" si="50"/>
        <v/>
      </c>
      <c r="G611" s="532">
        <f t="shared" si="51"/>
        <v>0</v>
      </c>
      <c r="H611" s="533">
        <v>-28.6</v>
      </c>
      <c r="I611" s="495" t="s">
        <v>1710</v>
      </c>
      <c r="J611" s="490"/>
      <c r="K611" s="490"/>
      <c r="L611" s="490"/>
    </row>
    <row r="612" spans="1:12" ht="13.8">
      <c r="A612" s="569"/>
      <c r="B612" s="587"/>
      <c r="C612" s="569"/>
      <c r="D612" s="543"/>
      <c r="E612" s="543"/>
      <c r="F612" s="543" t="str">
        <f t="shared" si="50"/>
        <v/>
      </c>
      <c r="G612" s="532">
        <f t="shared" si="51"/>
        <v>0</v>
      </c>
      <c r="H612" s="533">
        <v>-46.8</v>
      </c>
      <c r="I612" s="495" t="s">
        <v>349</v>
      </c>
      <c r="J612" s="490"/>
      <c r="K612" s="490"/>
      <c r="L612" s="490"/>
    </row>
    <row r="613" spans="1:12" ht="118.8">
      <c r="A613" s="569"/>
      <c r="B613" s="587"/>
      <c r="C613" s="569"/>
      <c r="D613" s="538"/>
      <c r="E613" s="538"/>
      <c r="F613" s="532" t="str">
        <f t="shared" si="50"/>
        <v/>
      </c>
      <c r="G613" s="532">
        <f t="shared" si="51"/>
        <v>0</v>
      </c>
      <c r="H613" s="533">
        <v>-1979.3</v>
      </c>
      <c r="I613" s="495" t="s">
        <v>1711</v>
      </c>
      <c r="J613" s="490"/>
      <c r="K613" s="490"/>
      <c r="L613" s="490"/>
    </row>
    <row r="614" spans="1:12" ht="198">
      <c r="A614" s="569"/>
      <c r="B614" s="587"/>
      <c r="C614" s="569"/>
      <c r="D614" s="538"/>
      <c r="E614" s="538"/>
      <c r="F614" s="532"/>
      <c r="G614" s="532">
        <f t="shared" si="51"/>
        <v>0</v>
      </c>
      <c r="H614" s="533">
        <v>-8787.7000000000007</v>
      </c>
      <c r="I614" s="495" t="s">
        <v>1712</v>
      </c>
      <c r="J614" s="490"/>
      <c r="K614" s="490"/>
      <c r="L614" s="490"/>
    </row>
    <row r="615" spans="1:12" ht="105.6">
      <c r="A615" s="569"/>
      <c r="B615" s="587"/>
      <c r="C615" s="569"/>
      <c r="D615" s="538"/>
      <c r="E615" s="538"/>
      <c r="F615" s="532"/>
      <c r="G615" s="532">
        <f t="shared" si="51"/>
        <v>0</v>
      </c>
      <c r="H615" s="533">
        <v>-197.4</v>
      </c>
      <c r="I615" s="495" t="s">
        <v>2225</v>
      </c>
      <c r="J615" s="490"/>
      <c r="K615" s="490"/>
      <c r="L615" s="490"/>
    </row>
    <row r="616" spans="1:12" ht="13.8">
      <c r="A616" s="569"/>
      <c r="B616" s="587"/>
      <c r="C616" s="570"/>
      <c r="D616" s="543">
        <v>72.2</v>
      </c>
      <c r="E616" s="543">
        <v>72.2</v>
      </c>
      <c r="F616" s="532">
        <f t="shared" si="50"/>
        <v>100</v>
      </c>
      <c r="G616" s="532">
        <f t="shared" si="51"/>
        <v>0</v>
      </c>
      <c r="H616" s="533">
        <v>0</v>
      </c>
      <c r="I616" s="495"/>
      <c r="J616" s="490"/>
      <c r="K616" s="490"/>
      <c r="L616" s="490"/>
    </row>
    <row r="617" spans="1:12" ht="13.8">
      <c r="A617" s="569"/>
      <c r="B617" s="587"/>
      <c r="C617" s="492" t="s">
        <v>1707</v>
      </c>
      <c r="D617" s="543">
        <v>95.6</v>
      </c>
      <c r="E617" s="543">
        <v>95.6</v>
      </c>
      <c r="F617" s="543">
        <f t="shared" si="50"/>
        <v>100</v>
      </c>
      <c r="G617" s="532">
        <f t="shared" si="51"/>
        <v>0</v>
      </c>
      <c r="H617" s="533">
        <v>0</v>
      </c>
      <c r="I617" s="495"/>
      <c r="J617" s="490"/>
      <c r="K617" s="490"/>
      <c r="L617" s="490"/>
    </row>
    <row r="618" spans="1:12" ht="26.4">
      <c r="A618" s="569"/>
      <c r="B618" s="587"/>
      <c r="C618" s="568" t="s">
        <v>330</v>
      </c>
      <c r="D618" s="538">
        <v>2436</v>
      </c>
      <c r="E618" s="538">
        <v>466.3</v>
      </c>
      <c r="F618" s="532">
        <f t="shared" si="50"/>
        <v>19.142036124794746</v>
      </c>
      <c r="G618" s="532">
        <f t="shared" si="51"/>
        <v>-1969.7</v>
      </c>
      <c r="H618" s="533">
        <v>-1008.3</v>
      </c>
      <c r="I618" s="495" t="s">
        <v>1738</v>
      </c>
      <c r="J618" s="490"/>
      <c r="K618" s="490"/>
      <c r="L618" s="490"/>
    </row>
    <row r="619" spans="1:12" ht="66">
      <c r="A619" s="569"/>
      <c r="B619" s="587"/>
      <c r="C619" s="570"/>
      <c r="D619" s="538"/>
      <c r="E619" s="538"/>
      <c r="F619" s="532"/>
      <c r="G619" s="532">
        <f t="shared" si="51"/>
        <v>0</v>
      </c>
      <c r="H619" s="533">
        <v>-961.4</v>
      </c>
      <c r="I619" s="495" t="s">
        <v>1739</v>
      </c>
      <c r="J619" s="490"/>
      <c r="K619" s="490"/>
      <c r="L619" s="490"/>
    </row>
    <row r="620" spans="1:12" ht="13.8">
      <c r="A620" s="569"/>
      <c r="B620" s="587"/>
      <c r="C620" s="568" t="s">
        <v>602</v>
      </c>
      <c r="D620" s="538">
        <v>5</v>
      </c>
      <c r="E620" s="538">
        <v>1.8</v>
      </c>
      <c r="F620" s="532">
        <f t="shared" si="50"/>
        <v>36</v>
      </c>
      <c r="G620" s="532">
        <f t="shared" si="51"/>
        <v>-3.2</v>
      </c>
      <c r="H620" s="533">
        <v>-0.4</v>
      </c>
      <c r="I620" s="495" t="s">
        <v>1713</v>
      </c>
      <c r="J620" s="490"/>
      <c r="K620" s="490"/>
      <c r="L620" s="490"/>
    </row>
    <row r="621" spans="1:12" ht="26.4">
      <c r="A621" s="569"/>
      <c r="B621" s="587"/>
      <c r="C621" s="570"/>
      <c r="D621" s="538"/>
      <c r="E621" s="538"/>
      <c r="F621" s="532"/>
      <c r="G621" s="532">
        <f t="shared" si="51"/>
        <v>0</v>
      </c>
      <c r="H621" s="533">
        <v>-2.8</v>
      </c>
      <c r="I621" s="495" t="s">
        <v>1714</v>
      </c>
      <c r="J621" s="490"/>
      <c r="K621" s="490"/>
      <c r="L621" s="490"/>
    </row>
    <row r="622" spans="1:12" ht="66">
      <c r="A622" s="569"/>
      <c r="B622" s="587"/>
      <c r="C622" s="568" t="s">
        <v>758</v>
      </c>
      <c r="D622" s="532">
        <v>6663</v>
      </c>
      <c r="E622" s="543">
        <v>4800.7</v>
      </c>
      <c r="F622" s="532">
        <f t="shared" si="50"/>
        <v>72.050127570163596</v>
      </c>
      <c r="G622" s="532">
        <f t="shared" si="51"/>
        <v>-1862.3000000000002</v>
      </c>
      <c r="H622" s="533">
        <v>-858.6</v>
      </c>
      <c r="I622" s="495" t="s">
        <v>1739</v>
      </c>
      <c r="J622" s="490"/>
      <c r="K622" s="490"/>
      <c r="L622" s="490"/>
    </row>
    <row r="623" spans="1:12" ht="26.4">
      <c r="A623" s="569"/>
      <c r="B623" s="587"/>
      <c r="C623" s="570"/>
      <c r="D623" s="538"/>
      <c r="E623" s="538"/>
      <c r="F623" s="532" t="str">
        <f t="shared" si="50"/>
        <v/>
      </c>
      <c r="G623" s="532">
        <f t="shared" si="51"/>
        <v>0</v>
      </c>
      <c r="H623" s="533">
        <v>-1003.7</v>
      </c>
      <c r="I623" s="495" t="s">
        <v>1738</v>
      </c>
      <c r="J623" s="490"/>
      <c r="K623" s="490"/>
      <c r="L623" s="490"/>
    </row>
    <row r="624" spans="1:12" ht="13.8">
      <c r="A624" s="569"/>
      <c r="B624" s="587"/>
      <c r="C624" s="568" t="s">
        <v>332</v>
      </c>
      <c r="D624" s="543">
        <v>21</v>
      </c>
      <c r="E624" s="543">
        <v>10.199999999999999</v>
      </c>
      <c r="F624" s="543">
        <f t="shared" si="50"/>
        <v>48.571428571428562</v>
      </c>
      <c r="G624" s="532">
        <f t="shared" si="51"/>
        <v>-10.8</v>
      </c>
      <c r="H624" s="533">
        <v>-1.7</v>
      </c>
      <c r="I624" s="495" t="s">
        <v>1713</v>
      </c>
      <c r="J624" s="490"/>
      <c r="K624" s="490"/>
      <c r="L624" s="490"/>
    </row>
    <row r="625" spans="1:12" ht="26.4">
      <c r="A625" s="569"/>
      <c r="B625" s="587"/>
      <c r="C625" s="570"/>
      <c r="D625" s="543"/>
      <c r="E625" s="543"/>
      <c r="F625" s="543" t="str">
        <f t="shared" si="50"/>
        <v/>
      </c>
      <c r="G625" s="532">
        <f t="shared" si="51"/>
        <v>0</v>
      </c>
      <c r="H625" s="533">
        <v>-9.1</v>
      </c>
      <c r="I625" s="495" t="s">
        <v>1714</v>
      </c>
      <c r="J625" s="490"/>
      <c r="K625" s="490"/>
      <c r="L625" s="490"/>
    </row>
    <row r="626" spans="1:12" ht="26.4">
      <c r="A626" s="569"/>
      <c r="B626" s="587"/>
      <c r="C626" s="568" t="s">
        <v>11</v>
      </c>
      <c r="D626" s="538">
        <v>6204.6</v>
      </c>
      <c r="E626" s="538">
        <v>5416.6</v>
      </c>
      <c r="F626" s="532">
        <f t="shared" si="50"/>
        <v>87.299745350224029</v>
      </c>
      <c r="G626" s="532">
        <f t="shared" si="51"/>
        <v>-788</v>
      </c>
      <c r="H626" s="533">
        <v>-309.60000000000002</v>
      </c>
      <c r="I626" s="495" t="s">
        <v>1715</v>
      </c>
      <c r="J626" s="490"/>
      <c r="K626" s="490"/>
      <c r="L626" s="490"/>
    </row>
    <row r="627" spans="1:12" ht="26.4">
      <c r="A627" s="569"/>
      <c r="B627" s="587"/>
      <c r="C627" s="569"/>
      <c r="D627" s="538"/>
      <c r="E627" s="538"/>
      <c r="F627" s="532" t="str">
        <f t="shared" si="50"/>
        <v/>
      </c>
      <c r="G627" s="532">
        <f t="shared" si="51"/>
        <v>0</v>
      </c>
      <c r="H627" s="533">
        <v>-2.2000000000000002</v>
      </c>
      <c r="I627" s="495" t="s">
        <v>1716</v>
      </c>
      <c r="J627" s="490"/>
      <c r="K627" s="490"/>
      <c r="L627" s="490"/>
    </row>
    <row r="628" spans="1:12" ht="26.4">
      <c r="A628" s="569"/>
      <c r="B628" s="587"/>
      <c r="C628" s="569"/>
      <c r="D628" s="538"/>
      <c r="E628" s="538"/>
      <c r="F628" s="532"/>
      <c r="G628" s="532">
        <f t="shared" si="51"/>
        <v>0</v>
      </c>
      <c r="H628" s="533">
        <v>-475.2</v>
      </c>
      <c r="I628" s="495" t="s">
        <v>1717</v>
      </c>
      <c r="J628" s="490"/>
      <c r="K628" s="490"/>
      <c r="L628" s="490"/>
    </row>
    <row r="629" spans="1:12" ht="13.8">
      <c r="A629" s="569"/>
      <c r="B629" s="587"/>
      <c r="C629" s="570"/>
      <c r="D629" s="547"/>
      <c r="E629" s="547"/>
      <c r="F629" s="547" t="str">
        <f t="shared" si="50"/>
        <v/>
      </c>
      <c r="G629" s="532">
        <f t="shared" si="51"/>
        <v>0</v>
      </c>
      <c r="H629" s="533">
        <v>-1</v>
      </c>
      <c r="I629" s="495" t="s">
        <v>1718</v>
      </c>
      <c r="J629" s="490"/>
      <c r="K629" s="490"/>
      <c r="L629" s="490"/>
    </row>
    <row r="630" spans="1:12" ht="13.8">
      <c r="A630" s="570"/>
      <c r="B630" s="588"/>
      <c r="C630" s="492" t="s">
        <v>19</v>
      </c>
      <c r="D630" s="543">
        <v>75</v>
      </c>
      <c r="E630" s="543">
        <v>75</v>
      </c>
      <c r="F630" s="543">
        <f t="shared" si="50"/>
        <v>100</v>
      </c>
      <c r="G630" s="532">
        <f t="shared" si="51"/>
        <v>0</v>
      </c>
      <c r="H630" s="533">
        <v>0</v>
      </c>
      <c r="I630" s="495"/>
      <c r="J630" s="490"/>
      <c r="K630" s="490"/>
      <c r="L630" s="490"/>
    </row>
    <row r="631" spans="1:12" ht="13.8">
      <c r="A631" s="500" t="s">
        <v>108</v>
      </c>
      <c r="B631" s="503" t="s">
        <v>597</v>
      </c>
      <c r="C631" s="501" t="s">
        <v>12</v>
      </c>
      <c r="D631" s="534">
        <f>SUM(D609:D630)</f>
        <v>105237.8</v>
      </c>
      <c r="E631" s="534">
        <f>SUM(E609:E630)</f>
        <v>87314.400000000009</v>
      </c>
      <c r="F631" s="534">
        <f t="shared" si="50"/>
        <v>82.968667151916904</v>
      </c>
      <c r="G631" s="534">
        <f t="shared" si="51"/>
        <v>-17923.399999999994</v>
      </c>
      <c r="H631" s="535">
        <f>SUM(H609:H630)</f>
        <v>-17923.399999999998</v>
      </c>
      <c r="I631" s="495"/>
      <c r="J631" s="490"/>
      <c r="K631" s="490"/>
      <c r="L631" s="490"/>
    </row>
    <row r="632" spans="1:12" ht="26.4">
      <c r="A632" s="598" t="s">
        <v>111</v>
      </c>
      <c r="B632" s="586" t="s">
        <v>598</v>
      </c>
      <c r="C632" s="568" t="s">
        <v>8</v>
      </c>
      <c r="D632" s="538">
        <v>1289693.8</v>
      </c>
      <c r="E632" s="538">
        <v>1287818.5</v>
      </c>
      <c r="F632" s="532">
        <f t="shared" si="50"/>
        <v>99.854593392633191</v>
      </c>
      <c r="G632" s="532">
        <f t="shared" si="51"/>
        <v>-1875.3000000000466</v>
      </c>
      <c r="H632" s="533">
        <v>-12</v>
      </c>
      <c r="I632" s="495" t="s">
        <v>1719</v>
      </c>
      <c r="J632" s="490"/>
      <c r="K632" s="490"/>
      <c r="L632" s="490"/>
    </row>
    <row r="633" spans="1:12" ht="26.4">
      <c r="A633" s="599"/>
      <c r="B633" s="587"/>
      <c r="C633" s="569"/>
      <c r="D633" s="547"/>
      <c r="E633" s="547"/>
      <c r="F633" s="547" t="str">
        <f t="shared" si="50"/>
        <v/>
      </c>
      <c r="G633" s="532">
        <f t="shared" si="51"/>
        <v>0</v>
      </c>
      <c r="H633" s="533">
        <v>-4.2</v>
      </c>
      <c r="I633" s="495" t="s">
        <v>1720</v>
      </c>
      <c r="J633" s="490"/>
      <c r="K633" s="490"/>
      <c r="L633" s="490"/>
    </row>
    <row r="634" spans="1:12" ht="198">
      <c r="A634" s="599"/>
      <c r="B634" s="587"/>
      <c r="C634" s="569"/>
      <c r="D634" s="547"/>
      <c r="E634" s="547"/>
      <c r="F634" s="547" t="str">
        <f t="shared" si="50"/>
        <v/>
      </c>
      <c r="G634" s="532">
        <f t="shared" si="51"/>
        <v>0</v>
      </c>
      <c r="H634" s="533">
        <v>-167.3</v>
      </c>
      <c r="I634" s="495" t="s">
        <v>1721</v>
      </c>
      <c r="J634" s="490"/>
      <c r="K634" s="490"/>
      <c r="L634" s="490"/>
    </row>
    <row r="635" spans="1:12" ht="26.4" customHeight="1">
      <c r="A635" s="599"/>
      <c r="B635" s="587"/>
      <c r="C635" s="569"/>
      <c r="D635" s="547"/>
      <c r="E635" s="547"/>
      <c r="F635" s="547" t="str">
        <f t="shared" si="50"/>
        <v/>
      </c>
      <c r="G635" s="532">
        <f t="shared" si="51"/>
        <v>0</v>
      </c>
      <c r="H635" s="533">
        <v>-1.3</v>
      </c>
      <c r="I635" s="495" t="s">
        <v>369</v>
      </c>
      <c r="J635" s="490"/>
      <c r="K635" s="490"/>
      <c r="L635" s="490"/>
    </row>
    <row r="636" spans="1:12" ht="105.6">
      <c r="A636" s="599"/>
      <c r="B636" s="587"/>
      <c r="C636" s="569"/>
      <c r="D636" s="547"/>
      <c r="E636" s="547"/>
      <c r="F636" s="547" t="str">
        <f t="shared" si="50"/>
        <v/>
      </c>
      <c r="G636" s="532">
        <f t="shared" si="51"/>
        <v>0</v>
      </c>
      <c r="H636" s="533">
        <v>-484.1</v>
      </c>
      <c r="I636" s="495" t="s">
        <v>1722</v>
      </c>
      <c r="J636" s="490"/>
      <c r="K636" s="490"/>
      <c r="L636" s="490"/>
    </row>
    <row r="637" spans="1:12" ht="66">
      <c r="A637" s="599"/>
      <c r="B637" s="587"/>
      <c r="C637" s="569"/>
      <c r="D637" s="547"/>
      <c r="E637" s="547"/>
      <c r="F637" s="547" t="str">
        <f t="shared" si="50"/>
        <v/>
      </c>
      <c r="G637" s="532">
        <f t="shared" si="51"/>
        <v>0</v>
      </c>
      <c r="H637" s="533">
        <v>-40.299999999999997</v>
      </c>
      <c r="I637" s="495" t="s">
        <v>1723</v>
      </c>
      <c r="J637" s="490"/>
      <c r="K637" s="490"/>
      <c r="L637" s="490"/>
    </row>
    <row r="638" spans="1:12" ht="66">
      <c r="A638" s="599"/>
      <c r="B638" s="587"/>
      <c r="C638" s="570"/>
      <c r="D638" s="547"/>
      <c r="E638" s="547"/>
      <c r="F638" s="547" t="str">
        <f t="shared" si="50"/>
        <v/>
      </c>
      <c r="G638" s="532">
        <f t="shared" si="51"/>
        <v>0</v>
      </c>
      <c r="H638" s="533">
        <v>-1166.0999999999999</v>
      </c>
      <c r="I638" s="495" t="s">
        <v>1724</v>
      </c>
      <c r="J638" s="490"/>
      <c r="K638" s="490"/>
      <c r="L638" s="490"/>
    </row>
    <row r="639" spans="1:12" ht="39.6">
      <c r="A639" s="599"/>
      <c r="B639" s="587"/>
      <c r="C639" s="492" t="s">
        <v>61</v>
      </c>
      <c r="D639" s="538">
        <v>26873</v>
      </c>
      <c r="E639" s="538">
        <v>11274.5</v>
      </c>
      <c r="F639" s="532">
        <f t="shared" si="50"/>
        <v>41.954750120939231</v>
      </c>
      <c r="G639" s="532">
        <f t="shared" si="51"/>
        <v>-15598.5</v>
      </c>
      <c r="H639" s="533">
        <v>-15598.5</v>
      </c>
      <c r="I639" s="495" t="s">
        <v>1725</v>
      </c>
      <c r="J639" s="490"/>
      <c r="K639" s="490"/>
      <c r="L639" s="490"/>
    </row>
    <row r="640" spans="1:12" ht="52.8">
      <c r="A640" s="599"/>
      <c r="B640" s="587"/>
      <c r="C640" s="492" t="s">
        <v>330</v>
      </c>
      <c r="D640" s="538">
        <v>18114</v>
      </c>
      <c r="E640" s="538">
        <v>9060.9</v>
      </c>
      <c r="F640" s="532">
        <f t="shared" si="50"/>
        <v>50.021530308049023</v>
      </c>
      <c r="G640" s="532">
        <f t="shared" si="51"/>
        <v>-9053.1</v>
      </c>
      <c r="H640" s="533">
        <v>-9053.1</v>
      </c>
      <c r="I640" s="495" t="s">
        <v>1726</v>
      </c>
      <c r="J640" s="490"/>
      <c r="K640" s="490"/>
      <c r="L640" s="490"/>
    </row>
    <row r="641" spans="1:12" ht="39.6">
      <c r="A641" s="599"/>
      <c r="B641" s="587"/>
      <c r="C641" s="492" t="s">
        <v>1652</v>
      </c>
      <c r="D641" s="538">
        <v>2579</v>
      </c>
      <c r="E641" s="538">
        <v>1512.8</v>
      </c>
      <c r="F641" s="532">
        <f t="shared" si="50"/>
        <v>58.658394726638228</v>
      </c>
      <c r="G641" s="532">
        <f t="shared" si="51"/>
        <v>-1066.2</v>
      </c>
      <c r="H641" s="533">
        <v>-1066.2</v>
      </c>
      <c r="I641" s="495" t="s">
        <v>1727</v>
      </c>
      <c r="J641" s="490"/>
      <c r="K641" s="490"/>
      <c r="L641" s="490"/>
    </row>
    <row r="642" spans="1:12" ht="26.4" customHeight="1">
      <c r="A642" s="599"/>
      <c r="B642" s="587"/>
      <c r="C642" s="568" t="s">
        <v>1642</v>
      </c>
      <c r="D642" s="538">
        <v>26</v>
      </c>
      <c r="E642" s="538">
        <v>15.9</v>
      </c>
      <c r="F642" s="532">
        <f t="shared" si="50"/>
        <v>61.15384615384616</v>
      </c>
      <c r="G642" s="532">
        <f t="shared" si="51"/>
        <v>-10.1</v>
      </c>
      <c r="H642" s="533">
        <v>-3.1</v>
      </c>
      <c r="I642" s="495" t="s">
        <v>1728</v>
      </c>
      <c r="J642" s="490"/>
      <c r="K642" s="490"/>
      <c r="L642" s="490"/>
    </row>
    <row r="643" spans="1:12" ht="26.4" customHeight="1">
      <c r="A643" s="599"/>
      <c r="B643" s="587"/>
      <c r="C643" s="570"/>
      <c r="D643" s="538"/>
      <c r="E643" s="538"/>
      <c r="F643" s="532"/>
      <c r="G643" s="532">
        <f t="shared" si="51"/>
        <v>0</v>
      </c>
      <c r="H643" s="533">
        <v>-7</v>
      </c>
      <c r="I643" s="495" t="s">
        <v>2226</v>
      </c>
      <c r="J643" s="490"/>
      <c r="K643" s="490"/>
      <c r="L643" s="490"/>
    </row>
    <row r="644" spans="1:12" ht="52.8">
      <c r="A644" s="599"/>
      <c r="B644" s="587"/>
      <c r="C644" s="492" t="s">
        <v>758</v>
      </c>
      <c r="D644" s="538">
        <v>48088</v>
      </c>
      <c r="E644" s="538">
        <v>36857.599999999999</v>
      </c>
      <c r="F644" s="532">
        <f t="shared" si="50"/>
        <v>76.646148727333212</v>
      </c>
      <c r="G644" s="532">
        <f t="shared" si="51"/>
        <v>-11230.400000000001</v>
      </c>
      <c r="H644" s="533">
        <v>-11230.4</v>
      </c>
      <c r="I644" s="495" t="s">
        <v>1729</v>
      </c>
      <c r="J644" s="490"/>
      <c r="K644" s="490"/>
      <c r="L644" s="490"/>
    </row>
    <row r="645" spans="1:12" ht="26.4">
      <c r="A645" s="599"/>
      <c r="B645" s="587"/>
      <c r="C645" s="492" t="s">
        <v>739</v>
      </c>
      <c r="D645" s="538">
        <v>116471</v>
      </c>
      <c r="E645" s="538">
        <v>103691.9</v>
      </c>
      <c r="F645" s="532">
        <f t="shared" si="50"/>
        <v>89.028084244146612</v>
      </c>
      <c r="G645" s="532">
        <f t="shared" si="51"/>
        <v>-12779.100000000006</v>
      </c>
      <c r="H645" s="533">
        <v>-12779.1</v>
      </c>
      <c r="I645" s="495" t="s">
        <v>1730</v>
      </c>
      <c r="J645" s="490"/>
      <c r="K645" s="490"/>
      <c r="L645" s="490"/>
    </row>
    <row r="646" spans="1:12" ht="39.6">
      <c r="A646" s="599"/>
      <c r="B646" s="587"/>
      <c r="C646" s="492" t="s">
        <v>1653</v>
      </c>
      <c r="D646" s="538">
        <v>14613</v>
      </c>
      <c r="E646" s="538">
        <v>8572.7000000000007</v>
      </c>
      <c r="F646" s="532">
        <f t="shared" si="50"/>
        <v>58.664887429001581</v>
      </c>
      <c r="G646" s="532">
        <f t="shared" si="51"/>
        <v>-6040.2999999999993</v>
      </c>
      <c r="H646" s="533">
        <v>-6040.3</v>
      </c>
      <c r="I646" s="495" t="s">
        <v>1727</v>
      </c>
      <c r="J646" s="490"/>
      <c r="K646" s="490"/>
      <c r="L646" s="490"/>
    </row>
    <row r="647" spans="1:12" ht="26.4" customHeight="1">
      <c r="A647" s="599"/>
      <c r="B647" s="587"/>
      <c r="C647" s="568" t="s">
        <v>1643</v>
      </c>
      <c r="D647" s="538">
        <v>144</v>
      </c>
      <c r="E647" s="538">
        <v>89.9</v>
      </c>
      <c r="F647" s="532">
        <f t="shared" si="50"/>
        <v>62.430555555555557</v>
      </c>
      <c r="G647" s="532">
        <f t="shared" si="51"/>
        <v>-54.099999999999994</v>
      </c>
      <c r="H647" s="533">
        <v>-16.899999999999999</v>
      </c>
      <c r="I647" s="495" t="s">
        <v>1728</v>
      </c>
      <c r="J647" s="490"/>
      <c r="K647" s="490"/>
      <c r="L647" s="490"/>
    </row>
    <row r="648" spans="1:12" ht="26.4" customHeight="1">
      <c r="A648" s="599"/>
      <c r="B648" s="587"/>
      <c r="C648" s="570"/>
      <c r="D648" s="538"/>
      <c r="E648" s="538"/>
      <c r="F648" s="532" t="str">
        <f t="shared" si="50"/>
        <v/>
      </c>
      <c r="G648" s="532">
        <f t="shared" si="51"/>
        <v>0</v>
      </c>
      <c r="H648" s="533">
        <v>-37.200000000000003</v>
      </c>
      <c r="I648" s="495" t="s">
        <v>2227</v>
      </c>
      <c r="J648" s="490"/>
      <c r="K648" s="490"/>
      <c r="L648" s="490"/>
    </row>
    <row r="649" spans="1:12" ht="26.4" customHeight="1">
      <c r="A649" s="599"/>
      <c r="B649" s="587"/>
      <c r="C649" s="568" t="s">
        <v>11</v>
      </c>
      <c r="D649" s="538">
        <v>2056.1</v>
      </c>
      <c r="E649" s="538">
        <v>1244.7</v>
      </c>
      <c r="F649" s="532">
        <f t="shared" si="50"/>
        <v>60.536938864841204</v>
      </c>
      <c r="G649" s="532">
        <f t="shared" si="51"/>
        <v>-811.39999999999986</v>
      </c>
      <c r="H649" s="533">
        <v>-30.1</v>
      </c>
      <c r="I649" s="495" t="s">
        <v>1731</v>
      </c>
      <c r="J649" s="490"/>
      <c r="K649" s="490"/>
      <c r="L649" s="490"/>
    </row>
    <row r="650" spans="1:12" ht="66">
      <c r="A650" s="599"/>
      <c r="B650" s="587"/>
      <c r="C650" s="569"/>
      <c r="D650" s="538"/>
      <c r="E650" s="538"/>
      <c r="F650" s="532"/>
      <c r="G650" s="532">
        <f t="shared" si="51"/>
        <v>0</v>
      </c>
      <c r="H650" s="533">
        <v>-636.79999999999995</v>
      </c>
      <c r="I650" s="495" t="s">
        <v>1732</v>
      </c>
      <c r="J650" s="490"/>
      <c r="K650" s="490"/>
      <c r="L650" s="490"/>
    </row>
    <row r="651" spans="1:12" ht="52.8">
      <c r="A651" s="600"/>
      <c r="B651" s="588"/>
      <c r="C651" s="570"/>
      <c r="D651" s="538"/>
      <c r="E651" s="538"/>
      <c r="F651" s="532"/>
      <c r="G651" s="532">
        <f t="shared" si="51"/>
        <v>0</v>
      </c>
      <c r="H651" s="533">
        <v>-144.5</v>
      </c>
      <c r="I651" s="495" t="s">
        <v>1733</v>
      </c>
      <c r="J651" s="490"/>
      <c r="K651" s="490"/>
      <c r="L651" s="490"/>
    </row>
    <row r="652" spans="1:12" ht="26.4">
      <c r="A652" s="505" t="s">
        <v>111</v>
      </c>
      <c r="B652" s="515" t="s">
        <v>598</v>
      </c>
      <c r="C652" s="506" t="s">
        <v>12</v>
      </c>
      <c r="D652" s="537">
        <f>SUM(D632:D649)</f>
        <v>1518657.9000000001</v>
      </c>
      <c r="E652" s="537">
        <f>SUM(E632:E649)</f>
        <v>1460139.3999999997</v>
      </c>
      <c r="F652" s="537">
        <f t="shared" si="50"/>
        <v>96.146696369208598</v>
      </c>
      <c r="G652" s="537">
        <f t="shared" si="51"/>
        <v>-58518.500000000466</v>
      </c>
      <c r="H652" s="535">
        <f>SUM(H632:H651)</f>
        <v>-58518.5</v>
      </c>
      <c r="I652" s="495"/>
      <c r="J652" s="490"/>
      <c r="K652" s="490"/>
      <c r="L652" s="490"/>
    </row>
    <row r="653" spans="1:12" ht="39.6">
      <c r="A653" s="568" t="s">
        <v>596</v>
      </c>
      <c r="B653" s="586" t="s">
        <v>599</v>
      </c>
      <c r="C653" s="568" t="s">
        <v>8</v>
      </c>
      <c r="D653" s="538">
        <v>8721.7999999999993</v>
      </c>
      <c r="E653" s="538">
        <v>8611.7000000000007</v>
      </c>
      <c r="F653" s="532">
        <f t="shared" si="50"/>
        <v>98.737645898782375</v>
      </c>
      <c r="G653" s="532">
        <f t="shared" si="51"/>
        <v>-110.09999999999854</v>
      </c>
      <c r="H653" s="533">
        <v>-99.3</v>
      </c>
      <c r="I653" s="495" t="s">
        <v>1734</v>
      </c>
      <c r="J653" s="490"/>
      <c r="K653" s="490"/>
      <c r="L653" s="490"/>
    </row>
    <row r="654" spans="1:12" ht="39.6">
      <c r="A654" s="569"/>
      <c r="B654" s="587"/>
      <c r="C654" s="570"/>
      <c r="D654" s="547"/>
      <c r="E654" s="547"/>
      <c r="F654" s="547" t="str">
        <f t="shared" si="50"/>
        <v/>
      </c>
      <c r="G654" s="532">
        <f t="shared" si="51"/>
        <v>0</v>
      </c>
      <c r="H654" s="533">
        <v>-10.8</v>
      </c>
      <c r="I654" s="495" t="s">
        <v>1735</v>
      </c>
      <c r="J654" s="490"/>
      <c r="K654" s="490"/>
      <c r="L654" s="490"/>
    </row>
    <row r="655" spans="1:12" ht="13.8">
      <c r="A655" s="569"/>
      <c r="B655" s="587"/>
      <c r="C655" s="492" t="s">
        <v>606</v>
      </c>
      <c r="D655" s="538">
        <v>509</v>
      </c>
      <c r="E655" s="538">
        <v>494.8</v>
      </c>
      <c r="F655" s="532">
        <f t="shared" ref="F655:F686" si="52">IF(ISBLANK(E655),"",+E655/D655*100)</f>
        <v>97.210216110019658</v>
      </c>
      <c r="G655" s="532">
        <f t="shared" si="51"/>
        <v>-14.199999999999989</v>
      </c>
      <c r="H655" s="533">
        <v>-14.2</v>
      </c>
      <c r="I655" s="495" t="s">
        <v>1736</v>
      </c>
      <c r="J655" s="490"/>
      <c r="K655" s="490"/>
      <c r="L655" s="490"/>
    </row>
    <row r="656" spans="1:12" ht="13.8">
      <c r="A656" s="570"/>
      <c r="B656" s="588"/>
      <c r="C656" s="492" t="s">
        <v>11</v>
      </c>
      <c r="D656" s="538">
        <v>1945.5</v>
      </c>
      <c r="E656" s="538">
        <v>180</v>
      </c>
      <c r="F656" s="532">
        <f t="shared" si="52"/>
        <v>9.2521202775636073</v>
      </c>
      <c r="G656" s="532">
        <f t="shared" si="51"/>
        <v>-1765.5</v>
      </c>
      <c r="H656" s="533">
        <v>-1765.5</v>
      </c>
      <c r="I656" s="495" t="s">
        <v>1737</v>
      </c>
      <c r="J656" s="490"/>
      <c r="K656" s="490"/>
      <c r="L656" s="490"/>
    </row>
    <row r="657" spans="1:12" ht="13.8">
      <c r="A657" s="500" t="s">
        <v>596</v>
      </c>
      <c r="B657" s="503" t="s">
        <v>599</v>
      </c>
      <c r="C657" s="501" t="s">
        <v>12</v>
      </c>
      <c r="D657" s="534">
        <f>SUM(D653:D656)</f>
        <v>11176.3</v>
      </c>
      <c r="E657" s="534">
        <f>SUM(E653:E656)</f>
        <v>9286.5</v>
      </c>
      <c r="F657" s="534">
        <f t="shared" si="52"/>
        <v>83.091005073235337</v>
      </c>
      <c r="G657" s="534">
        <f t="shared" ref="G657:G665" si="53">+E657-D657</f>
        <v>-1889.7999999999993</v>
      </c>
      <c r="H657" s="535">
        <f>SUM(H653:H656)</f>
        <v>-1889.8</v>
      </c>
      <c r="I657" s="495"/>
      <c r="J657" s="490"/>
      <c r="K657" s="490"/>
      <c r="L657" s="490"/>
    </row>
    <row r="658" spans="1:12" ht="26.4">
      <c r="A658" s="492" t="s">
        <v>108</v>
      </c>
      <c r="B658" s="509" t="s">
        <v>427</v>
      </c>
      <c r="C658" s="492" t="s">
        <v>8</v>
      </c>
      <c r="D658" s="532">
        <v>150</v>
      </c>
      <c r="E658" s="532">
        <v>105.9</v>
      </c>
      <c r="F658" s="532">
        <f>IF(ISBLANK(E658),"",+E658/D658*100)</f>
        <v>70.600000000000009</v>
      </c>
      <c r="G658" s="532">
        <f t="shared" ref="G658" si="54">+E658-D658</f>
        <v>-44.099999999999994</v>
      </c>
      <c r="H658" s="533">
        <v>-44.1</v>
      </c>
      <c r="I658" s="495" t="s">
        <v>400</v>
      </c>
      <c r="J658" s="490"/>
      <c r="K658" s="490"/>
      <c r="L658" s="490"/>
    </row>
    <row r="659" spans="1:12" ht="26.4">
      <c r="A659" s="505" t="s">
        <v>108</v>
      </c>
      <c r="B659" s="506" t="s">
        <v>427</v>
      </c>
      <c r="C659" s="506" t="s">
        <v>12</v>
      </c>
      <c r="D659" s="537">
        <f>SUM(D658:D658)</f>
        <v>150</v>
      </c>
      <c r="E659" s="537">
        <f>SUM(E658:E658)</f>
        <v>105.9</v>
      </c>
      <c r="F659" s="537">
        <f>IF(ISBLANK(E659),"",+E659/D659*100)</f>
        <v>70.600000000000009</v>
      </c>
      <c r="G659" s="537">
        <f>+E659-D659</f>
        <v>-44.099999999999994</v>
      </c>
      <c r="H659" s="533">
        <f>SUM(H658:H658)</f>
        <v>-44.1</v>
      </c>
      <c r="I659" s="495"/>
      <c r="J659" s="490"/>
      <c r="K659" s="490"/>
      <c r="L659" s="490"/>
    </row>
    <row r="660" spans="1:12" ht="13.8">
      <c r="A660" s="559" t="s">
        <v>2192</v>
      </c>
      <c r="B660" s="560"/>
      <c r="C660" s="560"/>
      <c r="D660" s="560"/>
      <c r="E660" s="560"/>
      <c r="F660" s="560"/>
      <c r="G660" s="560"/>
      <c r="H660" s="560"/>
      <c r="I660" s="561"/>
      <c r="J660" s="490"/>
      <c r="K660" s="490"/>
      <c r="L660" s="490"/>
    </row>
    <row r="661" spans="1:12" ht="79.2">
      <c r="A661" s="568" t="s">
        <v>112</v>
      </c>
      <c r="B661" s="583" t="s">
        <v>1576</v>
      </c>
      <c r="C661" s="492" t="s">
        <v>8</v>
      </c>
      <c r="D661" s="532">
        <v>22516</v>
      </c>
      <c r="E661" s="532">
        <v>21839</v>
      </c>
      <c r="F661" s="532">
        <f t="shared" si="52"/>
        <v>96.993249244981357</v>
      </c>
      <c r="G661" s="532">
        <f t="shared" si="53"/>
        <v>-677</v>
      </c>
      <c r="H661" s="533">
        <v>-677</v>
      </c>
      <c r="I661" s="495" t="s">
        <v>2122</v>
      </c>
      <c r="J661" s="490"/>
      <c r="K661" s="490"/>
      <c r="L661" s="490"/>
    </row>
    <row r="662" spans="1:12" ht="39.6">
      <c r="A662" s="569"/>
      <c r="B662" s="584"/>
      <c r="C662" s="492" t="s">
        <v>1583</v>
      </c>
      <c r="D662" s="532">
        <v>3573</v>
      </c>
      <c r="E662" s="532">
        <v>36.299999999999997</v>
      </c>
      <c r="F662" s="532">
        <f t="shared" si="52"/>
        <v>1.0159529806884968</v>
      </c>
      <c r="G662" s="532">
        <f t="shared" si="53"/>
        <v>-3536.7</v>
      </c>
      <c r="H662" s="533">
        <v>-3536.7</v>
      </c>
      <c r="I662" s="495" t="s">
        <v>2123</v>
      </c>
      <c r="J662" s="490"/>
      <c r="K662" s="490"/>
      <c r="L662" s="490"/>
    </row>
    <row r="663" spans="1:12" ht="39.6">
      <c r="A663" s="569"/>
      <c r="B663" s="584"/>
      <c r="C663" s="492" t="s">
        <v>1632</v>
      </c>
      <c r="D663" s="532">
        <v>6249</v>
      </c>
      <c r="E663" s="532">
        <v>1046.9000000000001</v>
      </c>
      <c r="F663" s="532">
        <f t="shared" ref="F663" si="55">IF(ISBLANK(E663),"",+E663/D663*100)</f>
        <v>16.753080492878862</v>
      </c>
      <c r="G663" s="532">
        <f t="shared" si="53"/>
        <v>-5202.1000000000004</v>
      </c>
      <c r="H663" s="533">
        <v>-5202.1000000000004</v>
      </c>
      <c r="I663" s="495" t="s">
        <v>2124</v>
      </c>
      <c r="J663" s="490"/>
      <c r="K663" s="490"/>
      <c r="L663" s="490"/>
    </row>
    <row r="664" spans="1:12" ht="39.6">
      <c r="A664" s="569"/>
      <c r="B664" s="584"/>
      <c r="C664" s="492" t="s">
        <v>1633</v>
      </c>
      <c r="D664" s="532">
        <v>16723</v>
      </c>
      <c r="E664" s="532">
        <v>2423.1</v>
      </c>
      <c r="F664" s="532">
        <f t="shared" ref="F664" si="56">IF(ISBLANK(E664),"",+E664/D664*100)</f>
        <v>14.489625067272618</v>
      </c>
      <c r="G664" s="532">
        <f t="shared" si="53"/>
        <v>-14299.9</v>
      </c>
      <c r="H664" s="533">
        <v>-14299.9</v>
      </c>
      <c r="I664" s="495" t="s">
        <v>2124</v>
      </c>
      <c r="J664" s="490"/>
      <c r="K664" s="490"/>
      <c r="L664" s="490"/>
    </row>
    <row r="665" spans="1:12" ht="39.6">
      <c r="A665" s="570"/>
      <c r="B665" s="585"/>
      <c r="C665" s="492" t="s">
        <v>1597</v>
      </c>
      <c r="D665" s="532">
        <v>15000</v>
      </c>
      <c r="E665" s="532">
        <v>8206.2000000000007</v>
      </c>
      <c r="F665" s="532">
        <f t="shared" si="52"/>
        <v>54.707999999999998</v>
      </c>
      <c r="G665" s="532">
        <f t="shared" si="53"/>
        <v>-6793.7999999999993</v>
      </c>
      <c r="H665" s="533">
        <v>-6793.8</v>
      </c>
      <c r="I665" s="495" t="s">
        <v>2125</v>
      </c>
      <c r="J665" s="490"/>
      <c r="K665" s="490"/>
      <c r="L665" s="490"/>
    </row>
    <row r="666" spans="1:12" ht="13.8">
      <c r="A666" s="500" t="s">
        <v>112</v>
      </c>
      <c r="B666" s="501" t="s">
        <v>1576</v>
      </c>
      <c r="C666" s="501" t="s">
        <v>12</v>
      </c>
      <c r="D666" s="534">
        <f>SUM(D661:D665)</f>
        <v>64061</v>
      </c>
      <c r="E666" s="534">
        <f>SUM(E661:E665)</f>
        <v>33551.5</v>
      </c>
      <c r="F666" s="534">
        <f>IF(ISBLANK(E666),"",+E666/D666*100)</f>
        <v>52.374299495793075</v>
      </c>
      <c r="G666" s="534">
        <f>+E666-D666</f>
        <v>-30509.5</v>
      </c>
      <c r="H666" s="535">
        <f>SUM(H661:H665)</f>
        <v>-30509.499999999996</v>
      </c>
      <c r="I666" s="495"/>
      <c r="J666" s="490"/>
      <c r="K666" s="490"/>
      <c r="L666" s="490"/>
    </row>
    <row r="667" spans="1:12" ht="13.8">
      <c r="A667" s="568" t="s">
        <v>1577</v>
      </c>
      <c r="B667" s="583" t="s">
        <v>1578</v>
      </c>
      <c r="C667" s="568" t="s">
        <v>8</v>
      </c>
      <c r="D667" s="532">
        <v>2286010.9</v>
      </c>
      <c r="E667" s="532">
        <v>2272237</v>
      </c>
      <c r="F667" s="532">
        <f t="shared" si="52"/>
        <v>99.397470064556558</v>
      </c>
      <c r="G667" s="532">
        <f t="shared" ref="G667:G693" si="57">+E667-D667</f>
        <v>-13773.899999999907</v>
      </c>
      <c r="H667" s="533">
        <v>-242.4</v>
      </c>
      <c r="I667" s="495" t="s">
        <v>2126</v>
      </c>
      <c r="J667" s="490"/>
      <c r="K667" s="490"/>
      <c r="L667" s="490"/>
    </row>
    <row r="668" spans="1:12" ht="39.6">
      <c r="A668" s="569"/>
      <c r="B668" s="584"/>
      <c r="C668" s="569"/>
      <c r="D668" s="532"/>
      <c r="E668" s="532"/>
      <c r="F668" s="532" t="str">
        <f t="shared" si="52"/>
        <v/>
      </c>
      <c r="G668" s="532">
        <f t="shared" si="57"/>
        <v>0</v>
      </c>
      <c r="H668" s="533">
        <v>-523.6</v>
      </c>
      <c r="I668" s="495" t="s">
        <v>2127</v>
      </c>
      <c r="J668" s="490"/>
      <c r="K668" s="490"/>
      <c r="L668" s="490"/>
    </row>
    <row r="669" spans="1:12" ht="79.2">
      <c r="A669" s="569"/>
      <c r="B669" s="584"/>
      <c r="C669" s="569"/>
      <c r="D669" s="532"/>
      <c r="E669" s="532"/>
      <c r="F669" s="532"/>
      <c r="G669" s="532">
        <f t="shared" si="57"/>
        <v>0</v>
      </c>
      <c r="H669" s="533">
        <v>-1563.5</v>
      </c>
      <c r="I669" s="495" t="s">
        <v>2128</v>
      </c>
      <c r="J669" s="490"/>
      <c r="K669" s="490"/>
      <c r="L669" s="490"/>
    </row>
    <row r="670" spans="1:12" ht="26.4">
      <c r="A670" s="569"/>
      <c r="B670" s="584"/>
      <c r="C670" s="569"/>
      <c r="D670" s="532"/>
      <c r="E670" s="532"/>
      <c r="F670" s="532"/>
      <c r="G670" s="532">
        <f t="shared" si="57"/>
        <v>0</v>
      </c>
      <c r="H670" s="533">
        <v>-641.79999999999995</v>
      </c>
      <c r="I670" s="495" t="s">
        <v>2129</v>
      </c>
      <c r="J670" s="490"/>
      <c r="K670" s="490"/>
      <c r="L670" s="490"/>
    </row>
    <row r="671" spans="1:12" ht="13.8">
      <c r="A671" s="569"/>
      <c r="B671" s="584"/>
      <c r="C671" s="569"/>
      <c r="D671" s="532"/>
      <c r="E671" s="532"/>
      <c r="F671" s="532"/>
      <c r="G671" s="532">
        <f t="shared" si="57"/>
        <v>0</v>
      </c>
      <c r="H671" s="533">
        <v>-31.3</v>
      </c>
      <c r="I671" s="495" t="s">
        <v>502</v>
      </c>
      <c r="J671" s="490"/>
      <c r="K671" s="490"/>
      <c r="L671" s="490"/>
    </row>
    <row r="672" spans="1:12" ht="13.8">
      <c r="A672" s="569"/>
      <c r="B672" s="584"/>
      <c r="C672" s="569"/>
      <c r="D672" s="532"/>
      <c r="E672" s="532"/>
      <c r="F672" s="532"/>
      <c r="G672" s="532">
        <f t="shared" si="57"/>
        <v>0</v>
      </c>
      <c r="H672" s="533">
        <v>-359.7</v>
      </c>
      <c r="I672" s="495" t="s">
        <v>448</v>
      </c>
      <c r="J672" s="490"/>
      <c r="K672" s="490"/>
      <c r="L672" s="490"/>
    </row>
    <row r="673" spans="1:12" ht="26.4">
      <c r="A673" s="569"/>
      <c r="B673" s="584"/>
      <c r="C673" s="569"/>
      <c r="D673" s="532"/>
      <c r="E673" s="532"/>
      <c r="F673" s="532"/>
      <c r="G673" s="532">
        <f t="shared" si="57"/>
        <v>0</v>
      </c>
      <c r="H673" s="533">
        <v>-358.2</v>
      </c>
      <c r="I673" s="495" t="s">
        <v>2130</v>
      </c>
      <c r="J673" s="490"/>
      <c r="K673" s="490"/>
      <c r="L673" s="490"/>
    </row>
    <row r="674" spans="1:12" ht="26.4">
      <c r="A674" s="569"/>
      <c r="B674" s="584"/>
      <c r="C674" s="569"/>
      <c r="D674" s="532"/>
      <c r="E674" s="532"/>
      <c r="F674" s="532"/>
      <c r="G674" s="532">
        <f>+E674-D674</f>
        <v>0</v>
      </c>
      <c r="H674" s="533">
        <v>-297.5</v>
      </c>
      <c r="I674" s="495" t="s">
        <v>2131</v>
      </c>
      <c r="J674" s="490"/>
      <c r="K674" s="490"/>
      <c r="L674" s="490"/>
    </row>
    <row r="675" spans="1:12" ht="132">
      <c r="A675" s="569"/>
      <c r="B675" s="584"/>
      <c r="C675" s="569"/>
      <c r="D675" s="532"/>
      <c r="E675" s="532"/>
      <c r="F675" s="532"/>
      <c r="G675" s="532">
        <f t="shared" si="57"/>
        <v>0</v>
      </c>
      <c r="H675" s="533">
        <v>-8566.7000000000007</v>
      </c>
      <c r="I675" s="495" t="s">
        <v>2132</v>
      </c>
      <c r="J675" s="490"/>
      <c r="K675" s="490"/>
      <c r="L675" s="490"/>
    </row>
    <row r="676" spans="1:12" ht="39.6">
      <c r="A676" s="569"/>
      <c r="B676" s="584"/>
      <c r="C676" s="570"/>
      <c r="D676" s="532"/>
      <c r="E676" s="532"/>
      <c r="F676" s="532"/>
      <c r="G676" s="532">
        <f t="shared" si="57"/>
        <v>0</v>
      </c>
      <c r="H676" s="533">
        <v>-1189.2</v>
      </c>
      <c r="I676" s="495" t="s">
        <v>2133</v>
      </c>
      <c r="J676" s="490"/>
      <c r="K676" s="490"/>
      <c r="L676" s="490"/>
    </row>
    <row r="677" spans="1:12" ht="39.6">
      <c r="A677" s="569"/>
      <c r="B677" s="584"/>
      <c r="C677" s="492" t="s">
        <v>1583</v>
      </c>
      <c r="D677" s="532">
        <v>20200</v>
      </c>
      <c r="E677" s="532">
        <v>8502.1</v>
      </c>
      <c r="F677" s="532">
        <f t="shared" si="52"/>
        <v>42.08960396039604</v>
      </c>
      <c r="G677" s="532">
        <f t="shared" si="57"/>
        <v>-11697.9</v>
      </c>
      <c r="H677" s="533">
        <v>-11697.9</v>
      </c>
      <c r="I677" s="495" t="s">
        <v>2125</v>
      </c>
      <c r="J677" s="490"/>
      <c r="K677" s="490"/>
      <c r="L677" s="490"/>
    </row>
    <row r="678" spans="1:12" ht="13.8">
      <c r="A678" s="569"/>
      <c r="B678" s="584"/>
      <c r="C678" s="568" t="s">
        <v>2121</v>
      </c>
      <c r="D678" s="532">
        <v>1961.1</v>
      </c>
      <c r="E678" s="532">
        <v>1825</v>
      </c>
      <c r="F678" s="532">
        <f>IF(ISBLANK(E678),"",+E678/D678*100)</f>
        <v>93.060017337208706</v>
      </c>
      <c r="G678" s="532">
        <f>+E678-D678</f>
        <v>-136.09999999999991</v>
      </c>
      <c r="H678" s="533">
        <v>-3.5</v>
      </c>
      <c r="I678" s="495" t="s">
        <v>2134</v>
      </c>
      <c r="J678" s="490"/>
      <c r="K678" s="490"/>
      <c r="L678" s="490"/>
    </row>
    <row r="679" spans="1:12" ht="13.8">
      <c r="A679" s="569"/>
      <c r="B679" s="584"/>
      <c r="C679" s="569"/>
      <c r="D679" s="532"/>
      <c r="E679" s="532"/>
      <c r="F679" s="532" t="str">
        <f>IF(ISBLANK(E679),"",+E679/D679*100)</f>
        <v/>
      </c>
      <c r="G679" s="532">
        <f>+E679-D679</f>
        <v>0</v>
      </c>
      <c r="H679" s="533">
        <v>-3.1</v>
      </c>
      <c r="I679" s="495" t="s">
        <v>2135</v>
      </c>
      <c r="J679" s="490"/>
      <c r="K679" s="490"/>
      <c r="L679" s="490"/>
    </row>
    <row r="680" spans="1:12" ht="39.6">
      <c r="A680" s="569"/>
      <c r="B680" s="584"/>
      <c r="C680" s="569"/>
      <c r="D680" s="532"/>
      <c r="E680" s="532"/>
      <c r="F680" s="532" t="str">
        <f>IF(ISBLANK(E680),"",+E680/D680*100)</f>
        <v/>
      </c>
      <c r="G680" s="532">
        <f>+E680-D680</f>
        <v>0</v>
      </c>
      <c r="H680" s="533">
        <v>-64.400000000000006</v>
      </c>
      <c r="I680" s="495" t="s">
        <v>2136</v>
      </c>
      <c r="J680" s="490"/>
      <c r="K680" s="490"/>
      <c r="L680" s="490"/>
    </row>
    <row r="681" spans="1:12" ht="39.6">
      <c r="A681" s="569"/>
      <c r="B681" s="584"/>
      <c r="C681" s="570"/>
      <c r="D681" s="532"/>
      <c r="E681" s="532"/>
      <c r="F681" s="532" t="str">
        <f>IF(ISBLANK(E681),"",+E681/D681*100)</f>
        <v/>
      </c>
      <c r="G681" s="532">
        <f>+E681-D681</f>
        <v>0</v>
      </c>
      <c r="H681" s="533">
        <v>-65.099999999999994</v>
      </c>
      <c r="I681" s="495" t="s">
        <v>2137</v>
      </c>
      <c r="J681" s="490"/>
      <c r="K681" s="490"/>
      <c r="L681" s="490"/>
    </row>
    <row r="682" spans="1:12" ht="52.8">
      <c r="A682" s="569"/>
      <c r="B682" s="584"/>
      <c r="C682" s="492" t="s">
        <v>1377</v>
      </c>
      <c r="D682" s="532">
        <v>38975.9</v>
      </c>
      <c r="E682" s="532">
        <v>37784.400000000001</v>
      </c>
      <c r="F682" s="532">
        <f t="shared" si="52"/>
        <v>96.942982714959754</v>
      </c>
      <c r="G682" s="532">
        <f t="shared" si="57"/>
        <v>-1191.5</v>
      </c>
      <c r="H682" s="533">
        <v>-1191.5</v>
      </c>
      <c r="I682" s="495" t="s">
        <v>2138</v>
      </c>
      <c r="J682" s="490"/>
      <c r="K682" s="490"/>
      <c r="L682" s="490"/>
    </row>
    <row r="683" spans="1:12" ht="39.6">
      <c r="A683" s="569"/>
      <c r="B683" s="584"/>
      <c r="C683" s="492" t="s">
        <v>1632</v>
      </c>
      <c r="D683" s="532">
        <v>19985</v>
      </c>
      <c r="E683" s="532">
        <v>14373.9</v>
      </c>
      <c r="F683" s="532">
        <f>IF(ISBLANK(E683),"",+E683/D683*100)</f>
        <v>71.923442581936442</v>
      </c>
      <c r="G683" s="532">
        <f t="shared" si="57"/>
        <v>-5611.1</v>
      </c>
      <c r="H683" s="533">
        <v>-5611.1</v>
      </c>
      <c r="I683" s="495" t="s">
        <v>2139</v>
      </c>
      <c r="J683" s="490"/>
      <c r="K683" s="490"/>
      <c r="L683" s="490"/>
    </row>
    <row r="684" spans="1:12" ht="13.8">
      <c r="A684" s="569"/>
      <c r="B684" s="584"/>
      <c r="C684" s="492" t="s">
        <v>1656</v>
      </c>
      <c r="D684" s="532">
        <v>69</v>
      </c>
      <c r="E684" s="532">
        <v>65.900000000000006</v>
      </c>
      <c r="F684" s="532">
        <f t="shared" si="52"/>
        <v>95.507246376811608</v>
      </c>
      <c r="G684" s="532">
        <f t="shared" si="57"/>
        <v>-3.0999999999999943</v>
      </c>
      <c r="H684" s="533">
        <v>-3.1</v>
      </c>
      <c r="I684" s="495" t="s">
        <v>2140</v>
      </c>
      <c r="J684" s="490"/>
      <c r="K684" s="490"/>
      <c r="L684" s="490"/>
    </row>
    <row r="685" spans="1:12" ht="39.6">
      <c r="A685" s="569"/>
      <c r="B685" s="584"/>
      <c r="C685" s="492" t="s">
        <v>1633</v>
      </c>
      <c r="D685" s="532">
        <v>84370</v>
      </c>
      <c r="E685" s="532">
        <v>58071.3</v>
      </c>
      <c r="F685" s="532">
        <f t="shared" si="52"/>
        <v>68.829323219153721</v>
      </c>
      <c r="G685" s="532">
        <f t="shared" si="57"/>
        <v>-26298.699999999997</v>
      </c>
      <c r="H685" s="533">
        <v>-26298.7</v>
      </c>
      <c r="I685" s="495" t="s">
        <v>2139</v>
      </c>
      <c r="J685" s="490"/>
      <c r="K685" s="490"/>
      <c r="L685" s="490"/>
    </row>
    <row r="686" spans="1:12" ht="39.6">
      <c r="A686" s="569"/>
      <c r="B686" s="584"/>
      <c r="C686" s="492" t="s">
        <v>1597</v>
      </c>
      <c r="D686" s="532">
        <v>138100</v>
      </c>
      <c r="E686" s="532">
        <v>100716.3</v>
      </c>
      <c r="F686" s="532">
        <f t="shared" si="52"/>
        <v>72.929978276611152</v>
      </c>
      <c r="G686" s="532">
        <f t="shared" si="57"/>
        <v>-37383.699999999997</v>
      </c>
      <c r="H686" s="533">
        <v>-37383.699999999997</v>
      </c>
      <c r="I686" s="495" t="s">
        <v>2125</v>
      </c>
      <c r="J686" s="490"/>
      <c r="K686" s="490"/>
      <c r="L686" s="490"/>
    </row>
    <row r="687" spans="1:12" ht="13.8">
      <c r="A687" s="569"/>
      <c r="B687" s="584"/>
      <c r="C687" s="492" t="s">
        <v>1657</v>
      </c>
      <c r="D687" s="532">
        <v>388</v>
      </c>
      <c r="E687" s="532">
        <v>373.7</v>
      </c>
      <c r="F687" s="532">
        <f>IF(ISBLANK(E687),"",+E687/D687*100)</f>
        <v>96.314432989690729</v>
      </c>
      <c r="G687" s="532">
        <f t="shared" si="57"/>
        <v>-14.300000000000011</v>
      </c>
      <c r="H687" s="533">
        <v>-14.3</v>
      </c>
      <c r="I687" s="495" t="s">
        <v>2140</v>
      </c>
      <c r="J687" s="490"/>
      <c r="K687" s="490"/>
      <c r="L687" s="490"/>
    </row>
    <row r="688" spans="1:12" ht="26.4">
      <c r="A688" s="569"/>
      <c r="B688" s="584"/>
      <c r="C688" s="568" t="s">
        <v>1598</v>
      </c>
      <c r="D688" s="532">
        <v>4000.5</v>
      </c>
      <c r="E688" s="532">
        <v>2802.3</v>
      </c>
      <c r="F688" s="532">
        <f>IF(ISBLANK(E688),"",+E688/D688*100)</f>
        <v>70.048743907011627</v>
      </c>
      <c r="G688" s="532">
        <f t="shared" si="57"/>
        <v>-1198.1999999999998</v>
      </c>
      <c r="H688" s="533">
        <v>-25.4</v>
      </c>
      <c r="I688" s="495" t="s">
        <v>2141</v>
      </c>
      <c r="J688" s="490"/>
      <c r="K688" s="490"/>
      <c r="L688" s="490"/>
    </row>
    <row r="689" spans="1:12" ht="26.4">
      <c r="A689" s="569"/>
      <c r="B689" s="584"/>
      <c r="C689" s="569"/>
      <c r="D689" s="532"/>
      <c r="E689" s="532"/>
      <c r="F689" s="532"/>
      <c r="G689" s="532">
        <f t="shared" si="57"/>
        <v>0</v>
      </c>
      <c r="H689" s="533">
        <v>-185.6</v>
      </c>
      <c r="I689" s="495" t="s">
        <v>2142</v>
      </c>
      <c r="J689" s="490"/>
      <c r="K689" s="490"/>
      <c r="L689" s="490"/>
    </row>
    <row r="690" spans="1:12" ht="13.8">
      <c r="A690" s="569"/>
      <c r="B690" s="584"/>
      <c r="C690" s="569"/>
      <c r="D690" s="532"/>
      <c r="E690" s="532"/>
      <c r="F690" s="532"/>
      <c r="G690" s="532">
        <f t="shared" si="57"/>
        <v>0</v>
      </c>
      <c r="H690" s="533">
        <v>-30.9</v>
      </c>
      <c r="I690" s="495" t="s">
        <v>390</v>
      </c>
      <c r="J690" s="490"/>
      <c r="K690" s="490"/>
      <c r="L690" s="490"/>
    </row>
    <row r="691" spans="1:12" ht="13.8">
      <c r="A691" s="569"/>
      <c r="B691" s="584"/>
      <c r="C691" s="569"/>
      <c r="D691" s="532"/>
      <c r="E691" s="532"/>
      <c r="F691" s="532"/>
      <c r="G691" s="532">
        <f t="shared" si="57"/>
        <v>0</v>
      </c>
      <c r="H691" s="533">
        <v>-196.7</v>
      </c>
      <c r="I691" s="495" t="s">
        <v>369</v>
      </c>
      <c r="J691" s="490"/>
      <c r="K691" s="490"/>
      <c r="L691" s="490"/>
    </row>
    <row r="692" spans="1:12" ht="26.4">
      <c r="A692" s="569"/>
      <c r="B692" s="584"/>
      <c r="C692" s="569"/>
      <c r="D692" s="532"/>
      <c r="E692" s="532"/>
      <c r="F692" s="532"/>
      <c r="G692" s="532">
        <f t="shared" si="57"/>
        <v>0</v>
      </c>
      <c r="H692" s="533">
        <v>-752.1</v>
      </c>
      <c r="I692" s="495" t="s">
        <v>2143</v>
      </c>
      <c r="J692" s="490"/>
      <c r="K692" s="490"/>
      <c r="L692" s="490"/>
    </row>
    <row r="693" spans="1:12" ht="13.8">
      <c r="A693" s="570"/>
      <c r="B693" s="585"/>
      <c r="C693" s="570"/>
      <c r="D693" s="532"/>
      <c r="E693" s="532"/>
      <c r="F693" s="532"/>
      <c r="G693" s="532">
        <f t="shared" si="57"/>
        <v>0</v>
      </c>
      <c r="H693" s="533">
        <v>-7.5</v>
      </c>
      <c r="I693" s="495" t="s">
        <v>441</v>
      </c>
      <c r="J693" s="490"/>
      <c r="K693" s="490"/>
      <c r="L693" s="490"/>
    </row>
    <row r="694" spans="1:12" ht="13.8">
      <c r="A694" s="505" t="s">
        <v>1577</v>
      </c>
      <c r="B694" s="506" t="s">
        <v>1578</v>
      </c>
      <c r="C694" s="506" t="s">
        <v>12</v>
      </c>
      <c r="D694" s="537">
        <f>SUM(D667:D693)</f>
        <v>2594060.4</v>
      </c>
      <c r="E694" s="537">
        <f>SUM(E667:E693)</f>
        <v>2496751.8999999994</v>
      </c>
      <c r="F694" s="537">
        <f>IF(ISBLANK(E694),"",+E694/D694*100)</f>
        <v>96.248795903133157</v>
      </c>
      <c r="G694" s="537">
        <f t="shared" ref="G694:G728" si="58">+E694-D694</f>
        <v>-97308.500000000466</v>
      </c>
      <c r="H694" s="535">
        <f>SUM(H667:H693)</f>
        <v>-97308.5</v>
      </c>
      <c r="I694" s="495"/>
      <c r="J694" s="490"/>
      <c r="K694" s="490"/>
      <c r="L694" s="490"/>
    </row>
    <row r="695" spans="1:12" ht="26.4">
      <c r="A695" s="568" t="s">
        <v>1579</v>
      </c>
      <c r="B695" s="568" t="s">
        <v>1581</v>
      </c>
      <c r="C695" s="568" t="s">
        <v>8</v>
      </c>
      <c r="D695" s="532">
        <v>70794</v>
      </c>
      <c r="E695" s="532">
        <v>69312.3</v>
      </c>
      <c r="F695" s="532">
        <f t="shared" ref="F695:F729" si="59">IF(ISBLANK(E695),"",+E695/D695*100)</f>
        <v>97.907026019154173</v>
      </c>
      <c r="G695" s="532">
        <f t="shared" si="58"/>
        <v>-1481.6999999999971</v>
      </c>
      <c r="H695" s="533">
        <v>-24.7</v>
      </c>
      <c r="I695" s="495" t="s">
        <v>2144</v>
      </c>
      <c r="J695" s="490"/>
      <c r="K695" s="490"/>
      <c r="L695" s="490"/>
    </row>
    <row r="696" spans="1:12" ht="66">
      <c r="A696" s="569"/>
      <c r="B696" s="569"/>
      <c r="C696" s="569"/>
      <c r="D696" s="532"/>
      <c r="E696" s="532"/>
      <c r="F696" s="532"/>
      <c r="G696" s="532">
        <f t="shared" si="58"/>
        <v>0</v>
      </c>
      <c r="H696" s="533">
        <v>-821.2</v>
      </c>
      <c r="I696" s="495" t="s">
        <v>2145</v>
      </c>
      <c r="J696" s="490"/>
      <c r="K696" s="490"/>
      <c r="L696" s="490"/>
    </row>
    <row r="697" spans="1:12" ht="13.8">
      <c r="A697" s="569"/>
      <c r="B697" s="569"/>
      <c r="C697" s="569"/>
      <c r="D697" s="532"/>
      <c r="E697" s="532"/>
      <c r="F697" s="532"/>
      <c r="G697" s="532">
        <f t="shared" si="58"/>
        <v>0</v>
      </c>
      <c r="H697" s="533">
        <v>-441.7</v>
      </c>
      <c r="I697" s="495" t="s">
        <v>441</v>
      </c>
      <c r="J697" s="490"/>
      <c r="K697" s="490"/>
      <c r="L697" s="490"/>
    </row>
    <row r="698" spans="1:12" ht="66">
      <c r="A698" s="569"/>
      <c r="B698" s="569"/>
      <c r="C698" s="570"/>
      <c r="D698" s="532"/>
      <c r="E698" s="532"/>
      <c r="F698" s="532"/>
      <c r="G698" s="532">
        <f t="shared" si="58"/>
        <v>0</v>
      </c>
      <c r="H698" s="533">
        <v>-194.1</v>
      </c>
      <c r="I698" s="495" t="s">
        <v>2146</v>
      </c>
      <c r="J698" s="490"/>
      <c r="K698" s="490"/>
      <c r="L698" s="490"/>
    </row>
    <row r="699" spans="1:12" ht="26.4">
      <c r="A699" s="570"/>
      <c r="B699" s="570"/>
      <c r="C699" s="492" t="s">
        <v>1598</v>
      </c>
      <c r="D699" s="532">
        <v>2743.9</v>
      </c>
      <c r="E699" s="532">
        <v>2336.4</v>
      </c>
      <c r="F699" s="532">
        <f t="shared" ref="F699" si="60">IF(ISBLANK(E699),"",+E699/D699*100)</f>
        <v>85.1488756878895</v>
      </c>
      <c r="G699" s="532">
        <f t="shared" si="58"/>
        <v>-407.5</v>
      </c>
      <c r="H699" s="533">
        <v>-407.5</v>
      </c>
      <c r="I699" s="495" t="s">
        <v>2143</v>
      </c>
      <c r="J699" s="490"/>
      <c r="K699" s="490"/>
      <c r="L699" s="490"/>
    </row>
    <row r="700" spans="1:12" ht="13.8">
      <c r="A700" s="505" t="s">
        <v>1579</v>
      </c>
      <c r="B700" s="505" t="s">
        <v>1581</v>
      </c>
      <c r="C700" s="506" t="s">
        <v>12</v>
      </c>
      <c r="D700" s="537">
        <f>SUM(D695:D699)</f>
        <v>73537.899999999994</v>
      </c>
      <c r="E700" s="537">
        <f>SUM(E695:E699)</f>
        <v>71648.7</v>
      </c>
      <c r="F700" s="537">
        <f t="shared" si="59"/>
        <v>97.430984567141579</v>
      </c>
      <c r="G700" s="537">
        <f t="shared" ref="G700:G707" si="61">+E700-D700</f>
        <v>-1889.1999999999971</v>
      </c>
      <c r="H700" s="535">
        <f>SUM(H695:H699)</f>
        <v>-1889.2</v>
      </c>
      <c r="I700" s="495"/>
      <c r="J700" s="490"/>
      <c r="K700" s="490"/>
      <c r="L700" s="490"/>
    </row>
    <row r="701" spans="1:12" ht="13.8">
      <c r="A701" s="618" t="s">
        <v>2193</v>
      </c>
      <c r="B701" s="619"/>
      <c r="C701" s="619"/>
      <c r="D701" s="619"/>
      <c r="E701" s="619"/>
      <c r="F701" s="619"/>
      <c r="G701" s="619"/>
      <c r="H701" s="619"/>
      <c r="I701" s="620"/>
      <c r="J701" s="490"/>
      <c r="K701" s="490"/>
      <c r="L701" s="490"/>
    </row>
    <row r="702" spans="1:12" ht="26.4">
      <c r="A702" s="577" t="s">
        <v>112</v>
      </c>
      <c r="B702" s="571" t="s">
        <v>1491</v>
      </c>
      <c r="C702" s="568" t="s">
        <v>8</v>
      </c>
      <c r="D702" s="532">
        <v>67516</v>
      </c>
      <c r="E702" s="532">
        <v>66502</v>
      </c>
      <c r="F702" s="532">
        <f t="shared" ref="F702:F707" si="62">IF(ISBLANK(E702),"",+E702/D702*100)</f>
        <v>98.49813377569761</v>
      </c>
      <c r="G702" s="532">
        <f t="shared" si="61"/>
        <v>-1014</v>
      </c>
      <c r="H702" s="533">
        <v>-8.6</v>
      </c>
      <c r="I702" s="495" t="s">
        <v>2118</v>
      </c>
      <c r="J702" s="490"/>
      <c r="K702" s="490"/>
      <c r="L702" s="490"/>
    </row>
    <row r="703" spans="1:12" ht="26.4">
      <c r="A703" s="578"/>
      <c r="B703" s="572"/>
      <c r="C703" s="569"/>
      <c r="D703" s="532"/>
      <c r="E703" s="532"/>
      <c r="F703" s="534" t="str">
        <f t="shared" si="62"/>
        <v/>
      </c>
      <c r="G703" s="532">
        <f t="shared" si="61"/>
        <v>0</v>
      </c>
      <c r="H703" s="533">
        <v>-5.3</v>
      </c>
      <c r="I703" s="495" t="s">
        <v>2120</v>
      </c>
      <c r="J703" s="490"/>
      <c r="K703" s="490"/>
      <c r="L703" s="490"/>
    </row>
    <row r="704" spans="1:12" ht="52.8">
      <c r="A704" s="578"/>
      <c r="B704" s="572"/>
      <c r="C704" s="570"/>
      <c r="D704" s="532"/>
      <c r="E704" s="532"/>
      <c r="F704" s="534" t="str">
        <f t="shared" si="62"/>
        <v/>
      </c>
      <c r="G704" s="532">
        <f t="shared" si="61"/>
        <v>0</v>
      </c>
      <c r="H704" s="533">
        <v>-1000.1</v>
      </c>
      <c r="I704" s="495" t="s">
        <v>2119</v>
      </c>
      <c r="J704" s="490"/>
      <c r="K704" s="490"/>
      <c r="L704" s="490"/>
    </row>
    <row r="705" spans="1:12" ht="13.8">
      <c r="A705" s="578"/>
      <c r="B705" s="572"/>
      <c r="C705" s="492" t="s">
        <v>602</v>
      </c>
      <c r="D705" s="532">
        <v>7</v>
      </c>
      <c r="E705" s="532">
        <v>6.8</v>
      </c>
      <c r="F705" s="532">
        <f t="shared" si="62"/>
        <v>97.142857142857139</v>
      </c>
      <c r="G705" s="532">
        <f t="shared" si="61"/>
        <v>-0.20000000000000018</v>
      </c>
      <c r="H705" s="533">
        <v>-0.2</v>
      </c>
      <c r="I705" s="495" t="s">
        <v>1374</v>
      </c>
      <c r="J705" s="490"/>
      <c r="K705" s="490"/>
      <c r="L705" s="490"/>
    </row>
    <row r="706" spans="1:12" ht="13.8">
      <c r="A706" s="579"/>
      <c r="B706" s="573"/>
      <c r="C706" s="492" t="s">
        <v>332</v>
      </c>
      <c r="D706" s="532">
        <v>41</v>
      </c>
      <c r="E706" s="532">
        <v>38.4</v>
      </c>
      <c r="F706" s="532">
        <f t="shared" si="62"/>
        <v>93.658536585365852</v>
      </c>
      <c r="G706" s="532">
        <f t="shared" si="61"/>
        <v>-2.6000000000000014</v>
      </c>
      <c r="H706" s="533">
        <v>-2.6</v>
      </c>
      <c r="I706" s="495" t="s">
        <v>1374</v>
      </c>
      <c r="J706" s="490"/>
      <c r="K706" s="490"/>
      <c r="L706" s="490"/>
    </row>
    <row r="707" spans="1:12" ht="13.8">
      <c r="A707" s="514" t="s">
        <v>112</v>
      </c>
      <c r="B707" s="513" t="s">
        <v>1491</v>
      </c>
      <c r="C707" s="506" t="s">
        <v>12</v>
      </c>
      <c r="D707" s="537">
        <f>SUM(D702:D706)</f>
        <v>67564</v>
      </c>
      <c r="E707" s="537">
        <f>SUM(E702:E706)</f>
        <v>66547.199999999997</v>
      </c>
      <c r="F707" s="537">
        <f t="shared" si="62"/>
        <v>98.495056538985253</v>
      </c>
      <c r="G707" s="537">
        <f t="shared" si="61"/>
        <v>-1016.8000000000029</v>
      </c>
      <c r="H707" s="535">
        <f>SUM(H702:H706)</f>
        <v>-1016.8000000000001</v>
      </c>
      <c r="I707" s="495"/>
      <c r="J707" s="490"/>
      <c r="K707" s="490"/>
      <c r="L707" s="490"/>
    </row>
    <row r="708" spans="1:12" ht="13.8">
      <c r="A708" s="559" t="s">
        <v>2194</v>
      </c>
      <c r="B708" s="560"/>
      <c r="C708" s="560"/>
      <c r="D708" s="560"/>
      <c r="E708" s="560"/>
      <c r="F708" s="560"/>
      <c r="G708" s="560"/>
      <c r="H708" s="560"/>
      <c r="I708" s="561"/>
      <c r="J708" s="490"/>
      <c r="K708" s="490"/>
      <c r="L708" s="490"/>
    </row>
    <row r="709" spans="1:12" ht="13.8">
      <c r="A709" s="598" t="s">
        <v>413</v>
      </c>
      <c r="B709" s="568" t="s">
        <v>116</v>
      </c>
      <c r="C709" s="568" t="s">
        <v>8</v>
      </c>
      <c r="D709" s="532">
        <v>27835</v>
      </c>
      <c r="E709" s="532">
        <v>26747.599999999999</v>
      </c>
      <c r="F709" s="532">
        <f t="shared" si="59"/>
        <v>96.093407580384408</v>
      </c>
      <c r="G709" s="532">
        <f t="shared" ref="G709:G720" si="63">+E709-D709</f>
        <v>-1087.4000000000015</v>
      </c>
      <c r="H709" s="533">
        <f>-6.2-0.5-0.8</f>
        <v>-7.5</v>
      </c>
      <c r="I709" s="495" t="s">
        <v>1689</v>
      </c>
      <c r="J709" s="490"/>
      <c r="K709" s="490"/>
      <c r="L709" s="490"/>
    </row>
    <row r="710" spans="1:12" ht="26.4">
      <c r="A710" s="599"/>
      <c r="B710" s="569"/>
      <c r="C710" s="569"/>
      <c r="D710" s="532"/>
      <c r="E710" s="532"/>
      <c r="F710" s="532"/>
      <c r="G710" s="532">
        <f t="shared" si="63"/>
        <v>0</v>
      </c>
      <c r="H710" s="533">
        <f>-1.8-0.1</f>
        <v>-1.9000000000000001</v>
      </c>
      <c r="I710" s="495" t="s">
        <v>1690</v>
      </c>
      <c r="J710" s="490"/>
      <c r="K710" s="490"/>
      <c r="L710" s="490"/>
    </row>
    <row r="711" spans="1:12" ht="52.8">
      <c r="A711" s="599"/>
      <c r="B711" s="569"/>
      <c r="C711" s="569"/>
      <c r="D711" s="532"/>
      <c r="E711" s="532"/>
      <c r="F711" s="532"/>
      <c r="G711" s="532">
        <f t="shared" si="63"/>
        <v>0</v>
      </c>
      <c r="H711" s="533">
        <f>-157.7</f>
        <v>-157.69999999999999</v>
      </c>
      <c r="I711" s="495" t="s">
        <v>1691</v>
      </c>
      <c r="J711" s="490"/>
      <c r="K711" s="490"/>
      <c r="L711" s="490"/>
    </row>
    <row r="712" spans="1:12" ht="211.2">
      <c r="A712" s="599"/>
      <c r="B712" s="569"/>
      <c r="C712" s="570"/>
      <c r="D712" s="532"/>
      <c r="E712" s="532"/>
      <c r="F712" s="532"/>
      <c r="G712" s="532">
        <f t="shared" si="63"/>
        <v>0</v>
      </c>
      <c r="H712" s="533">
        <f>-760-3.8-156.2-0.2-0.1</f>
        <v>-920.30000000000007</v>
      </c>
      <c r="I712" s="495" t="s">
        <v>1692</v>
      </c>
      <c r="J712" s="490"/>
      <c r="K712" s="490"/>
      <c r="L712" s="490"/>
    </row>
    <row r="713" spans="1:12" ht="13.8">
      <c r="A713" s="599"/>
      <c r="B713" s="569"/>
      <c r="C713" s="492" t="s">
        <v>233</v>
      </c>
      <c r="D713" s="532">
        <v>1976.5</v>
      </c>
      <c r="E713" s="532">
        <v>1976.5</v>
      </c>
      <c r="F713" s="532">
        <f t="shared" si="59"/>
        <v>100</v>
      </c>
      <c r="G713" s="532">
        <f t="shared" si="63"/>
        <v>0</v>
      </c>
      <c r="H713" s="533"/>
      <c r="I713" s="495"/>
      <c r="J713" s="490"/>
      <c r="K713" s="490"/>
      <c r="L713" s="490"/>
    </row>
    <row r="714" spans="1:12" ht="13.8">
      <c r="A714" s="599"/>
      <c r="B714" s="569"/>
      <c r="C714" s="568" t="s">
        <v>11</v>
      </c>
      <c r="D714" s="532">
        <v>974.8</v>
      </c>
      <c r="E714" s="532">
        <v>587.70000000000005</v>
      </c>
      <c r="F714" s="532">
        <f>IF(ISBLANK(E714),"",+E714/D714*100)</f>
        <v>60.28929011079196</v>
      </c>
      <c r="G714" s="532">
        <f t="shared" si="63"/>
        <v>-387.09999999999991</v>
      </c>
      <c r="H714" s="533">
        <v>-96.4</v>
      </c>
      <c r="I714" s="495" t="s">
        <v>1693</v>
      </c>
      <c r="J714" s="490"/>
      <c r="K714" s="490"/>
      <c r="L714" s="490"/>
    </row>
    <row r="715" spans="1:12" ht="13.8">
      <c r="A715" s="599"/>
      <c r="B715" s="569"/>
      <c r="C715" s="569"/>
      <c r="D715" s="532"/>
      <c r="E715" s="532"/>
      <c r="F715" s="532"/>
      <c r="G715" s="532">
        <f t="shared" si="63"/>
        <v>0</v>
      </c>
      <c r="H715" s="533">
        <v>-2.7</v>
      </c>
      <c r="I715" s="495" t="s">
        <v>287</v>
      </c>
      <c r="J715" s="490"/>
      <c r="K715" s="490"/>
      <c r="L715" s="490"/>
    </row>
    <row r="716" spans="1:12" ht="26.4">
      <c r="A716" s="599"/>
      <c r="B716" s="569"/>
      <c r="C716" s="569"/>
      <c r="D716" s="532"/>
      <c r="E716" s="532"/>
      <c r="F716" s="532"/>
      <c r="G716" s="532">
        <f t="shared" si="63"/>
        <v>0</v>
      </c>
      <c r="H716" s="533">
        <v>-196.9</v>
      </c>
      <c r="I716" s="495" t="s">
        <v>1694</v>
      </c>
      <c r="J716" s="490"/>
      <c r="K716" s="490"/>
      <c r="L716" s="490"/>
    </row>
    <row r="717" spans="1:12" ht="13.8">
      <c r="A717" s="599"/>
      <c r="B717" s="569"/>
      <c r="C717" s="569"/>
      <c r="D717" s="532"/>
      <c r="E717" s="532"/>
      <c r="F717" s="532"/>
      <c r="G717" s="532">
        <f t="shared" si="63"/>
        <v>0</v>
      </c>
      <c r="H717" s="533">
        <f>-1.2-3</f>
        <v>-4.2</v>
      </c>
      <c r="I717" s="495" t="s">
        <v>1695</v>
      </c>
      <c r="J717" s="490"/>
      <c r="K717" s="490"/>
      <c r="L717" s="490"/>
    </row>
    <row r="718" spans="1:12" ht="13.8">
      <c r="A718" s="599"/>
      <c r="B718" s="569"/>
      <c r="C718" s="570"/>
      <c r="D718" s="532"/>
      <c r="E718" s="532"/>
      <c r="F718" s="532"/>
      <c r="G718" s="532">
        <f t="shared" si="63"/>
        <v>0</v>
      </c>
      <c r="H718" s="533">
        <v>-86.9</v>
      </c>
      <c r="I718" s="495" t="s">
        <v>369</v>
      </c>
      <c r="J718" s="490"/>
      <c r="K718" s="490"/>
      <c r="L718" s="490"/>
    </row>
    <row r="719" spans="1:12" ht="132">
      <c r="A719" s="599"/>
      <c r="B719" s="569"/>
      <c r="C719" s="492" t="s">
        <v>379</v>
      </c>
      <c r="D719" s="532">
        <v>6430.8</v>
      </c>
      <c r="E719" s="532">
        <v>1831.2</v>
      </c>
      <c r="F719" s="532">
        <f>IF(ISBLANK(E719),"",+E719/D719*100)</f>
        <v>28.475461839895505</v>
      </c>
      <c r="G719" s="532">
        <f t="shared" si="63"/>
        <v>-4599.6000000000004</v>
      </c>
      <c r="H719" s="533">
        <v>-4599.6000000000004</v>
      </c>
      <c r="I719" s="495" t="s">
        <v>1696</v>
      </c>
      <c r="J719" s="490"/>
      <c r="K719" s="490"/>
      <c r="L719" s="490"/>
    </row>
    <row r="720" spans="1:12" ht="13.8">
      <c r="A720" s="600"/>
      <c r="B720" s="570"/>
      <c r="C720" s="492" t="s">
        <v>19</v>
      </c>
      <c r="D720" s="532">
        <v>7.3</v>
      </c>
      <c r="E720" s="532">
        <v>7.3</v>
      </c>
      <c r="F720" s="532">
        <f t="shared" ref="F720" si="64">IF(ISBLANK(E720),"",+E720/D720*100)</f>
        <v>100</v>
      </c>
      <c r="G720" s="532">
        <f t="shared" si="63"/>
        <v>0</v>
      </c>
      <c r="H720" s="533"/>
      <c r="I720" s="495"/>
      <c r="J720" s="490"/>
      <c r="K720" s="490"/>
      <c r="L720" s="490"/>
    </row>
    <row r="721" spans="1:12" ht="13.8">
      <c r="A721" s="516" t="s">
        <v>413</v>
      </c>
      <c r="B721" s="500" t="s">
        <v>116</v>
      </c>
      <c r="C721" s="501" t="s">
        <v>12</v>
      </c>
      <c r="D721" s="534">
        <f>SUM(D709:D720)</f>
        <v>37224.400000000001</v>
      </c>
      <c r="E721" s="534">
        <f>SUM(E709:E720)</f>
        <v>31150.3</v>
      </c>
      <c r="F721" s="534">
        <f t="shared" si="59"/>
        <v>83.682477084922795</v>
      </c>
      <c r="G721" s="534">
        <f t="shared" si="58"/>
        <v>-6074.1000000000022</v>
      </c>
      <c r="H721" s="535">
        <f>SUM(H709:H720)</f>
        <v>-6074.1</v>
      </c>
      <c r="I721" s="495"/>
      <c r="J721" s="490"/>
      <c r="K721" s="490"/>
      <c r="L721" s="490"/>
    </row>
    <row r="722" spans="1:12" ht="13.8">
      <c r="A722" s="598" t="s">
        <v>414</v>
      </c>
      <c r="B722" s="583" t="s">
        <v>118</v>
      </c>
      <c r="C722" s="568" t="s">
        <v>8</v>
      </c>
      <c r="D722" s="532">
        <v>118723</v>
      </c>
      <c r="E722" s="532">
        <v>117057.8</v>
      </c>
      <c r="F722" s="532">
        <f t="shared" si="59"/>
        <v>98.597407410527026</v>
      </c>
      <c r="G722" s="532">
        <f t="shared" si="58"/>
        <v>-1665.1999999999971</v>
      </c>
      <c r="H722" s="533">
        <f>-11.7+0.1</f>
        <v>-11.6</v>
      </c>
      <c r="I722" s="495" t="s">
        <v>1697</v>
      </c>
      <c r="J722" s="490"/>
      <c r="K722" s="490"/>
      <c r="L722" s="490"/>
    </row>
    <row r="723" spans="1:12" ht="13.8">
      <c r="A723" s="599"/>
      <c r="B723" s="584"/>
      <c r="C723" s="570"/>
      <c r="D723" s="532"/>
      <c r="E723" s="532"/>
      <c r="F723" s="532"/>
      <c r="G723" s="532">
        <f t="shared" si="58"/>
        <v>0</v>
      </c>
      <c r="H723" s="533">
        <f>-1399.7+11.7-265.6</f>
        <v>-1653.6</v>
      </c>
      <c r="I723" s="495" t="s">
        <v>1698</v>
      </c>
      <c r="J723" s="490"/>
      <c r="K723" s="490"/>
      <c r="L723" s="490"/>
    </row>
    <row r="724" spans="1:12" ht="13.8">
      <c r="A724" s="599"/>
      <c r="B724" s="584"/>
      <c r="C724" s="492" t="s">
        <v>602</v>
      </c>
      <c r="D724" s="532">
        <v>0.3</v>
      </c>
      <c r="E724" s="532">
        <v>0.3</v>
      </c>
      <c r="F724" s="532">
        <f t="shared" si="59"/>
        <v>100</v>
      </c>
      <c r="G724" s="532">
        <f t="shared" si="58"/>
        <v>0</v>
      </c>
      <c r="H724" s="533"/>
      <c r="I724" s="495"/>
      <c r="J724" s="490"/>
      <c r="K724" s="490"/>
      <c r="L724" s="490"/>
    </row>
    <row r="725" spans="1:12" ht="13.8">
      <c r="A725" s="599"/>
      <c r="B725" s="584"/>
      <c r="C725" s="492" t="s">
        <v>71</v>
      </c>
      <c r="D725" s="532">
        <v>1.8</v>
      </c>
      <c r="E725" s="532">
        <v>1.5</v>
      </c>
      <c r="F725" s="532">
        <f t="shared" si="59"/>
        <v>83.333333333333329</v>
      </c>
      <c r="G725" s="532">
        <f t="shared" si="58"/>
        <v>-0.30000000000000004</v>
      </c>
      <c r="H725" s="533">
        <v>-0.3</v>
      </c>
      <c r="I725" s="495" t="s">
        <v>1699</v>
      </c>
      <c r="J725" s="490"/>
      <c r="K725" s="490"/>
      <c r="L725" s="490"/>
    </row>
    <row r="726" spans="1:12" ht="13.8">
      <c r="A726" s="599"/>
      <c r="B726" s="584"/>
      <c r="C726" s="492" t="s">
        <v>332</v>
      </c>
      <c r="D726" s="532">
        <v>1.8</v>
      </c>
      <c r="E726" s="532">
        <v>1.5</v>
      </c>
      <c r="F726" s="532">
        <f t="shared" si="59"/>
        <v>83.333333333333329</v>
      </c>
      <c r="G726" s="532">
        <f t="shared" si="58"/>
        <v>-0.30000000000000004</v>
      </c>
      <c r="H726" s="533">
        <v>-0.3</v>
      </c>
      <c r="I726" s="495" t="s">
        <v>1699</v>
      </c>
      <c r="J726" s="490"/>
      <c r="K726" s="490"/>
      <c r="L726" s="490"/>
    </row>
    <row r="727" spans="1:12" ht="13.8">
      <c r="A727" s="599"/>
      <c r="B727" s="584"/>
      <c r="C727" s="492" t="s">
        <v>72</v>
      </c>
      <c r="D727" s="532">
        <v>10.1</v>
      </c>
      <c r="E727" s="532">
        <v>8.6</v>
      </c>
      <c r="F727" s="532">
        <f t="shared" si="59"/>
        <v>85.148514851485146</v>
      </c>
      <c r="G727" s="532">
        <f t="shared" si="58"/>
        <v>-1.5</v>
      </c>
      <c r="H727" s="533">
        <v>-1.5</v>
      </c>
      <c r="I727" s="495" t="s">
        <v>1699</v>
      </c>
      <c r="J727" s="490"/>
      <c r="K727" s="490"/>
      <c r="L727" s="490"/>
    </row>
    <row r="728" spans="1:12" ht="13.8">
      <c r="A728" s="600"/>
      <c r="B728" s="585"/>
      <c r="C728" s="492" t="s">
        <v>11</v>
      </c>
      <c r="D728" s="532">
        <v>511.6</v>
      </c>
      <c r="E728" s="532">
        <v>511.6</v>
      </c>
      <c r="F728" s="532">
        <f t="shared" si="59"/>
        <v>100</v>
      </c>
      <c r="G728" s="532">
        <f t="shared" si="58"/>
        <v>0</v>
      </c>
      <c r="H728" s="533"/>
      <c r="I728" s="495"/>
      <c r="J728" s="490"/>
      <c r="K728" s="490"/>
      <c r="L728" s="490"/>
    </row>
    <row r="729" spans="1:12" ht="13.8">
      <c r="A729" s="517" t="s">
        <v>414</v>
      </c>
      <c r="B729" s="506" t="s">
        <v>118</v>
      </c>
      <c r="C729" s="506" t="s">
        <v>12</v>
      </c>
      <c r="D729" s="537">
        <f>SUM(D722:D728)</f>
        <v>119248.60000000002</v>
      </c>
      <c r="E729" s="537">
        <f>SUM(E722:E728)</f>
        <v>117581.30000000002</v>
      </c>
      <c r="F729" s="537">
        <f t="shared" si="59"/>
        <v>98.601828449139035</v>
      </c>
      <c r="G729" s="537">
        <f t="shared" ref="G729:G736" si="65">+E729-D729</f>
        <v>-1667.3000000000029</v>
      </c>
      <c r="H729" s="535">
        <f>SUM(H722:H728)</f>
        <v>-1667.2999999999997</v>
      </c>
      <c r="I729" s="495"/>
      <c r="J729" s="490"/>
      <c r="K729" s="490"/>
      <c r="L729" s="490"/>
    </row>
    <row r="730" spans="1:12" ht="13.8">
      <c r="A730" s="559" t="s">
        <v>2195</v>
      </c>
      <c r="B730" s="560"/>
      <c r="C730" s="560"/>
      <c r="D730" s="560"/>
      <c r="E730" s="560"/>
      <c r="F730" s="560"/>
      <c r="G730" s="560"/>
      <c r="H730" s="560"/>
      <c r="I730" s="561"/>
      <c r="J730" s="490"/>
      <c r="K730" s="490"/>
      <c r="L730" s="490"/>
    </row>
    <row r="731" spans="1:12" ht="13.8">
      <c r="A731" s="568" t="s">
        <v>414</v>
      </c>
      <c r="B731" s="583" t="s">
        <v>170</v>
      </c>
      <c r="C731" s="568" t="s">
        <v>8</v>
      </c>
      <c r="D731" s="536">
        <v>2198</v>
      </c>
      <c r="E731" s="536">
        <v>1809.4</v>
      </c>
      <c r="F731" s="532">
        <f>IF(ISBLANK(E731),"",+E731/D731*100)</f>
        <v>82.320291173794359</v>
      </c>
      <c r="G731" s="532">
        <f t="shared" si="65"/>
        <v>-388.59999999999991</v>
      </c>
      <c r="H731" s="533">
        <v>-385.1</v>
      </c>
      <c r="I731" s="495" t="s">
        <v>385</v>
      </c>
      <c r="J731" s="490"/>
      <c r="K731" s="490"/>
      <c r="L731" s="490"/>
    </row>
    <row r="732" spans="1:12" ht="13.8">
      <c r="A732" s="570"/>
      <c r="B732" s="585"/>
      <c r="C732" s="570"/>
      <c r="D732" s="536"/>
      <c r="E732" s="536"/>
      <c r="F732" s="532"/>
      <c r="G732" s="532">
        <f t="shared" si="65"/>
        <v>0</v>
      </c>
      <c r="H732" s="533">
        <v>-3.5</v>
      </c>
      <c r="I732" s="495" t="s">
        <v>390</v>
      </c>
      <c r="J732" s="490"/>
      <c r="K732" s="490"/>
      <c r="L732" s="490"/>
    </row>
    <row r="733" spans="1:12" ht="13.8">
      <c r="A733" s="505" t="s">
        <v>414</v>
      </c>
      <c r="B733" s="506" t="s">
        <v>170</v>
      </c>
      <c r="C733" s="506" t="s">
        <v>12</v>
      </c>
      <c r="D733" s="537">
        <f>SUM(D731:D732)</f>
        <v>2198</v>
      </c>
      <c r="E733" s="537">
        <f>SUM(E731:E732)</f>
        <v>1809.4</v>
      </c>
      <c r="F733" s="537">
        <f>IF(ISBLANK(E733),"",+E733/D733*100)</f>
        <v>82.320291173794359</v>
      </c>
      <c r="G733" s="537">
        <f t="shared" si="65"/>
        <v>-388.59999999999991</v>
      </c>
      <c r="H733" s="535">
        <f>SUM(H731:H732)</f>
        <v>-388.6</v>
      </c>
      <c r="I733" s="495"/>
      <c r="J733" s="490"/>
      <c r="K733" s="490"/>
      <c r="L733" s="490"/>
    </row>
    <row r="734" spans="1:12" ht="13.8">
      <c r="A734" s="559" t="s">
        <v>2196</v>
      </c>
      <c r="B734" s="560"/>
      <c r="C734" s="560"/>
      <c r="D734" s="560"/>
      <c r="E734" s="560"/>
      <c r="F734" s="560"/>
      <c r="G734" s="560"/>
      <c r="H734" s="560"/>
      <c r="I734" s="561"/>
      <c r="J734" s="490"/>
      <c r="K734" s="490"/>
      <c r="L734" s="490"/>
    </row>
    <row r="735" spans="1:12" ht="92.4">
      <c r="A735" s="492" t="s">
        <v>1655</v>
      </c>
      <c r="B735" s="518" t="s">
        <v>1701</v>
      </c>
      <c r="C735" s="492" t="s">
        <v>8</v>
      </c>
      <c r="D735" s="548">
        <v>800</v>
      </c>
      <c r="E735" s="548">
        <v>372.48</v>
      </c>
      <c r="F735" s="534">
        <f>IF(ISBLANK(E735),"",+E735/D735*100)</f>
        <v>46.56</v>
      </c>
      <c r="G735" s="532">
        <f t="shared" si="65"/>
        <v>-427.52</v>
      </c>
      <c r="H735" s="533">
        <v>-427.52</v>
      </c>
      <c r="I735" s="495" t="s">
        <v>1700</v>
      </c>
      <c r="J735" s="490"/>
      <c r="K735" s="490"/>
      <c r="L735" s="490"/>
    </row>
    <row r="736" spans="1:12" ht="13.8">
      <c r="A736" s="505" t="s">
        <v>1655</v>
      </c>
      <c r="B736" s="519" t="s">
        <v>1701</v>
      </c>
      <c r="C736" s="506" t="s">
        <v>12</v>
      </c>
      <c r="D736" s="537">
        <f>SUM(D735)</f>
        <v>800</v>
      </c>
      <c r="E736" s="537">
        <f>SUM(E735)</f>
        <v>372.48</v>
      </c>
      <c r="F736" s="537">
        <f>IF(ISBLANK(E736),"",+E736/D736*100)</f>
        <v>46.56</v>
      </c>
      <c r="G736" s="537">
        <f t="shared" si="65"/>
        <v>-427.52</v>
      </c>
      <c r="H736" s="535">
        <v>-427.52</v>
      </c>
      <c r="I736" s="495"/>
      <c r="J736" s="490"/>
      <c r="K736" s="490"/>
      <c r="L736" s="490"/>
    </row>
    <row r="737" spans="1:12" ht="13.8">
      <c r="A737" s="559" t="s">
        <v>2197</v>
      </c>
      <c r="B737" s="560"/>
      <c r="C737" s="560"/>
      <c r="D737" s="560"/>
      <c r="E737" s="560"/>
      <c r="F737" s="560"/>
      <c r="G737" s="560"/>
      <c r="H737" s="560"/>
      <c r="I737" s="561"/>
      <c r="J737" s="490"/>
      <c r="K737" s="490"/>
      <c r="L737" s="490"/>
    </row>
    <row r="738" spans="1:12" ht="26.4">
      <c r="A738" s="568" t="s">
        <v>564</v>
      </c>
      <c r="B738" s="583" t="s">
        <v>566</v>
      </c>
      <c r="C738" s="568" t="s">
        <v>8</v>
      </c>
      <c r="D738" s="532">
        <v>117073.7</v>
      </c>
      <c r="E738" s="532">
        <v>108628.2</v>
      </c>
      <c r="F738" s="532">
        <f t="shared" ref="F738:F745" si="66">IF(ISBLANK(E738),"",+E738/D738*100)</f>
        <v>92.786168029198706</v>
      </c>
      <c r="G738" s="532">
        <f t="shared" ref="G738:G745" si="67">+E738-D738</f>
        <v>-8445.5</v>
      </c>
      <c r="H738" s="533">
        <v>-54.5</v>
      </c>
      <c r="I738" s="495" t="s">
        <v>1184</v>
      </c>
      <c r="J738" s="490"/>
      <c r="K738" s="490"/>
      <c r="L738" s="490"/>
    </row>
    <row r="739" spans="1:12" ht="26.4">
      <c r="A739" s="569"/>
      <c r="B739" s="584"/>
      <c r="C739" s="569"/>
      <c r="D739" s="534"/>
      <c r="E739" s="534"/>
      <c r="F739" s="534" t="str">
        <f t="shared" si="66"/>
        <v/>
      </c>
      <c r="G739" s="532">
        <f t="shared" si="67"/>
        <v>0</v>
      </c>
      <c r="H739" s="533">
        <v>-212.6</v>
      </c>
      <c r="I739" s="495" t="s">
        <v>1765</v>
      </c>
      <c r="J739" s="490"/>
      <c r="K739" s="490"/>
      <c r="L739" s="490"/>
    </row>
    <row r="740" spans="1:12" ht="26.4">
      <c r="A740" s="569"/>
      <c r="B740" s="584"/>
      <c r="C740" s="569"/>
      <c r="D740" s="534"/>
      <c r="E740" s="534"/>
      <c r="F740" s="534" t="str">
        <f t="shared" si="66"/>
        <v/>
      </c>
      <c r="G740" s="532">
        <f t="shared" si="67"/>
        <v>0</v>
      </c>
      <c r="H740" s="533">
        <v>-122.7</v>
      </c>
      <c r="I740" s="495" t="s">
        <v>1766</v>
      </c>
      <c r="J740" s="490"/>
      <c r="K740" s="490"/>
      <c r="L740" s="490"/>
    </row>
    <row r="741" spans="1:12" ht="26.4">
      <c r="A741" s="569"/>
      <c r="B741" s="584"/>
      <c r="C741" s="569"/>
      <c r="D741" s="534"/>
      <c r="E741" s="534"/>
      <c r="F741" s="534" t="str">
        <f t="shared" si="66"/>
        <v/>
      </c>
      <c r="G741" s="532">
        <f t="shared" si="67"/>
        <v>0</v>
      </c>
      <c r="H741" s="533">
        <v>-85</v>
      </c>
      <c r="I741" s="495" t="s">
        <v>1767</v>
      </c>
      <c r="J741" s="490"/>
      <c r="K741" s="490"/>
      <c r="L741" s="490"/>
    </row>
    <row r="742" spans="1:12" ht="26.4">
      <c r="A742" s="569"/>
      <c r="B742" s="584"/>
      <c r="C742" s="569"/>
      <c r="D742" s="534"/>
      <c r="E742" s="534"/>
      <c r="F742" s="534" t="str">
        <f t="shared" si="66"/>
        <v/>
      </c>
      <c r="G742" s="532">
        <f t="shared" si="67"/>
        <v>0</v>
      </c>
      <c r="H742" s="533">
        <v>-53.4</v>
      </c>
      <c r="I742" s="495" t="s">
        <v>1768</v>
      </c>
      <c r="J742" s="490"/>
      <c r="K742" s="490"/>
      <c r="L742" s="490"/>
    </row>
    <row r="743" spans="1:12" ht="13.8">
      <c r="A743" s="569"/>
      <c r="B743" s="584"/>
      <c r="C743" s="570"/>
      <c r="D743" s="532"/>
      <c r="E743" s="532"/>
      <c r="F743" s="532" t="str">
        <f t="shared" si="66"/>
        <v/>
      </c>
      <c r="G743" s="532">
        <f t="shared" si="67"/>
        <v>0</v>
      </c>
      <c r="H743" s="533">
        <v>-7917.3</v>
      </c>
      <c r="I743" s="495" t="s">
        <v>588</v>
      </c>
      <c r="J743" s="490"/>
      <c r="K743" s="490"/>
      <c r="L743" s="490"/>
    </row>
    <row r="744" spans="1:12" ht="13.8">
      <c r="A744" s="570"/>
      <c r="B744" s="585"/>
      <c r="C744" s="492" t="s">
        <v>11</v>
      </c>
      <c r="D744" s="532">
        <v>116.3</v>
      </c>
      <c r="E744" s="532">
        <v>111.7</v>
      </c>
      <c r="F744" s="532">
        <f t="shared" si="66"/>
        <v>96.044711951848669</v>
      </c>
      <c r="G744" s="532">
        <f t="shared" si="67"/>
        <v>-4.5999999999999943</v>
      </c>
      <c r="H744" s="533">
        <v>-4.5999999999999996</v>
      </c>
      <c r="I744" s="495" t="s">
        <v>1769</v>
      </c>
      <c r="J744" s="490"/>
      <c r="K744" s="490"/>
      <c r="L744" s="490"/>
    </row>
    <row r="745" spans="1:12" ht="13.8">
      <c r="A745" s="505" t="s">
        <v>564</v>
      </c>
      <c r="B745" s="506" t="s">
        <v>566</v>
      </c>
      <c r="C745" s="506" t="s">
        <v>12</v>
      </c>
      <c r="D745" s="537">
        <f>SUM(D738:D744)</f>
        <v>117190</v>
      </c>
      <c r="E745" s="537">
        <f>SUM(E738:E744)</f>
        <v>108739.9</v>
      </c>
      <c r="F745" s="537">
        <f t="shared" si="66"/>
        <v>92.789401826094377</v>
      </c>
      <c r="G745" s="537">
        <f t="shared" si="67"/>
        <v>-8450.1000000000058</v>
      </c>
      <c r="H745" s="535">
        <f>SUM(H738:H744)</f>
        <v>-8450.1</v>
      </c>
      <c r="I745" s="495"/>
      <c r="J745" s="490"/>
      <c r="K745" s="490"/>
      <c r="L745" s="490"/>
    </row>
    <row r="746" spans="1:12" ht="13.8">
      <c r="A746" s="559" t="s">
        <v>2198</v>
      </c>
      <c r="B746" s="560"/>
      <c r="C746" s="560"/>
      <c r="D746" s="560"/>
      <c r="E746" s="560"/>
      <c r="F746" s="560"/>
      <c r="G746" s="560"/>
      <c r="H746" s="560"/>
      <c r="I746" s="561"/>
      <c r="J746" s="490"/>
      <c r="K746" s="490"/>
      <c r="L746" s="490"/>
    </row>
    <row r="747" spans="1:12" ht="26.4">
      <c r="A747" s="571" t="s">
        <v>1317</v>
      </c>
      <c r="B747" s="571" t="s">
        <v>1318</v>
      </c>
      <c r="C747" s="568" t="s">
        <v>8</v>
      </c>
      <c r="D747" s="543">
        <v>121888.6</v>
      </c>
      <c r="E747" s="543">
        <v>120732.5</v>
      </c>
      <c r="F747" s="543">
        <f t="shared" ref="F747:F778" si="68">IF(ISBLANK(E747),"",+E747/D747*100)</f>
        <v>99.051510969852799</v>
      </c>
      <c r="G747" s="532">
        <f t="shared" ref="G747:G778" si="69">+E747-D747</f>
        <v>-1156.1000000000058</v>
      </c>
      <c r="H747" s="533">
        <v>-0.2</v>
      </c>
      <c r="I747" s="495" t="s">
        <v>1864</v>
      </c>
      <c r="J747" s="490"/>
      <c r="K747" s="490"/>
      <c r="L747" s="490"/>
    </row>
    <row r="748" spans="1:12" ht="26.4" customHeight="1">
      <c r="A748" s="572"/>
      <c r="B748" s="572"/>
      <c r="C748" s="569"/>
      <c r="D748" s="543"/>
      <c r="E748" s="543"/>
      <c r="F748" s="543" t="str">
        <f t="shared" si="68"/>
        <v/>
      </c>
      <c r="G748" s="532">
        <f t="shared" si="69"/>
        <v>0</v>
      </c>
      <c r="H748" s="533">
        <v>-248.8</v>
      </c>
      <c r="I748" s="495" t="s">
        <v>1865</v>
      </c>
      <c r="J748" s="490"/>
      <c r="K748" s="490"/>
      <c r="L748" s="490"/>
    </row>
    <row r="749" spans="1:12" ht="26.4" customHeight="1">
      <c r="A749" s="572"/>
      <c r="B749" s="572"/>
      <c r="C749" s="569"/>
      <c r="D749" s="543"/>
      <c r="E749" s="543"/>
      <c r="F749" s="543" t="str">
        <f t="shared" si="68"/>
        <v/>
      </c>
      <c r="G749" s="532">
        <f t="shared" si="69"/>
        <v>0</v>
      </c>
      <c r="H749" s="533">
        <v>-0.4</v>
      </c>
      <c r="I749" s="495" t="s">
        <v>390</v>
      </c>
      <c r="J749" s="490"/>
      <c r="K749" s="490"/>
      <c r="L749" s="490"/>
    </row>
    <row r="750" spans="1:12" ht="26.4" customHeight="1">
      <c r="A750" s="572"/>
      <c r="B750" s="572"/>
      <c r="C750" s="569"/>
      <c r="D750" s="543"/>
      <c r="E750" s="543"/>
      <c r="F750" s="543"/>
      <c r="G750" s="532">
        <f t="shared" si="69"/>
        <v>0</v>
      </c>
      <c r="H750" s="533">
        <v>-242.9</v>
      </c>
      <c r="I750" s="495" t="s">
        <v>369</v>
      </c>
      <c r="J750" s="490"/>
      <c r="K750" s="490"/>
      <c r="L750" s="490"/>
    </row>
    <row r="751" spans="1:12" ht="26.4" customHeight="1">
      <c r="A751" s="572"/>
      <c r="B751" s="572"/>
      <c r="C751" s="569"/>
      <c r="D751" s="543"/>
      <c r="E751" s="543"/>
      <c r="F751" s="543" t="str">
        <f t="shared" si="68"/>
        <v/>
      </c>
      <c r="G751" s="532">
        <f t="shared" si="69"/>
        <v>0</v>
      </c>
      <c r="H751" s="533">
        <v>-16.100000000000001</v>
      </c>
      <c r="I751" s="495" t="s">
        <v>1866</v>
      </c>
      <c r="J751" s="490"/>
      <c r="K751" s="490"/>
      <c r="L751" s="490"/>
    </row>
    <row r="752" spans="1:12" ht="26.4" customHeight="1">
      <c r="A752" s="572"/>
      <c r="B752" s="572"/>
      <c r="C752" s="569"/>
      <c r="D752" s="543"/>
      <c r="E752" s="543"/>
      <c r="F752" s="543" t="str">
        <f t="shared" si="68"/>
        <v/>
      </c>
      <c r="G752" s="532">
        <f t="shared" si="69"/>
        <v>0</v>
      </c>
      <c r="H752" s="533">
        <v>-460.1</v>
      </c>
      <c r="I752" s="495" t="s">
        <v>448</v>
      </c>
      <c r="J752" s="490"/>
      <c r="K752" s="490"/>
      <c r="L752" s="490"/>
    </row>
    <row r="753" spans="1:12" ht="145.19999999999999">
      <c r="A753" s="572"/>
      <c r="B753" s="572"/>
      <c r="C753" s="570"/>
      <c r="D753" s="543"/>
      <c r="E753" s="543"/>
      <c r="F753" s="543" t="str">
        <f t="shared" si="68"/>
        <v/>
      </c>
      <c r="G753" s="532">
        <f t="shared" si="69"/>
        <v>0</v>
      </c>
      <c r="H753" s="533">
        <v>-187.6</v>
      </c>
      <c r="I753" s="495" t="s">
        <v>1867</v>
      </c>
      <c r="J753" s="490"/>
      <c r="K753" s="490"/>
      <c r="L753" s="490"/>
    </row>
    <row r="754" spans="1:12" ht="26.4">
      <c r="A754" s="572"/>
      <c r="B754" s="572"/>
      <c r="C754" s="492" t="s">
        <v>1583</v>
      </c>
      <c r="D754" s="543">
        <v>903.7</v>
      </c>
      <c r="E754" s="543">
        <v>897</v>
      </c>
      <c r="F754" s="543">
        <f t="shared" si="68"/>
        <v>99.258603518866877</v>
      </c>
      <c r="G754" s="532">
        <f t="shared" si="69"/>
        <v>-6.7000000000000455</v>
      </c>
      <c r="H754" s="533">
        <v>-6.7</v>
      </c>
      <c r="I754" s="495" t="s">
        <v>1868</v>
      </c>
      <c r="J754" s="490"/>
      <c r="K754" s="490"/>
      <c r="L754" s="490"/>
    </row>
    <row r="755" spans="1:12" ht="26.4">
      <c r="A755" s="572"/>
      <c r="B755" s="572"/>
      <c r="C755" s="568" t="s">
        <v>1645</v>
      </c>
      <c r="D755" s="543">
        <v>2303.8000000000002</v>
      </c>
      <c r="E755" s="543">
        <v>2206.8000000000002</v>
      </c>
      <c r="F755" s="543">
        <f t="shared" si="68"/>
        <v>95.789565066412024</v>
      </c>
      <c r="G755" s="532">
        <f t="shared" si="69"/>
        <v>-97</v>
      </c>
      <c r="H755" s="533">
        <v>-0.3</v>
      </c>
      <c r="I755" s="495" t="s">
        <v>1869</v>
      </c>
      <c r="J755" s="490"/>
      <c r="K755" s="490"/>
      <c r="L755" s="490"/>
    </row>
    <row r="756" spans="1:12" ht="26.4">
      <c r="A756" s="572"/>
      <c r="B756" s="572"/>
      <c r="C756" s="570"/>
      <c r="D756" s="543"/>
      <c r="E756" s="543"/>
      <c r="F756" s="543"/>
      <c r="G756" s="532">
        <f t="shared" si="69"/>
        <v>0</v>
      </c>
      <c r="H756" s="533">
        <v>-96.7</v>
      </c>
      <c r="I756" s="495" t="s">
        <v>1870</v>
      </c>
      <c r="J756" s="490"/>
      <c r="K756" s="490"/>
      <c r="L756" s="490"/>
    </row>
    <row r="757" spans="1:12" ht="26.4">
      <c r="A757" s="572"/>
      <c r="B757" s="572"/>
      <c r="C757" s="492" t="s">
        <v>1646</v>
      </c>
      <c r="D757" s="532">
        <v>2075.3000000000002</v>
      </c>
      <c r="E757" s="532">
        <v>2074.1999999999998</v>
      </c>
      <c r="F757" s="532">
        <f t="shared" si="68"/>
        <v>99.946995615091765</v>
      </c>
      <c r="G757" s="532">
        <f t="shared" si="69"/>
        <v>-1.1000000000003638</v>
      </c>
      <c r="H757" s="533">
        <v>-1.1000000000000001</v>
      </c>
      <c r="I757" s="495" t="s">
        <v>1871</v>
      </c>
      <c r="J757" s="490"/>
      <c r="K757" s="490"/>
      <c r="L757" s="490"/>
    </row>
    <row r="758" spans="1:12" ht="92.4">
      <c r="A758" s="572"/>
      <c r="B758" s="572"/>
      <c r="C758" s="492" t="s">
        <v>1647</v>
      </c>
      <c r="D758" s="532">
        <v>65977</v>
      </c>
      <c r="E758" s="532">
        <v>65574.2</v>
      </c>
      <c r="F758" s="532">
        <f t="shared" ref="F758" si="70">IF(ISBLANK(E758),"",+E758/D758*100)</f>
        <v>99.389484214195861</v>
      </c>
      <c r="G758" s="532">
        <f t="shared" si="69"/>
        <v>-402.80000000000291</v>
      </c>
      <c r="H758" s="533">
        <v>-402.8</v>
      </c>
      <c r="I758" s="495" t="s">
        <v>1872</v>
      </c>
      <c r="J758" s="490"/>
      <c r="K758" s="490"/>
      <c r="L758" s="490"/>
    </row>
    <row r="759" spans="1:12" ht="39.6">
      <c r="A759" s="572"/>
      <c r="B759" s="572"/>
      <c r="C759" s="492" t="s">
        <v>1648</v>
      </c>
      <c r="D759" s="532">
        <v>51061.8</v>
      </c>
      <c r="E759" s="532">
        <v>50450.3</v>
      </c>
      <c r="F759" s="532">
        <f t="shared" ref="F759" si="71">IF(ISBLANK(E759),"",+E759/D759*100)</f>
        <v>98.802431563321306</v>
      </c>
      <c r="G759" s="532">
        <f t="shared" si="69"/>
        <v>-611.5</v>
      </c>
      <c r="H759" s="533">
        <v>-611.5</v>
      </c>
      <c r="I759" s="495" t="s">
        <v>2228</v>
      </c>
      <c r="J759" s="490"/>
      <c r="K759" s="490"/>
      <c r="L759" s="490"/>
    </row>
    <row r="760" spans="1:12" ht="26.4" customHeight="1">
      <c r="A760" s="572"/>
      <c r="B760" s="572"/>
      <c r="C760" s="568" t="s">
        <v>1246</v>
      </c>
      <c r="D760" s="532">
        <v>4091</v>
      </c>
      <c r="E760" s="532">
        <v>3936.4</v>
      </c>
      <c r="F760" s="532">
        <f t="shared" si="68"/>
        <v>96.220972867269623</v>
      </c>
      <c r="G760" s="532">
        <f t="shared" si="69"/>
        <v>-154.59999999999991</v>
      </c>
      <c r="H760" s="533">
        <v>-13.7</v>
      </c>
      <c r="I760" s="495" t="s">
        <v>369</v>
      </c>
      <c r="J760" s="490"/>
      <c r="K760" s="490"/>
      <c r="L760" s="490"/>
    </row>
    <row r="761" spans="1:12" ht="26.4" customHeight="1">
      <c r="A761" s="572"/>
      <c r="B761" s="572"/>
      <c r="C761" s="569"/>
      <c r="D761" s="532"/>
      <c r="E761" s="532"/>
      <c r="F761" s="532"/>
      <c r="G761" s="532">
        <f t="shared" si="69"/>
        <v>0</v>
      </c>
      <c r="H761" s="533">
        <v>-14.6</v>
      </c>
      <c r="I761" s="495" t="s">
        <v>448</v>
      </c>
      <c r="J761" s="490"/>
      <c r="K761" s="490"/>
      <c r="L761" s="490"/>
    </row>
    <row r="762" spans="1:12" ht="39.6">
      <c r="A762" s="572"/>
      <c r="B762" s="572"/>
      <c r="C762" s="570"/>
      <c r="D762" s="532"/>
      <c r="E762" s="532"/>
      <c r="F762" s="532"/>
      <c r="G762" s="532">
        <f t="shared" si="69"/>
        <v>0</v>
      </c>
      <c r="H762" s="533">
        <v>-126.3</v>
      </c>
      <c r="I762" s="495" t="s">
        <v>1873</v>
      </c>
      <c r="J762" s="490"/>
      <c r="K762" s="490"/>
      <c r="L762" s="490"/>
    </row>
    <row r="763" spans="1:12" ht="26.4">
      <c r="A763" s="572"/>
      <c r="B763" s="572"/>
      <c r="C763" s="568" t="s">
        <v>146</v>
      </c>
      <c r="D763" s="532">
        <v>977.4</v>
      </c>
      <c r="E763" s="532">
        <v>935.5</v>
      </c>
      <c r="F763" s="532">
        <f t="shared" si="68"/>
        <v>95.713116431348482</v>
      </c>
      <c r="G763" s="532">
        <f t="shared" si="69"/>
        <v>-41.899999999999977</v>
      </c>
      <c r="H763" s="533">
        <v>-0.1</v>
      </c>
      <c r="I763" s="495" t="s">
        <v>1864</v>
      </c>
      <c r="J763" s="490"/>
      <c r="K763" s="490"/>
      <c r="L763" s="490"/>
    </row>
    <row r="764" spans="1:12" ht="26.4">
      <c r="A764" s="572"/>
      <c r="B764" s="572"/>
      <c r="C764" s="569"/>
      <c r="D764" s="543"/>
      <c r="E764" s="543"/>
      <c r="F764" s="543" t="str">
        <f t="shared" ref="F764" si="72">IF(ISBLANK(E764),"",+E764/D764*100)</f>
        <v/>
      </c>
      <c r="G764" s="532">
        <f t="shared" ref="G764" si="73">+E764-D764</f>
        <v>0</v>
      </c>
      <c r="H764" s="533">
        <v>-0.3</v>
      </c>
      <c r="I764" s="495" t="s">
        <v>1869</v>
      </c>
      <c r="J764" s="490"/>
      <c r="K764" s="490"/>
      <c r="L764" s="490"/>
    </row>
    <row r="765" spans="1:12" ht="26.4">
      <c r="A765" s="572"/>
      <c r="B765" s="572"/>
      <c r="C765" s="570"/>
      <c r="D765" s="543"/>
      <c r="E765" s="543"/>
      <c r="F765" s="543" t="str">
        <f t="shared" si="68"/>
        <v/>
      </c>
      <c r="G765" s="532">
        <f t="shared" si="69"/>
        <v>0</v>
      </c>
      <c r="H765" s="533">
        <v>-41.5</v>
      </c>
      <c r="I765" s="495" t="s">
        <v>1870</v>
      </c>
      <c r="J765" s="490"/>
      <c r="K765" s="490"/>
      <c r="L765" s="490"/>
    </row>
    <row r="766" spans="1:12" ht="26.4">
      <c r="A766" s="572"/>
      <c r="B766" s="572"/>
      <c r="C766" s="492" t="s">
        <v>1649</v>
      </c>
      <c r="D766" s="543">
        <v>575361.6</v>
      </c>
      <c r="E766" s="543">
        <v>575219.9</v>
      </c>
      <c r="F766" s="543">
        <f t="shared" si="68"/>
        <v>99.975372009532791</v>
      </c>
      <c r="G766" s="532">
        <f t="shared" si="69"/>
        <v>-141.69999999995343</v>
      </c>
      <c r="H766" s="533">
        <v>-141.69999999999999</v>
      </c>
      <c r="I766" s="495" t="s">
        <v>1874</v>
      </c>
      <c r="J766" s="490"/>
      <c r="K766" s="490"/>
      <c r="L766" s="490"/>
    </row>
    <row r="767" spans="1:12" ht="92.4">
      <c r="A767" s="572"/>
      <c r="B767" s="572"/>
      <c r="C767" s="492" t="s">
        <v>1650</v>
      </c>
      <c r="D767" s="543">
        <v>209605</v>
      </c>
      <c r="E767" s="543">
        <v>208276.7</v>
      </c>
      <c r="F767" s="543">
        <f t="shared" si="68"/>
        <v>99.366284201235672</v>
      </c>
      <c r="G767" s="532">
        <f t="shared" si="69"/>
        <v>-1328.2999999999884</v>
      </c>
      <c r="H767" s="533">
        <v>-1328.3</v>
      </c>
      <c r="I767" s="495" t="s">
        <v>1875</v>
      </c>
      <c r="J767" s="490"/>
      <c r="K767" s="490"/>
      <c r="L767" s="490"/>
    </row>
    <row r="768" spans="1:12" ht="39.6">
      <c r="A768" s="572"/>
      <c r="B768" s="572"/>
      <c r="C768" s="492" t="s">
        <v>1651</v>
      </c>
      <c r="D768" s="543">
        <v>201118</v>
      </c>
      <c r="E768" s="543">
        <v>199956</v>
      </c>
      <c r="F768" s="532">
        <f t="shared" ref="F768" si="74">IF(ISBLANK(E768),"",+E768/D768*100)</f>
        <v>99.422229735776995</v>
      </c>
      <c r="G768" s="532">
        <f t="shared" si="69"/>
        <v>-1162</v>
      </c>
      <c r="H768" s="533">
        <v>-1162</v>
      </c>
      <c r="I768" s="495" t="s">
        <v>1876</v>
      </c>
      <c r="J768" s="490"/>
      <c r="K768" s="490"/>
      <c r="L768" s="490"/>
    </row>
    <row r="769" spans="1:12" ht="26.4" customHeight="1">
      <c r="A769" s="572"/>
      <c r="B769" s="572"/>
      <c r="C769" s="568" t="s">
        <v>1250</v>
      </c>
      <c r="D769" s="543">
        <v>9539</v>
      </c>
      <c r="E769" s="543">
        <v>9185</v>
      </c>
      <c r="F769" s="532">
        <f t="shared" si="68"/>
        <v>96.288919173917591</v>
      </c>
      <c r="G769" s="532">
        <f t="shared" si="69"/>
        <v>-354</v>
      </c>
      <c r="H769" s="533">
        <v>-31.9</v>
      </c>
      <c r="I769" s="495" t="s">
        <v>369</v>
      </c>
      <c r="J769" s="490"/>
      <c r="K769" s="490"/>
      <c r="L769" s="490"/>
    </row>
    <row r="770" spans="1:12" ht="26.4" customHeight="1">
      <c r="A770" s="572"/>
      <c r="B770" s="572"/>
      <c r="C770" s="569"/>
      <c r="D770" s="543"/>
      <c r="E770" s="543"/>
      <c r="F770" s="532"/>
      <c r="G770" s="532">
        <f t="shared" si="69"/>
        <v>0</v>
      </c>
      <c r="H770" s="533">
        <v>-34.299999999999997</v>
      </c>
      <c r="I770" s="495" t="s">
        <v>448</v>
      </c>
      <c r="J770" s="490"/>
      <c r="K770" s="490"/>
      <c r="L770" s="490"/>
    </row>
    <row r="771" spans="1:12" ht="39.6">
      <c r="A771" s="572"/>
      <c r="B771" s="572"/>
      <c r="C771" s="570"/>
      <c r="D771" s="543"/>
      <c r="E771" s="543"/>
      <c r="F771" s="532"/>
      <c r="G771" s="532">
        <f t="shared" si="69"/>
        <v>0</v>
      </c>
      <c r="H771" s="533">
        <v>-287.8</v>
      </c>
      <c r="I771" s="495" t="s">
        <v>1873</v>
      </c>
      <c r="J771" s="490"/>
      <c r="K771" s="490"/>
      <c r="L771" s="490"/>
    </row>
    <row r="772" spans="1:12" ht="26.4" customHeight="1">
      <c r="A772" s="572"/>
      <c r="B772" s="572"/>
      <c r="C772" s="492" t="s">
        <v>1626</v>
      </c>
      <c r="D772" s="532">
        <v>7375</v>
      </c>
      <c r="E772" s="532">
        <v>7375</v>
      </c>
      <c r="F772" s="532">
        <f t="shared" ref="F772" si="75">IF(ISBLANK(E772),"",+E772/D772*100)</f>
        <v>100</v>
      </c>
      <c r="G772" s="532">
        <f t="shared" si="69"/>
        <v>0</v>
      </c>
      <c r="H772" s="533"/>
      <c r="I772" s="495"/>
      <c r="J772" s="490"/>
      <c r="K772" s="490"/>
      <c r="L772" s="490"/>
    </row>
    <row r="773" spans="1:12" ht="26.4">
      <c r="A773" s="572"/>
      <c r="B773" s="572"/>
      <c r="C773" s="568" t="s">
        <v>11</v>
      </c>
      <c r="D773" s="532">
        <v>4034</v>
      </c>
      <c r="E773" s="532">
        <v>3749.2</v>
      </c>
      <c r="F773" s="532">
        <f t="shared" si="68"/>
        <v>92.940009915716402</v>
      </c>
      <c r="G773" s="532">
        <f t="shared" si="69"/>
        <v>-284.80000000000018</v>
      </c>
      <c r="H773" s="533">
        <v>-260.7</v>
      </c>
      <c r="I773" s="495" t="s">
        <v>1864</v>
      </c>
      <c r="J773" s="490"/>
      <c r="K773" s="490"/>
      <c r="L773" s="490"/>
    </row>
    <row r="774" spans="1:12" ht="26.4" customHeight="1">
      <c r="A774" s="572"/>
      <c r="B774" s="572"/>
      <c r="C774" s="569"/>
      <c r="D774" s="532"/>
      <c r="E774" s="532"/>
      <c r="F774" s="532" t="str">
        <f t="shared" ref="F774" si="76">IF(ISBLANK(E774),"",+E774/D774*100)</f>
        <v/>
      </c>
      <c r="G774" s="532">
        <f t="shared" ref="G774" si="77">+E774-D774</f>
        <v>0</v>
      </c>
      <c r="H774" s="533">
        <v>-6.2</v>
      </c>
      <c r="I774" s="495" t="s">
        <v>390</v>
      </c>
      <c r="J774" s="490"/>
      <c r="K774" s="490"/>
      <c r="L774" s="490"/>
    </row>
    <row r="775" spans="1:12" ht="26.4" customHeight="1">
      <c r="A775" s="572"/>
      <c r="B775" s="572"/>
      <c r="C775" s="569"/>
      <c r="D775" s="532"/>
      <c r="E775" s="532"/>
      <c r="F775" s="532" t="str">
        <f t="shared" si="68"/>
        <v/>
      </c>
      <c r="G775" s="532">
        <f t="shared" si="69"/>
        <v>0</v>
      </c>
      <c r="H775" s="533">
        <v>-3.7</v>
      </c>
      <c r="I775" s="495" t="s">
        <v>369</v>
      </c>
      <c r="J775" s="490"/>
      <c r="K775" s="490"/>
      <c r="L775" s="490"/>
    </row>
    <row r="776" spans="1:12" ht="26.4">
      <c r="A776" s="572"/>
      <c r="B776" s="572"/>
      <c r="C776" s="569"/>
      <c r="D776" s="532"/>
      <c r="E776" s="532"/>
      <c r="F776" s="532"/>
      <c r="G776" s="532">
        <f t="shared" si="69"/>
        <v>0</v>
      </c>
      <c r="H776" s="533">
        <v>-12.3</v>
      </c>
      <c r="I776" s="495" t="s">
        <v>1869</v>
      </c>
      <c r="J776" s="490"/>
      <c r="K776" s="490"/>
      <c r="L776" s="490"/>
    </row>
    <row r="777" spans="1:12" ht="26.4">
      <c r="A777" s="572"/>
      <c r="B777" s="572"/>
      <c r="C777" s="570"/>
      <c r="D777" s="532"/>
      <c r="E777" s="532"/>
      <c r="F777" s="532"/>
      <c r="G777" s="532">
        <f t="shared" si="69"/>
        <v>0</v>
      </c>
      <c r="H777" s="533">
        <v>-1.9</v>
      </c>
      <c r="I777" s="495" t="s">
        <v>1877</v>
      </c>
      <c r="J777" s="490"/>
      <c r="K777" s="490"/>
      <c r="L777" s="490"/>
    </row>
    <row r="778" spans="1:12" ht="26.4" customHeight="1">
      <c r="A778" s="573"/>
      <c r="B778" s="573"/>
      <c r="C778" s="492" t="s">
        <v>379</v>
      </c>
      <c r="D778" s="532">
        <v>3331.5</v>
      </c>
      <c r="E778" s="532">
        <v>3331.5</v>
      </c>
      <c r="F778" s="532">
        <f t="shared" si="68"/>
        <v>100</v>
      </c>
      <c r="G778" s="532">
        <f t="shared" si="69"/>
        <v>0</v>
      </c>
      <c r="H778" s="533"/>
      <c r="I778" s="495"/>
      <c r="J778" s="490"/>
      <c r="K778" s="490"/>
      <c r="L778" s="490"/>
    </row>
    <row r="779" spans="1:12" ht="26.4">
      <c r="A779" s="515" t="s">
        <v>1317</v>
      </c>
      <c r="B779" s="513" t="s">
        <v>1318</v>
      </c>
      <c r="C779" s="506" t="s">
        <v>12</v>
      </c>
      <c r="D779" s="537">
        <f>SUM(D747:D778)</f>
        <v>1259642.7</v>
      </c>
      <c r="E779" s="537">
        <f>SUM(E747:E778)</f>
        <v>1253900.2</v>
      </c>
      <c r="F779" s="537">
        <f t="shared" ref="F779" si="78">IF(ISBLANK(E779),"",+E779/D779*100)</f>
        <v>99.544116756283358</v>
      </c>
      <c r="G779" s="537">
        <f t="shared" ref="G779" si="79">+E779-D779</f>
        <v>-5742.5</v>
      </c>
      <c r="H779" s="535">
        <f>SUM(H747:H778)</f>
        <v>-5742.4999999999991</v>
      </c>
      <c r="I779" s="495"/>
      <c r="J779" s="490"/>
      <c r="K779" s="490"/>
      <c r="L779" s="490"/>
    </row>
    <row r="780" spans="1:12" ht="13.8">
      <c r="A780" s="559" t="s">
        <v>2199</v>
      </c>
      <c r="B780" s="560"/>
      <c r="C780" s="560"/>
      <c r="D780" s="560"/>
      <c r="E780" s="560"/>
      <c r="F780" s="560"/>
      <c r="G780" s="560"/>
      <c r="H780" s="560"/>
      <c r="I780" s="561"/>
      <c r="J780" s="490"/>
      <c r="K780" s="490"/>
      <c r="L780" s="490"/>
    </row>
    <row r="781" spans="1:12" ht="26.4">
      <c r="A781" s="583" t="s">
        <v>1317</v>
      </c>
      <c r="B781" s="583" t="s">
        <v>1444</v>
      </c>
      <c r="C781" s="568" t="s">
        <v>8</v>
      </c>
      <c r="D781" s="532">
        <v>24022</v>
      </c>
      <c r="E781" s="538">
        <v>23796.799999999999</v>
      </c>
      <c r="F781" s="532">
        <f t="shared" ref="F781:F790" si="80">IF(ISBLANK(E781),"",+E781/D781*100)</f>
        <v>99.062526017816992</v>
      </c>
      <c r="G781" s="532">
        <f t="shared" ref="G781:G790" si="81">+E781-D781</f>
        <v>-225.20000000000073</v>
      </c>
      <c r="H781" s="533">
        <v>-17.5</v>
      </c>
      <c r="I781" s="495" t="s">
        <v>1845</v>
      </c>
      <c r="J781" s="490"/>
      <c r="K781" s="490"/>
      <c r="L781" s="490"/>
    </row>
    <row r="782" spans="1:12" ht="26.4" customHeight="1">
      <c r="A782" s="584"/>
      <c r="B782" s="584"/>
      <c r="C782" s="569"/>
      <c r="D782" s="532"/>
      <c r="E782" s="532"/>
      <c r="F782" s="532"/>
      <c r="G782" s="532">
        <f t="shared" si="81"/>
        <v>0</v>
      </c>
      <c r="H782" s="533">
        <v>-174</v>
      </c>
      <c r="I782" s="495" t="s">
        <v>1846</v>
      </c>
      <c r="J782" s="490"/>
      <c r="K782" s="490"/>
      <c r="L782" s="490"/>
    </row>
    <row r="783" spans="1:12" ht="26.4" customHeight="1">
      <c r="A783" s="584"/>
      <c r="B783" s="584"/>
      <c r="C783" s="569"/>
      <c r="D783" s="532"/>
      <c r="E783" s="532"/>
      <c r="F783" s="532"/>
      <c r="G783" s="532">
        <f t="shared" ref="G783:G784" si="82">+E783-D783</f>
        <v>0</v>
      </c>
      <c r="H783" s="533">
        <v>-8.3000000000000007</v>
      </c>
      <c r="I783" s="495" t="s">
        <v>1847</v>
      </c>
      <c r="J783" s="490"/>
      <c r="K783" s="490"/>
      <c r="L783" s="490"/>
    </row>
    <row r="784" spans="1:12" ht="26.4" customHeight="1">
      <c r="A784" s="584"/>
      <c r="B784" s="584"/>
      <c r="C784" s="569"/>
      <c r="D784" s="532"/>
      <c r="E784" s="532"/>
      <c r="F784" s="532"/>
      <c r="G784" s="532">
        <f t="shared" si="82"/>
        <v>0</v>
      </c>
      <c r="H784" s="533">
        <v>-14.6</v>
      </c>
      <c r="I784" s="495" t="s">
        <v>1848</v>
      </c>
      <c r="J784" s="490"/>
      <c r="K784" s="490"/>
      <c r="L784" s="490"/>
    </row>
    <row r="785" spans="1:12" ht="26.4" customHeight="1">
      <c r="A785" s="584"/>
      <c r="B785" s="584"/>
      <c r="C785" s="570"/>
      <c r="D785" s="532"/>
      <c r="E785" s="532"/>
      <c r="F785" s="532"/>
      <c r="G785" s="532">
        <f t="shared" si="81"/>
        <v>0</v>
      </c>
      <c r="H785" s="533">
        <v>-10.8</v>
      </c>
      <c r="I785" s="495" t="s">
        <v>1849</v>
      </c>
      <c r="J785" s="490"/>
      <c r="K785" s="490"/>
      <c r="L785" s="490"/>
    </row>
    <row r="786" spans="1:12" ht="26.4" customHeight="1">
      <c r="A786" s="584"/>
      <c r="B786" s="584"/>
      <c r="C786" s="492" t="s">
        <v>61</v>
      </c>
      <c r="D786" s="532">
        <v>274</v>
      </c>
      <c r="E786" s="532">
        <v>254.7</v>
      </c>
      <c r="F786" s="532">
        <f t="shared" si="80"/>
        <v>92.956204379562038</v>
      </c>
      <c r="G786" s="532">
        <f t="shared" si="81"/>
        <v>-19.300000000000011</v>
      </c>
      <c r="H786" s="533">
        <v>-19.3</v>
      </c>
      <c r="I786" s="495" t="s">
        <v>1850</v>
      </c>
      <c r="J786" s="490"/>
      <c r="K786" s="490"/>
      <c r="L786" s="490"/>
    </row>
    <row r="787" spans="1:12" ht="39.6">
      <c r="A787" s="584"/>
      <c r="B787" s="584"/>
      <c r="C787" s="492" t="s">
        <v>145</v>
      </c>
      <c r="D787" s="532">
        <v>730</v>
      </c>
      <c r="E787" s="532">
        <v>646.5</v>
      </c>
      <c r="F787" s="532">
        <f t="shared" si="80"/>
        <v>88.561643835616451</v>
      </c>
      <c r="G787" s="532">
        <f t="shared" si="81"/>
        <v>-83.5</v>
      </c>
      <c r="H787" s="533">
        <v>-83.5</v>
      </c>
      <c r="I787" s="495" t="s">
        <v>1851</v>
      </c>
      <c r="J787" s="490"/>
      <c r="K787" s="490"/>
      <c r="L787" s="490"/>
    </row>
    <row r="788" spans="1:12" ht="39.6">
      <c r="A788" s="584"/>
      <c r="B788" s="584"/>
      <c r="C788" s="568" t="s">
        <v>146</v>
      </c>
      <c r="D788" s="532">
        <v>1500</v>
      </c>
      <c r="E788" s="532">
        <v>487</v>
      </c>
      <c r="F788" s="532">
        <f>IF(ISBLANK(E788),"",+E788/D788*100)</f>
        <v>32.466666666666669</v>
      </c>
      <c r="G788" s="532">
        <f t="shared" si="81"/>
        <v>-1013</v>
      </c>
      <c r="H788" s="533">
        <v>-13</v>
      </c>
      <c r="I788" s="495" t="s">
        <v>1851</v>
      </c>
      <c r="J788" s="490"/>
      <c r="K788" s="490"/>
      <c r="L788" s="490"/>
    </row>
    <row r="789" spans="1:12" ht="26.4" customHeight="1">
      <c r="A789" s="585"/>
      <c r="B789" s="585"/>
      <c r="C789" s="570"/>
      <c r="D789" s="538"/>
      <c r="E789" s="538"/>
      <c r="F789" s="532"/>
      <c r="G789" s="532">
        <f t="shared" si="81"/>
        <v>0</v>
      </c>
      <c r="H789" s="533">
        <v>-1000</v>
      </c>
      <c r="I789" s="495" t="s">
        <v>1852</v>
      </c>
      <c r="J789" s="490"/>
      <c r="K789" s="490"/>
      <c r="L789" s="490"/>
    </row>
    <row r="790" spans="1:12" ht="26.4">
      <c r="A790" s="506" t="s">
        <v>1317</v>
      </c>
      <c r="B790" s="506" t="s">
        <v>1444</v>
      </c>
      <c r="C790" s="506" t="s">
        <v>12</v>
      </c>
      <c r="D790" s="537">
        <f>SUM(D781:D789)</f>
        <v>26526</v>
      </c>
      <c r="E790" s="537">
        <f>SUM(E781:E789)</f>
        <v>25185</v>
      </c>
      <c r="F790" s="537">
        <f t="shared" si="80"/>
        <v>94.944582673603264</v>
      </c>
      <c r="G790" s="537">
        <f t="shared" si="81"/>
        <v>-1341</v>
      </c>
      <c r="H790" s="535">
        <f>SUM(H781:H789)</f>
        <v>-1341</v>
      </c>
      <c r="I790" s="495"/>
      <c r="J790" s="490"/>
      <c r="K790" s="490"/>
      <c r="L790" s="490"/>
    </row>
    <row r="791" spans="1:12">
      <c r="A791" s="621" t="s">
        <v>2230</v>
      </c>
      <c r="B791" s="621"/>
      <c r="C791" s="621"/>
      <c r="D791" s="621"/>
      <c r="E791" s="621"/>
      <c r="F791" s="621"/>
      <c r="G791" s="621"/>
      <c r="H791" s="621"/>
      <c r="I791" s="621"/>
      <c r="J791" s="490"/>
      <c r="K791" s="490"/>
      <c r="L791" s="490"/>
    </row>
    <row r="792" spans="1:12">
      <c r="F792" s="527"/>
      <c r="G792" s="527"/>
      <c r="H792" s="528"/>
      <c r="I792" s="234"/>
      <c r="J792" s="490"/>
      <c r="K792" s="490"/>
      <c r="L792" s="490"/>
    </row>
    <row r="793" spans="1:12">
      <c r="G793" s="529"/>
      <c r="I793" s="234"/>
      <c r="J793" s="490"/>
      <c r="K793" s="490"/>
      <c r="L793" s="490"/>
    </row>
    <row r="794" spans="1:12">
      <c r="G794" s="529"/>
      <c r="I794" s="234"/>
      <c r="J794" s="490"/>
      <c r="K794" s="490"/>
      <c r="L794" s="490"/>
    </row>
    <row r="795" spans="1:12">
      <c r="G795" s="529"/>
      <c r="I795" s="234"/>
      <c r="J795" s="490"/>
      <c r="K795" s="490"/>
      <c r="L795" s="490"/>
    </row>
    <row r="796" spans="1:12">
      <c r="F796" s="527"/>
      <c r="G796" s="527"/>
      <c r="H796" s="528"/>
      <c r="J796" s="490"/>
      <c r="K796" s="490"/>
      <c r="L796" s="490"/>
    </row>
    <row r="797" spans="1:12">
      <c r="F797" s="527"/>
      <c r="G797" s="527"/>
      <c r="H797" s="528"/>
      <c r="J797" s="490"/>
      <c r="K797" s="490"/>
      <c r="L797" s="490"/>
    </row>
    <row r="798" spans="1:12">
      <c r="H798" s="526"/>
      <c r="J798" s="490"/>
      <c r="K798" s="490"/>
      <c r="L798" s="490"/>
    </row>
    <row r="799" spans="1:12">
      <c r="H799" s="526"/>
      <c r="J799" s="490"/>
      <c r="K799" s="490"/>
      <c r="L799" s="490"/>
    </row>
    <row r="800" spans="1:12">
      <c r="F800" s="527"/>
      <c r="G800" s="527"/>
      <c r="H800" s="528"/>
      <c r="J800" s="490"/>
      <c r="K800" s="490"/>
      <c r="L800" s="490"/>
    </row>
    <row r="801" spans="4:12">
      <c r="F801" s="527"/>
      <c r="G801" s="527"/>
      <c r="H801" s="528"/>
      <c r="J801" s="490"/>
      <c r="K801" s="490"/>
      <c r="L801" s="490"/>
    </row>
    <row r="802" spans="4:12">
      <c r="J802" s="490"/>
      <c r="K802" s="490"/>
      <c r="L802" s="490"/>
    </row>
    <row r="803" spans="4:12">
      <c r="F803" s="527"/>
      <c r="J803" s="490"/>
      <c r="K803" s="490"/>
      <c r="L803" s="490"/>
    </row>
    <row r="806" spans="4:12">
      <c r="G806" s="529"/>
    </row>
    <row r="807" spans="4:12">
      <c r="G807" s="529"/>
      <c r="I807" s="234"/>
    </row>
    <row r="808" spans="4:12">
      <c r="G808" s="529"/>
    </row>
    <row r="810" spans="4:12">
      <c r="D810" s="524"/>
      <c r="E810" s="524"/>
      <c r="F810" s="524"/>
      <c r="G810" s="530"/>
      <c r="H810" s="530"/>
    </row>
    <row r="811" spans="4:12">
      <c r="D811" s="524"/>
      <c r="E811" s="524"/>
      <c r="F811" s="524"/>
      <c r="G811" s="530"/>
      <c r="H811" s="530"/>
      <c r="I811" s="496"/>
    </row>
    <row r="812" spans="4:12">
      <c r="D812" s="524"/>
      <c r="E812" s="524"/>
      <c r="F812" s="524"/>
      <c r="G812" s="530"/>
      <c r="H812" s="530"/>
    </row>
    <row r="814" spans="4:12">
      <c r="G814" s="529"/>
    </row>
    <row r="815" spans="4:12">
      <c r="G815" s="529"/>
      <c r="I815" s="496"/>
    </row>
    <row r="816" spans="4:12">
      <c r="G816" s="529"/>
    </row>
    <row r="822" spans="8:8">
      <c r="H822" s="526"/>
    </row>
    <row r="823" spans="8:8">
      <c r="H823" s="526"/>
    </row>
    <row r="824" spans="8:8">
      <c r="H824" s="526"/>
    </row>
  </sheetData>
  <autoFilter ref="A11:I791" xr:uid="{00000000-0001-0000-0100-000000000000}"/>
  <customSheetViews>
    <customSheetView guid="{247CC5B8-E2A7-4044-B291-886883560D0F}" fitToPage="1" showAutoFilter="1" hiddenColumns="1">
      <selection activeCell="F1" sqref="F1"/>
      <pageMargins left="0.7" right="0.7" top="0.75" bottom="0.75" header="0.3" footer="0.3"/>
      <pageSetup paperSize="9" scale="10" orientation="landscape" r:id="rId1"/>
      <autoFilter ref="A1:N1695" xr:uid="{E7C61AA3-215E-4E6A-A7B1-11B6945BBC93}"/>
    </customSheetView>
    <customSheetView guid="{3A1299A1-7133-41E3-9165-1E0801063AB1}" showAutoFilter="1" hiddenColumns="1" topLeftCell="B496">
      <selection activeCell="M475" sqref="M475"/>
      <pageMargins left="0.7" right="0.7" top="0.75" bottom="0.75" header="0.3" footer="0.3"/>
      <pageSetup orientation="portrait" r:id="rId2"/>
      <autoFilter ref="A2:AB1853" xr:uid="{A25AF4A9-BF7B-4082-974C-CF3859B1CB8F}"/>
    </customSheetView>
    <customSheetView guid="{FF52CFC1-DCEA-497B-A882-320708670DCB}" showAutoFilter="1" hiddenColumns="1">
      <pane xSplit="5" ySplit="2" topLeftCell="M3" activePane="bottomRight" state="frozen"/>
      <selection pane="bottomRight" activeCell="D1327" sqref="D1327"/>
      <pageMargins left="0.7" right="0.7" top="0.75" bottom="0.75" header="0.3" footer="0.3"/>
      <pageSetup paperSize="9" orientation="portrait" r:id="rId3"/>
      <autoFilter ref="A2:T1580" xr:uid="{4B9C1E09-92A2-4CD9-9E83-5C659B8CCD0B}"/>
    </customSheetView>
    <customSheetView guid="{D8405565-0CC5-4349-B6DE-9D17D408FA01}" scale="80" showAutoFilter="1">
      <pane xSplit="5" ySplit="2" topLeftCell="F306" activePane="bottomRight" state="frozen"/>
      <selection pane="bottomRight" activeCell="D311" sqref="D311"/>
      <pageMargins left="0.7" right="0.7" top="0.75" bottom="0.75" header="0.3" footer="0.3"/>
      <pageSetup orientation="portrait" r:id="rId4"/>
      <autoFilter ref="A2:S1581" xr:uid="{870C16D1-CDFF-4796-A1F8-2B4F7207408C}"/>
    </customSheetView>
    <customSheetView guid="{A3E76763-A969-438B-831C-6748CE4AFCF3}" showAutoFilter="1" hiddenColumns="1">
      <pane xSplit="5" ySplit="2" topLeftCell="H354" activePane="bottomRight" state="frozen"/>
      <selection pane="bottomRight" activeCell="L12" sqref="L12"/>
      <pageMargins left="0.7" right="0.7" top="0.75" bottom="0.75" header="0.3" footer="0.3"/>
      <autoFilter ref="A2:S1652" xr:uid="{EE0450B9-E2A9-4EAB-BE96-6DAC8232280A}"/>
    </customSheetView>
    <customSheetView guid="{D7C31C57-C81F-4E55-B2C7-2096C31FE5CC}" scale="80" showPageBreaks="1" showAutoFilter="1">
      <pane xSplit="5" ySplit="2" topLeftCell="F1148" activePane="bottomRight" state="frozen"/>
      <selection pane="bottomRight" activeCell="K1152" sqref="K1152"/>
      <pageMargins left="0.7" right="0.7" top="0.75" bottom="0.75" header="0.3" footer="0.3"/>
      <pageSetup orientation="portrait" r:id="rId5"/>
      <autoFilter ref="B2:T1580" xr:uid="{05BE4E9A-B9E7-4A9C-99E5-140D81D0BFAD}"/>
    </customSheetView>
    <customSheetView guid="{AC99C2CC-7182-479F-86DF-70C1CB3546A9}" scale="115" showPageBreaks="1" filter="1" showAutoFilter="1" hiddenColumns="1" topLeftCell="A752">
      <selection activeCell="K759" sqref="K759"/>
      <pageMargins left="0.7" right="0.7" top="0.75" bottom="0.75" header="0.3" footer="0.3"/>
      <pageSetup orientation="portrait" r:id="rId6"/>
      <autoFilter ref="A1:N1474" xr:uid="{276BE63C-8EDC-41A4-9A14-F7CEB88DB691}">
        <filterColumn colId="0">
          <filters>
            <filter val="Jurgita Subačienė"/>
          </filters>
        </filterColumn>
      </autoFilter>
    </customSheetView>
    <customSheetView guid="{68DB2BFB-3A47-4753-951F-C0DF24E73448}" scale="96" showPageBreaks="1" showAutoFilter="1" hiddenColumns="1">
      <selection activeCell="G1383" sqref="G1383"/>
      <pageMargins left="0.7" right="0.7" top="0.75" bottom="0.75" header="0.3" footer="0.3"/>
      <pageSetup orientation="landscape" r:id="rId7"/>
      <autoFilter ref="A1:N1360" xr:uid="{8C2D6CA9-D1EA-42CA-BA7A-FC0FAD680E2E}"/>
    </customSheetView>
    <customSheetView guid="{E039D831-3E09-4A14-A3FE-23DC0726C3D5}" showPageBreaks="1" showAutoFilter="1" hiddenColumns="1">
      <pageMargins left="0.7" right="0.7" top="0.75" bottom="0.75" header="0.3" footer="0.3"/>
      <pageSetup orientation="landscape" r:id="rId8"/>
      <autoFilter ref="A1:N1374" xr:uid="{BCABC20E-7AD4-4256-BE5F-A94F2DF1F19C}"/>
    </customSheetView>
    <customSheetView guid="{8A4400C9-3C85-4269-A8FE-F5A425A442A7}" showPageBreaks="1" filter="1" showAutoFilter="1" topLeftCell="A559">
      <selection activeCell="J566" sqref="J566"/>
      <pageMargins left="0.7" right="0.7" top="0.75" bottom="0.75" header="0.3" footer="0.3"/>
      <pageSetup paperSize="9" orientation="portrait" r:id="rId9"/>
      <autoFilter ref="A2:Q1374" xr:uid="{62A5C744-37D3-4A28-A467-1BD86CA2B044}">
        <filterColumn colId="0">
          <filters>
            <filter val="Vaida Matiliūnienė"/>
          </filters>
        </filterColumn>
      </autoFilter>
    </customSheetView>
    <customSheetView guid="{2418B868-424F-4D1D-909E-8AD06910B095}" scale="90" showPageBreaks="1" fitToPage="1" showAutoFilter="1" hiddenColumns="1" topLeftCell="A1356">
      <selection activeCell="G1377" sqref="G1377:K1377"/>
      <pageMargins left="0.7" right="0.7" top="0.75" bottom="0.75" header="0.3" footer="0.3"/>
      <pageSetup paperSize="9" scale="10" orientation="landscape" r:id="rId10"/>
      <autoFilter ref="A1:N1374" xr:uid="{38C513F3-3C5F-40D2-AF0B-7BF09D4EFBCE}"/>
    </customSheetView>
  </customSheetViews>
  <mergeCells count="248">
    <mergeCell ref="A791:I791"/>
    <mergeCell ref="A781:A789"/>
    <mergeCell ref="B781:B789"/>
    <mergeCell ref="C781:C785"/>
    <mergeCell ref="C788:C789"/>
    <mergeCell ref="A738:A744"/>
    <mergeCell ref="B738:B744"/>
    <mergeCell ref="C738:C743"/>
    <mergeCell ref="A747:A778"/>
    <mergeCell ref="B747:B778"/>
    <mergeCell ref="C747:C753"/>
    <mergeCell ref="C755:C756"/>
    <mergeCell ref="C760:C762"/>
    <mergeCell ref="C763:C765"/>
    <mergeCell ref="C769:C771"/>
    <mergeCell ref="C773:C777"/>
    <mergeCell ref="A746:I746"/>
    <mergeCell ref="A780:I780"/>
    <mergeCell ref="A695:A699"/>
    <mergeCell ref="B695:B699"/>
    <mergeCell ref="C695:C698"/>
    <mergeCell ref="A702:A706"/>
    <mergeCell ref="B702:B706"/>
    <mergeCell ref="C702:C704"/>
    <mergeCell ref="A667:A693"/>
    <mergeCell ref="B667:B693"/>
    <mergeCell ref="C667:C676"/>
    <mergeCell ref="C678:C681"/>
    <mergeCell ref="C688:C693"/>
    <mergeCell ref="A701:I701"/>
    <mergeCell ref="A653:A656"/>
    <mergeCell ref="B653:B656"/>
    <mergeCell ref="C653:C654"/>
    <mergeCell ref="A661:A665"/>
    <mergeCell ref="B661:B665"/>
    <mergeCell ref="A632:A651"/>
    <mergeCell ref="B632:B651"/>
    <mergeCell ref="C632:C638"/>
    <mergeCell ref="C642:C643"/>
    <mergeCell ref="C647:C648"/>
    <mergeCell ref="C649:C651"/>
    <mergeCell ref="A660:I660"/>
    <mergeCell ref="C591:C592"/>
    <mergeCell ref="C593:C594"/>
    <mergeCell ref="C596:C597"/>
    <mergeCell ref="A573:I573"/>
    <mergeCell ref="A601:A606"/>
    <mergeCell ref="B601:B606"/>
    <mergeCell ref="C601:C602"/>
    <mergeCell ref="C604:C606"/>
    <mergeCell ref="A609:A630"/>
    <mergeCell ref="B609:B630"/>
    <mergeCell ref="C609:C616"/>
    <mergeCell ref="C618:C619"/>
    <mergeCell ref="C620:C621"/>
    <mergeCell ref="C622:C623"/>
    <mergeCell ref="C624:C625"/>
    <mergeCell ref="C626:C629"/>
    <mergeCell ref="A600:I600"/>
    <mergeCell ref="A608:I608"/>
    <mergeCell ref="A574:A598"/>
    <mergeCell ref="B574:B598"/>
    <mergeCell ref="C574:C582"/>
    <mergeCell ref="C588:C589"/>
    <mergeCell ref="C501:C504"/>
    <mergeCell ref="C505:C506"/>
    <mergeCell ref="C509:C510"/>
    <mergeCell ref="A500:I500"/>
    <mergeCell ref="A564:A571"/>
    <mergeCell ref="B564:B571"/>
    <mergeCell ref="C564:C570"/>
    <mergeCell ref="A513:A521"/>
    <mergeCell ref="B513:B521"/>
    <mergeCell ref="C516:C518"/>
    <mergeCell ref="C519:C521"/>
    <mergeCell ref="A523:A548"/>
    <mergeCell ref="B523:B548"/>
    <mergeCell ref="C523:C528"/>
    <mergeCell ref="C534:C535"/>
    <mergeCell ref="C539:C542"/>
    <mergeCell ref="C543:C544"/>
    <mergeCell ref="C546:C547"/>
    <mergeCell ref="A550:A558"/>
    <mergeCell ref="B550:B558"/>
    <mergeCell ref="C550:C551"/>
    <mergeCell ref="C556:C558"/>
    <mergeCell ref="A560:A562"/>
    <mergeCell ref="B560:B562"/>
    <mergeCell ref="C377:C380"/>
    <mergeCell ref="C382:C385"/>
    <mergeCell ref="A388:A397"/>
    <mergeCell ref="B388:B397"/>
    <mergeCell ref="C390:C392"/>
    <mergeCell ref="C394:C397"/>
    <mergeCell ref="A366:A369"/>
    <mergeCell ref="B366:B369"/>
    <mergeCell ref="A371:A375"/>
    <mergeCell ref="B371:B375"/>
    <mergeCell ref="A377:A386"/>
    <mergeCell ref="B377:B386"/>
    <mergeCell ref="A247:A269"/>
    <mergeCell ref="B247:B269"/>
    <mergeCell ref="C247:C252"/>
    <mergeCell ref="C256:C257"/>
    <mergeCell ref="C262:C263"/>
    <mergeCell ref="A352:A358"/>
    <mergeCell ref="B352:B358"/>
    <mergeCell ref="C352:C356"/>
    <mergeCell ref="A361:A363"/>
    <mergeCell ref="B361:B363"/>
    <mergeCell ref="C361:C363"/>
    <mergeCell ref="A316:A325"/>
    <mergeCell ref="B316:B325"/>
    <mergeCell ref="C316:C322"/>
    <mergeCell ref="C323:C325"/>
    <mergeCell ref="A327:A350"/>
    <mergeCell ref="B327:B350"/>
    <mergeCell ref="C327:C333"/>
    <mergeCell ref="C334:C336"/>
    <mergeCell ref="C338:C341"/>
    <mergeCell ref="C343:C346"/>
    <mergeCell ref="C348:C349"/>
    <mergeCell ref="C267:C268"/>
    <mergeCell ref="A226:A240"/>
    <mergeCell ref="B226:B240"/>
    <mergeCell ref="C226:C231"/>
    <mergeCell ref="C233:C235"/>
    <mergeCell ref="C236:C237"/>
    <mergeCell ref="C238:C239"/>
    <mergeCell ref="A246:I246"/>
    <mergeCell ref="A243:A244"/>
    <mergeCell ref="B243:B244"/>
    <mergeCell ref="A242:I242"/>
    <mergeCell ref="A125:A132"/>
    <mergeCell ref="B125:B132"/>
    <mergeCell ref="C125:C128"/>
    <mergeCell ref="A135:A224"/>
    <mergeCell ref="B135:B224"/>
    <mergeCell ref="C135:C173"/>
    <mergeCell ref="C174:C176"/>
    <mergeCell ref="C182:C183"/>
    <mergeCell ref="C184:C185"/>
    <mergeCell ref="C186:C187"/>
    <mergeCell ref="C188:C189"/>
    <mergeCell ref="C190:C196"/>
    <mergeCell ref="C199:C201"/>
    <mergeCell ref="C202:C204"/>
    <mergeCell ref="C207:C209"/>
    <mergeCell ref="C210:C211"/>
    <mergeCell ref="C212:C213"/>
    <mergeCell ref="C214:C219"/>
    <mergeCell ref="C220:C223"/>
    <mergeCell ref="B111:B123"/>
    <mergeCell ref="C111:C112"/>
    <mergeCell ref="C114:C119"/>
    <mergeCell ref="C120:C123"/>
    <mergeCell ref="B71:B92"/>
    <mergeCell ref="A71:A92"/>
    <mergeCell ref="C71:C91"/>
    <mergeCell ref="B95:B109"/>
    <mergeCell ref="C95:C99"/>
    <mergeCell ref="C105:C106"/>
    <mergeCell ref="A95:A109"/>
    <mergeCell ref="H1:I1"/>
    <mergeCell ref="A4:I4"/>
    <mergeCell ref="A6:I6"/>
    <mergeCell ref="A7:I7"/>
    <mergeCell ref="H10:I10"/>
    <mergeCell ref="A8:H8"/>
    <mergeCell ref="H11:I11"/>
    <mergeCell ref="H12:I12"/>
    <mergeCell ref="A14:A18"/>
    <mergeCell ref="B14:B18"/>
    <mergeCell ref="C14:C18"/>
    <mergeCell ref="A13:I13"/>
    <mergeCell ref="A708:I708"/>
    <mergeCell ref="A730:I730"/>
    <mergeCell ref="A734:I734"/>
    <mergeCell ref="A737:I737"/>
    <mergeCell ref="A709:A720"/>
    <mergeCell ref="B709:B720"/>
    <mergeCell ref="C709:C712"/>
    <mergeCell ref="C714:C718"/>
    <mergeCell ref="A722:A728"/>
    <mergeCell ref="B722:B728"/>
    <mergeCell ref="C722:C723"/>
    <mergeCell ref="A731:A732"/>
    <mergeCell ref="B731:B732"/>
    <mergeCell ref="C731:C732"/>
    <mergeCell ref="B404:B405"/>
    <mergeCell ref="C404:C405"/>
    <mergeCell ref="A410:A498"/>
    <mergeCell ref="B410:B498"/>
    <mergeCell ref="C410:C435"/>
    <mergeCell ref="C436:C437"/>
    <mergeCell ref="C438:C440"/>
    <mergeCell ref="A403:I403"/>
    <mergeCell ref="C441:C444"/>
    <mergeCell ref="C446:C495"/>
    <mergeCell ref="C496:C497"/>
    <mergeCell ref="A501:A511"/>
    <mergeCell ref="B501:B511"/>
    <mergeCell ref="A365:I365"/>
    <mergeCell ref="A360:I360"/>
    <mergeCell ref="A283:I283"/>
    <mergeCell ref="A271:A281"/>
    <mergeCell ref="B271:B281"/>
    <mergeCell ref="C271:C275"/>
    <mergeCell ref="C278:C281"/>
    <mergeCell ref="A284:A292"/>
    <mergeCell ref="B284:B292"/>
    <mergeCell ref="C284:C291"/>
    <mergeCell ref="A294:A301"/>
    <mergeCell ref="B294:B301"/>
    <mergeCell ref="C294:C299"/>
    <mergeCell ref="A303:A314"/>
    <mergeCell ref="B303:B314"/>
    <mergeCell ref="C303:C309"/>
    <mergeCell ref="C311:C314"/>
    <mergeCell ref="A409:I409"/>
    <mergeCell ref="A399:A401"/>
    <mergeCell ref="B399:B401"/>
    <mergeCell ref="C399:C400"/>
    <mergeCell ref="A404:A405"/>
    <mergeCell ref="A20:I20"/>
    <mergeCell ref="D361:D363"/>
    <mergeCell ref="E361:E363"/>
    <mergeCell ref="F361:F363"/>
    <mergeCell ref="G361:G363"/>
    <mergeCell ref="D71:D91"/>
    <mergeCell ref="E71:E91"/>
    <mergeCell ref="F71:F91"/>
    <mergeCell ref="G71:G91"/>
    <mergeCell ref="A25:I25"/>
    <mergeCell ref="A70:I70"/>
    <mergeCell ref="A94:I94"/>
    <mergeCell ref="A134:I134"/>
    <mergeCell ref="B21:B23"/>
    <mergeCell ref="C21:C23"/>
    <mergeCell ref="B26:B68"/>
    <mergeCell ref="C26:C38"/>
    <mergeCell ref="C41:C44"/>
    <mergeCell ref="C46:C47"/>
    <mergeCell ref="C52:C60"/>
    <mergeCell ref="C62:C68"/>
    <mergeCell ref="A21:A23"/>
    <mergeCell ref="A26:A68"/>
    <mergeCell ref="A111:A123"/>
  </mergeCells>
  <phoneticPr fontId="35" type="noConversion"/>
  <pageMargins left="0.55118110236220474" right="0.39370078740157483" top="0.47244094488188981" bottom="0.47244094488188981" header="0.31496062992125984" footer="0.31496062992125984"/>
  <pageSetup paperSize="9" scale="54"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889"/>
  <sheetViews>
    <sheetView workbookViewId="0">
      <selection activeCell="D13" sqref="D13"/>
    </sheetView>
  </sheetViews>
  <sheetFormatPr defaultRowHeight="14.4"/>
  <cols>
    <col min="1" max="1" width="16.5546875" style="77" customWidth="1"/>
    <col min="2" max="2" width="9.5546875" style="301" customWidth="1"/>
    <col min="3" max="3" width="18.33203125" style="77" customWidth="1"/>
    <col min="4" max="4" width="9.88671875" style="207" customWidth="1"/>
    <col min="5" max="5" width="49.44140625" style="77" customWidth="1"/>
    <col min="6" max="6" width="11.109375" style="207" customWidth="1"/>
    <col min="7" max="7" width="12.33203125" style="210" bestFit="1" customWidth="1"/>
    <col min="8" max="8" width="12.6640625" style="210" customWidth="1"/>
    <col min="9" max="9" width="9.6640625" style="210" bestFit="1" customWidth="1"/>
    <col min="10" max="10" width="10.6640625" style="210" customWidth="1"/>
    <col min="11" max="11" width="11.88671875" style="389" bestFit="1" customWidth="1"/>
    <col min="12" max="12" width="12.5546875" style="4" customWidth="1"/>
    <col min="13" max="13" width="67.88671875" style="78" customWidth="1"/>
  </cols>
  <sheetData>
    <row r="1" spans="1:13">
      <c r="A1" s="207"/>
      <c r="B1" s="340"/>
      <c r="C1" s="84"/>
      <c r="D1" s="84"/>
      <c r="E1" s="84"/>
      <c r="F1" s="84"/>
      <c r="G1" s="194"/>
      <c r="H1" s="194"/>
      <c r="I1" s="194"/>
      <c r="J1" s="194"/>
      <c r="K1" s="382"/>
      <c r="L1" s="380"/>
      <c r="M1" s="85"/>
    </row>
    <row r="2" spans="1:13">
      <c r="A2" s="279"/>
      <c r="B2" s="338"/>
      <c r="C2" s="54"/>
      <c r="D2" s="84">
        <v>1</v>
      </c>
      <c r="E2" s="84">
        <v>2</v>
      </c>
      <c r="F2" s="84">
        <v>3</v>
      </c>
      <c r="G2" s="185">
        <v>4</v>
      </c>
      <c r="H2" s="185">
        <v>5</v>
      </c>
      <c r="I2" s="185">
        <v>6</v>
      </c>
      <c r="J2" s="185">
        <v>7</v>
      </c>
      <c r="K2" s="382">
        <v>8</v>
      </c>
      <c r="L2" s="185">
        <v>9</v>
      </c>
      <c r="M2" s="83">
        <v>10</v>
      </c>
    </row>
    <row r="3" spans="1:13" ht="39.6">
      <c r="A3" s="77" t="e">
        <f>VLOOKUP(B3,#REF!,3,FALSE)</f>
        <v>#REF!</v>
      </c>
      <c r="B3" s="14">
        <v>1</v>
      </c>
      <c r="C3" s="26" t="s">
        <v>7</v>
      </c>
      <c r="D3" s="12" t="s">
        <v>6</v>
      </c>
      <c r="E3" s="25" t="s">
        <v>653</v>
      </c>
      <c r="F3" s="12" t="s">
        <v>8</v>
      </c>
      <c r="G3" s="62">
        <v>3695</v>
      </c>
      <c r="H3" s="62">
        <v>3068.9</v>
      </c>
      <c r="I3" s="10">
        <f t="shared" ref="I3:I74" si="0">IF(ISBLANK(H3),"",+H3/G3*100)</f>
        <v>83.055480378890394</v>
      </c>
      <c r="J3" s="10">
        <f t="shared" ref="J3:J74" si="1">+H3-G3</f>
        <v>-626.09999999999991</v>
      </c>
      <c r="K3" s="62">
        <v>-1.7</v>
      </c>
      <c r="L3" s="76" t="s">
        <v>27</v>
      </c>
      <c r="M3" s="15" t="s">
        <v>1296</v>
      </c>
    </row>
    <row r="4" spans="1:13" ht="39.6">
      <c r="A4" s="77" t="e">
        <f>VLOOKUP(B4,#REF!,3,FALSE)</f>
        <v>#REF!</v>
      </c>
      <c r="B4" s="14">
        <v>1</v>
      </c>
      <c r="C4" s="26" t="s">
        <v>7</v>
      </c>
      <c r="D4" s="12" t="s">
        <v>6</v>
      </c>
      <c r="E4" s="25" t="s">
        <v>653</v>
      </c>
      <c r="F4" s="12" t="s">
        <v>8</v>
      </c>
      <c r="G4" s="62"/>
      <c r="H4" s="62"/>
      <c r="I4" s="10" t="str">
        <f t="shared" si="0"/>
        <v/>
      </c>
      <c r="J4" s="10"/>
      <c r="K4" s="62">
        <v>-384.6</v>
      </c>
      <c r="L4" s="12" t="s">
        <v>56</v>
      </c>
      <c r="M4" s="15" t="s">
        <v>1297</v>
      </c>
    </row>
    <row r="5" spans="1:13" ht="39.6">
      <c r="A5" s="77" t="e">
        <f>VLOOKUP(B5,#REF!,3,FALSE)</f>
        <v>#REF!</v>
      </c>
      <c r="B5" s="14">
        <v>1</v>
      </c>
      <c r="C5" s="26" t="s">
        <v>7</v>
      </c>
      <c r="D5" s="12" t="s">
        <v>6</v>
      </c>
      <c r="E5" s="25" t="s">
        <v>653</v>
      </c>
      <c r="F5" s="12" t="s">
        <v>8</v>
      </c>
      <c r="G5" s="62"/>
      <c r="H5" s="62"/>
      <c r="I5" s="10"/>
      <c r="J5" s="10"/>
      <c r="K5" s="62">
        <v>-18.399999999999999</v>
      </c>
      <c r="L5" s="12" t="s">
        <v>50</v>
      </c>
      <c r="M5" s="15" t="s">
        <v>1298</v>
      </c>
    </row>
    <row r="6" spans="1:13" ht="39.6">
      <c r="A6" s="77" t="e">
        <f>VLOOKUP(B6,#REF!,3,FALSE)</f>
        <v>#REF!</v>
      </c>
      <c r="B6" s="14">
        <v>1</v>
      </c>
      <c r="C6" s="26" t="s">
        <v>7</v>
      </c>
      <c r="D6" s="12" t="s">
        <v>6</v>
      </c>
      <c r="E6" s="25" t="s">
        <v>653</v>
      </c>
      <c r="F6" s="12" t="s">
        <v>8</v>
      </c>
      <c r="G6" s="62"/>
      <c r="H6" s="62"/>
      <c r="I6" s="10"/>
      <c r="J6" s="10"/>
      <c r="K6" s="62">
        <v>-45.1</v>
      </c>
      <c r="L6" s="12" t="s">
        <v>155</v>
      </c>
      <c r="M6" s="15" t="s">
        <v>1299</v>
      </c>
    </row>
    <row r="7" spans="1:13" ht="39.6">
      <c r="A7" s="77" t="e">
        <f>VLOOKUP(B7,#REF!,3,FALSE)</f>
        <v>#REF!</v>
      </c>
      <c r="B7" s="14">
        <v>1</v>
      </c>
      <c r="C7" s="26" t="s">
        <v>7</v>
      </c>
      <c r="D7" s="12" t="s">
        <v>6</v>
      </c>
      <c r="E7" s="25" t="s">
        <v>653</v>
      </c>
      <c r="F7" s="12" t="s">
        <v>8</v>
      </c>
      <c r="G7" s="62"/>
      <c r="H7" s="62"/>
      <c r="I7" s="10"/>
      <c r="J7" s="10"/>
      <c r="K7" s="62">
        <v>-78.3</v>
      </c>
      <c r="L7" s="12" t="s">
        <v>155</v>
      </c>
      <c r="M7" s="15" t="s">
        <v>1302</v>
      </c>
    </row>
    <row r="8" spans="1:13" ht="39.6">
      <c r="A8" s="77" t="e">
        <f>VLOOKUP(B8,#REF!,3,FALSE)</f>
        <v>#REF!</v>
      </c>
      <c r="B8" s="14">
        <v>1</v>
      </c>
      <c r="C8" s="26" t="s">
        <v>7</v>
      </c>
      <c r="D8" s="12" t="s">
        <v>6</v>
      </c>
      <c r="E8" s="25" t="s">
        <v>653</v>
      </c>
      <c r="F8" s="12" t="s">
        <v>8</v>
      </c>
      <c r="G8" s="62"/>
      <c r="H8" s="62"/>
      <c r="I8" s="10"/>
      <c r="J8" s="10"/>
      <c r="K8" s="62">
        <v>-45.2</v>
      </c>
      <c r="L8" s="12" t="s">
        <v>122</v>
      </c>
      <c r="M8" s="15" t="s">
        <v>1303</v>
      </c>
    </row>
    <row r="9" spans="1:13" ht="39.6">
      <c r="A9" s="77" t="e">
        <f>VLOOKUP(B9,#REF!,3,FALSE)</f>
        <v>#REF!</v>
      </c>
      <c r="B9" s="14">
        <v>1</v>
      </c>
      <c r="C9" s="26" t="s">
        <v>7</v>
      </c>
      <c r="D9" s="12" t="s">
        <v>6</v>
      </c>
      <c r="E9" s="25" t="s">
        <v>653</v>
      </c>
      <c r="F9" s="12" t="s">
        <v>8</v>
      </c>
      <c r="G9" s="62"/>
      <c r="H9" s="62"/>
      <c r="I9" s="10"/>
      <c r="J9" s="10"/>
      <c r="K9" s="62">
        <v>-10.8</v>
      </c>
      <c r="L9" s="12" t="s">
        <v>9</v>
      </c>
      <c r="M9" s="15" t="s">
        <v>1300</v>
      </c>
    </row>
    <row r="10" spans="1:13" ht="39.6">
      <c r="A10" s="77" t="e">
        <f>VLOOKUP(B10,#REF!,3,FALSE)</f>
        <v>#REF!</v>
      </c>
      <c r="B10" s="14">
        <v>1</v>
      </c>
      <c r="C10" s="26" t="s">
        <v>7</v>
      </c>
      <c r="D10" s="12" t="s">
        <v>6</v>
      </c>
      <c r="E10" s="25" t="s">
        <v>653</v>
      </c>
      <c r="F10" s="12" t="s">
        <v>8</v>
      </c>
      <c r="G10" s="62"/>
      <c r="H10" s="62"/>
      <c r="I10" s="10"/>
      <c r="J10" s="10"/>
      <c r="K10" s="62">
        <v>-42</v>
      </c>
      <c r="L10" s="12" t="s">
        <v>9</v>
      </c>
      <c r="M10" s="15" t="s">
        <v>1301</v>
      </c>
    </row>
    <row r="11" spans="1:13" ht="52.8">
      <c r="A11" s="77" t="e">
        <f>VLOOKUP(B11,#REF!,3,FALSE)</f>
        <v>#REF!</v>
      </c>
      <c r="B11" s="103">
        <v>1</v>
      </c>
      <c r="C11" s="64" t="s">
        <v>7</v>
      </c>
      <c r="D11" s="86" t="s">
        <v>6</v>
      </c>
      <c r="E11" s="87" t="s">
        <v>653</v>
      </c>
      <c r="F11" s="51" t="s">
        <v>12</v>
      </c>
      <c r="G11" s="28">
        <f>SUM(G3:G10)</f>
        <v>3695</v>
      </c>
      <c r="H11" s="28">
        <f>SUM(H3:H10)</f>
        <v>3068.9</v>
      </c>
      <c r="I11" s="28">
        <f t="shared" si="0"/>
        <v>83.055480378890394</v>
      </c>
      <c r="J11" s="28">
        <f t="shared" si="1"/>
        <v>-626.09999999999991</v>
      </c>
      <c r="K11" s="28">
        <f>SUM(K3:K10)</f>
        <v>-626.1</v>
      </c>
      <c r="L11" s="186"/>
      <c r="M11" s="134"/>
    </row>
    <row r="12" spans="1:13" ht="52.8">
      <c r="A12" s="77" t="e">
        <f>VLOOKUP(B12,#REF!,3,FALSE)</f>
        <v>#REF!</v>
      </c>
      <c r="B12" s="88">
        <v>1</v>
      </c>
      <c r="C12" s="89" t="s">
        <v>7</v>
      </c>
      <c r="D12" s="90"/>
      <c r="E12" s="91"/>
      <c r="F12" s="92" t="s">
        <v>13</v>
      </c>
      <c r="G12" s="72">
        <f>+G11</f>
        <v>3695</v>
      </c>
      <c r="H12" s="72">
        <f t="shared" ref="H12:K12" si="2">+H11</f>
        <v>3068.9</v>
      </c>
      <c r="I12" s="72">
        <f t="shared" si="0"/>
        <v>83.055480378890394</v>
      </c>
      <c r="J12" s="72">
        <f t="shared" si="1"/>
        <v>-626.09999999999991</v>
      </c>
      <c r="K12" s="72">
        <f t="shared" si="2"/>
        <v>-626.1</v>
      </c>
      <c r="L12" s="187"/>
      <c r="M12" s="154"/>
    </row>
    <row r="13" spans="1:13" ht="26.4">
      <c r="A13" s="77" t="e">
        <f>VLOOKUP(B13,#REF!,3,FALSE)</f>
        <v>#REF!</v>
      </c>
      <c r="B13" s="14">
        <v>2</v>
      </c>
      <c r="C13" s="26" t="s">
        <v>16</v>
      </c>
      <c r="D13" s="12" t="s">
        <v>6</v>
      </c>
      <c r="E13" s="25" t="s">
        <v>619</v>
      </c>
      <c r="F13" s="13" t="s">
        <v>8</v>
      </c>
      <c r="G13" s="10">
        <v>17196</v>
      </c>
      <c r="H13" s="10">
        <v>16231.6</v>
      </c>
      <c r="I13" s="10">
        <f t="shared" si="0"/>
        <v>94.391719004419642</v>
      </c>
      <c r="J13" s="10">
        <f t="shared" si="1"/>
        <v>-964.39999999999964</v>
      </c>
      <c r="K13" s="10">
        <v>799.4</v>
      </c>
      <c r="L13" s="17" t="s">
        <v>27</v>
      </c>
      <c r="M13" s="15" t="s">
        <v>618</v>
      </c>
    </row>
    <row r="14" spans="1:13" ht="26.4">
      <c r="A14" s="77" t="e">
        <f>VLOOKUP(B14,#REF!,3,FALSE)</f>
        <v>#REF!</v>
      </c>
      <c r="B14" s="14">
        <v>2</v>
      </c>
      <c r="C14" s="26" t="s">
        <v>16</v>
      </c>
      <c r="D14" s="12" t="s">
        <v>6</v>
      </c>
      <c r="E14" s="25" t="s">
        <v>619</v>
      </c>
      <c r="F14" s="13" t="s">
        <v>8</v>
      </c>
      <c r="G14" s="18"/>
      <c r="H14" s="18"/>
      <c r="I14" s="10" t="str">
        <f t="shared" si="0"/>
        <v/>
      </c>
      <c r="J14" s="10">
        <f t="shared" si="1"/>
        <v>0</v>
      </c>
      <c r="K14" s="10">
        <v>-1763.7999999999997</v>
      </c>
      <c r="L14" s="17" t="s">
        <v>50</v>
      </c>
      <c r="M14" s="15" t="s">
        <v>617</v>
      </c>
    </row>
    <row r="15" spans="1:13" ht="26.4">
      <c r="A15" s="77" t="e">
        <f>VLOOKUP(B15,#REF!,3,FALSE)</f>
        <v>#REF!</v>
      </c>
      <c r="B15" s="14">
        <v>2</v>
      </c>
      <c r="C15" s="26" t="s">
        <v>16</v>
      </c>
      <c r="D15" s="12" t="s">
        <v>6</v>
      </c>
      <c r="E15" s="25" t="s">
        <v>619</v>
      </c>
      <c r="F15" s="13" t="s">
        <v>11</v>
      </c>
      <c r="G15" s="10">
        <v>24.9</v>
      </c>
      <c r="H15" s="10">
        <v>13.8</v>
      </c>
      <c r="I15" s="10">
        <f t="shared" si="0"/>
        <v>55.421686746987952</v>
      </c>
      <c r="J15" s="10">
        <f t="shared" si="1"/>
        <v>-11.099999999999998</v>
      </c>
      <c r="K15" s="10">
        <v>-11.1</v>
      </c>
      <c r="L15" s="17" t="s">
        <v>50</v>
      </c>
      <c r="M15" s="15" t="s">
        <v>617</v>
      </c>
    </row>
    <row r="16" spans="1:13" ht="39.6">
      <c r="A16" s="77" t="e">
        <f>VLOOKUP(B16,#REF!,3,FALSE)</f>
        <v>#REF!</v>
      </c>
      <c r="B16" s="103">
        <v>2</v>
      </c>
      <c r="C16" s="64" t="s">
        <v>16</v>
      </c>
      <c r="D16" s="86" t="s">
        <v>6</v>
      </c>
      <c r="E16" s="87" t="s">
        <v>619</v>
      </c>
      <c r="F16" s="51" t="s">
        <v>12</v>
      </c>
      <c r="G16" s="28">
        <f>SUM(G13:G15)</f>
        <v>17220.900000000001</v>
      </c>
      <c r="H16" s="28">
        <f>SUM(H13:H15)</f>
        <v>16245.4</v>
      </c>
      <c r="I16" s="28">
        <f t="shared" si="0"/>
        <v>94.335371554332227</v>
      </c>
      <c r="J16" s="28">
        <f t="shared" si="1"/>
        <v>-975.50000000000182</v>
      </c>
      <c r="K16" s="28">
        <f>SUM(K13:K15)</f>
        <v>-975.49999999999977</v>
      </c>
      <c r="L16" s="186"/>
      <c r="M16" s="53"/>
    </row>
    <row r="17" spans="1:13" ht="39.6">
      <c r="A17" s="77" t="e">
        <f>VLOOKUP(B17,#REF!,3,FALSE)</f>
        <v>#REF!</v>
      </c>
      <c r="B17" s="88">
        <v>2</v>
      </c>
      <c r="C17" s="89" t="s">
        <v>16</v>
      </c>
      <c r="D17" s="90"/>
      <c r="E17" s="91"/>
      <c r="F17" s="92" t="s">
        <v>13</v>
      </c>
      <c r="G17" s="72">
        <f>+G16</f>
        <v>17220.900000000001</v>
      </c>
      <c r="H17" s="72">
        <f>+H16</f>
        <v>16245.4</v>
      </c>
      <c r="I17" s="72">
        <f>IF(ISBLANK(H17),"",+H17/G17*100)</f>
        <v>94.335371554332227</v>
      </c>
      <c r="J17" s="72">
        <f>+H17-G17</f>
        <v>-975.50000000000182</v>
      </c>
      <c r="K17" s="72">
        <f>+K16</f>
        <v>-975.49999999999977</v>
      </c>
      <c r="L17" s="187"/>
      <c r="M17" s="341"/>
    </row>
    <row r="18" spans="1:13" ht="39.6">
      <c r="A18" s="77" t="e">
        <f>VLOOKUP(B18,#REF!,3,FALSE)</f>
        <v>#REF!</v>
      </c>
      <c r="B18" s="14">
        <v>3</v>
      </c>
      <c r="C18" s="46" t="s">
        <v>257</v>
      </c>
      <c r="D18" s="12" t="s">
        <v>6</v>
      </c>
      <c r="E18" s="16" t="s">
        <v>258</v>
      </c>
      <c r="F18" s="13" t="s">
        <v>8</v>
      </c>
      <c r="G18" s="22">
        <v>1058.5999999999999</v>
      </c>
      <c r="H18" s="22">
        <v>721.5</v>
      </c>
      <c r="I18" s="22">
        <f t="shared" si="0"/>
        <v>68.15605516720197</v>
      </c>
      <c r="J18" s="10">
        <f t="shared" si="1"/>
        <v>-337.09999999999991</v>
      </c>
      <c r="K18" s="180">
        <v>-0.2</v>
      </c>
      <c r="L18" s="12" t="s">
        <v>27</v>
      </c>
      <c r="M18" s="15" t="s">
        <v>545</v>
      </c>
    </row>
    <row r="19" spans="1:13" ht="39.6">
      <c r="A19" s="77" t="e">
        <f>VLOOKUP(B19,#REF!,3,FALSE)</f>
        <v>#REF!</v>
      </c>
      <c r="B19" s="14">
        <v>3</v>
      </c>
      <c r="C19" s="46" t="s">
        <v>257</v>
      </c>
      <c r="D19" s="12" t="s">
        <v>6</v>
      </c>
      <c r="E19" s="16" t="s">
        <v>258</v>
      </c>
      <c r="F19" s="13" t="s">
        <v>8</v>
      </c>
      <c r="G19" s="22"/>
      <c r="H19" s="22"/>
      <c r="I19" s="22" t="str">
        <f t="shared" si="0"/>
        <v/>
      </c>
      <c r="J19" s="10"/>
      <c r="K19" s="180">
        <v>-226.5</v>
      </c>
      <c r="L19" s="12" t="s">
        <v>50</v>
      </c>
      <c r="M19" s="15" t="s">
        <v>544</v>
      </c>
    </row>
    <row r="20" spans="1:13" ht="39.6">
      <c r="A20" s="77" t="e">
        <f>VLOOKUP(B20,#REF!,3,FALSE)</f>
        <v>#REF!</v>
      </c>
      <c r="B20" s="14">
        <v>3</v>
      </c>
      <c r="C20" s="46" t="s">
        <v>257</v>
      </c>
      <c r="D20" s="12" t="s">
        <v>6</v>
      </c>
      <c r="E20" s="16" t="s">
        <v>258</v>
      </c>
      <c r="F20" s="13" t="s">
        <v>8</v>
      </c>
      <c r="G20" s="22"/>
      <c r="H20" s="22"/>
      <c r="I20" s="22" t="str">
        <f t="shared" si="0"/>
        <v/>
      </c>
      <c r="J20" s="10"/>
      <c r="K20" s="180">
        <v>-32.799999999999997</v>
      </c>
      <c r="L20" s="12" t="s">
        <v>155</v>
      </c>
      <c r="M20" s="15" t="s">
        <v>543</v>
      </c>
    </row>
    <row r="21" spans="1:13" ht="52.8">
      <c r="A21" s="77" t="e">
        <f>VLOOKUP(B21,#REF!,3,FALSE)</f>
        <v>#REF!</v>
      </c>
      <c r="B21" s="14">
        <v>3</v>
      </c>
      <c r="C21" s="46" t="s">
        <v>257</v>
      </c>
      <c r="D21" s="13" t="s">
        <v>6</v>
      </c>
      <c r="E21" s="16" t="s">
        <v>258</v>
      </c>
      <c r="F21" s="13" t="s">
        <v>8</v>
      </c>
      <c r="G21" s="22"/>
      <c r="H21" s="22"/>
      <c r="I21" s="22" t="str">
        <f t="shared" si="0"/>
        <v/>
      </c>
      <c r="J21" s="10"/>
      <c r="K21" s="180">
        <v>-77.599999999999994</v>
      </c>
      <c r="L21" s="12" t="s">
        <v>50</v>
      </c>
      <c r="M21" s="15" t="s">
        <v>542</v>
      </c>
    </row>
    <row r="22" spans="1:13" ht="52.8">
      <c r="A22" s="77" t="e">
        <f>VLOOKUP(B22,#REF!,3,FALSE)</f>
        <v>#REF!</v>
      </c>
      <c r="B22" s="103">
        <v>3</v>
      </c>
      <c r="C22" s="64" t="s">
        <v>257</v>
      </c>
      <c r="D22" s="86" t="s">
        <v>6</v>
      </c>
      <c r="E22" s="87" t="s">
        <v>258</v>
      </c>
      <c r="F22" s="51" t="s">
        <v>12</v>
      </c>
      <c r="G22" s="28">
        <f>SUM(G18:G21)</f>
        <v>1058.5999999999999</v>
      </c>
      <c r="H22" s="28">
        <f>SUM(H18:H21)</f>
        <v>721.5</v>
      </c>
      <c r="I22" s="28">
        <f t="shared" si="0"/>
        <v>68.15605516720197</v>
      </c>
      <c r="J22" s="28">
        <f t="shared" si="1"/>
        <v>-337.09999999999991</v>
      </c>
      <c r="K22" s="28">
        <f>SUM(K18:K21)</f>
        <v>-337.1</v>
      </c>
      <c r="L22" s="186"/>
      <c r="M22" s="53"/>
    </row>
    <row r="23" spans="1:13" ht="39.6">
      <c r="A23" s="77" t="e">
        <f>VLOOKUP(B23,#REF!,3,FALSE)</f>
        <v>#REF!</v>
      </c>
      <c r="B23" s="14">
        <v>3</v>
      </c>
      <c r="C23" s="49" t="s">
        <v>257</v>
      </c>
      <c r="D23" s="13" t="s">
        <v>15</v>
      </c>
      <c r="E23" s="16" t="s">
        <v>259</v>
      </c>
      <c r="F23" s="13" t="s">
        <v>8</v>
      </c>
      <c r="G23" s="10">
        <v>2927</v>
      </c>
      <c r="H23" s="10">
        <v>2926.9</v>
      </c>
      <c r="I23" s="10">
        <f t="shared" si="0"/>
        <v>99.99658353262727</v>
      </c>
      <c r="J23" s="10">
        <f t="shared" si="1"/>
        <v>-9.9999999999909051E-2</v>
      </c>
      <c r="K23" s="180">
        <v>-0.1</v>
      </c>
      <c r="L23" s="324" t="s">
        <v>9</v>
      </c>
      <c r="M23" s="325" t="s">
        <v>546</v>
      </c>
    </row>
    <row r="24" spans="1:13" ht="52.8">
      <c r="A24" s="77" t="e">
        <f>VLOOKUP(B24,#REF!,3,FALSE)</f>
        <v>#REF!</v>
      </c>
      <c r="B24" s="103">
        <v>3</v>
      </c>
      <c r="C24" s="64" t="s">
        <v>257</v>
      </c>
      <c r="D24" s="86" t="s">
        <v>15</v>
      </c>
      <c r="E24" s="87" t="s">
        <v>259</v>
      </c>
      <c r="F24" s="51" t="s">
        <v>12</v>
      </c>
      <c r="G24" s="28">
        <f>SUM(G23:G23)</f>
        <v>2927</v>
      </c>
      <c r="H24" s="28">
        <f>SUM(H23:H23)</f>
        <v>2926.9</v>
      </c>
      <c r="I24" s="28">
        <f t="shared" si="0"/>
        <v>99.99658353262727</v>
      </c>
      <c r="J24" s="28">
        <f t="shared" si="1"/>
        <v>-9.9999999999909051E-2</v>
      </c>
      <c r="K24" s="28">
        <f>SUM(K23:K23)</f>
        <v>-0.1</v>
      </c>
      <c r="L24" s="186"/>
      <c r="M24" s="53"/>
    </row>
    <row r="25" spans="1:13" ht="52.8">
      <c r="A25" s="77" t="e">
        <f>VLOOKUP(B25,#REF!,3,FALSE)</f>
        <v>#REF!</v>
      </c>
      <c r="B25" s="88">
        <v>3</v>
      </c>
      <c r="C25" s="89" t="s">
        <v>257</v>
      </c>
      <c r="D25" s="108"/>
      <c r="E25" s="163"/>
      <c r="F25" s="92" t="s">
        <v>13</v>
      </c>
      <c r="G25" s="72">
        <f>+G24+G22</f>
        <v>3985.6</v>
      </c>
      <c r="H25" s="72">
        <f>+H24+H22</f>
        <v>3648.4</v>
      </c>
      <c r="I25" s="72">
        <f t="shared" si="0"/>
        <v>91.539542352468899</v>
      </c>
      <c r="J25" s="72">
        <f t="shared" si="1"/>
        <v>-337.19999999999982</v>
      </c>
      <c r="K25" s="72">
        <f>+K24+K22</f>
        <v>-337.20000000000005</v>
      </c>
      <c r="L25" s="187"/>
      <c r="M25" s="154"/>
    </row>
    <row r="26" spans="1:13" ht="39.6">
      <c r="A26" s="77" t="e">
        <f>VLOOKUP(B26,#REF!,3,FALSE)</f>
        <v>#REF!</v>
      </c>
      <c r="B26" s="14">
        <v>4</v>
      </c>
      <c r="C26" s="49" t="s">
        <v>255</v>
      </c>
      <c r="D26" s="12" t="s">
        <v>6</v>
      </c>
      <c r="E26" s="98" t="s">
        <v>256</v>
      </c>
      <c r="F26" s="13" t="s">
        <v>8</v>
      </c>
      <c r="G26" s="22">
        <v>674.5</v>
      </c>
      <c r="H26" s="22">
        <v>546.4</v>
      </c>
      <c r="I26" s="22">
        <f t="shared" si="0"/>
        <v>81.008154188287619</v>
      </c>
      <c r="J26" s="10">
        <f t="shared" si="1"/>
        <v>-128.10000000000002</v>
      </c>
      <c r="K26" s="237">
        <v>-112.5</v>
      </c>
      <c r="L26" s="229" t="s">
        <v>56</v>
      </c>
      <c r="M26" s="235" t="s">
        <v>424</v>
      </c>
    </row>
    <row r="27" spans="1:13" ht="39.6">
      <c r="A27" s="77" t="e">
        <f>VLOOKUP(B27,#REF!,3,FALSE)</f>
        <v>#REF!</v>
      </c>
      <c r="B27" s="14">
        <v>4</v>
      </c>
      <c r="C27" s="49" t="s">
        <v>255</v>
      </c>
      <c r="D27" s="12" t="s">
        <v>6</v>
      </c>
      <c r="E27" s="98" t="s">
        <v>256</v>
      </c>
      <c r="F27" s="13" t="s">
        <v>8</v>
      </c>
      <c r="G27" s="22"/>
      <c r="H27" s="22"/>
      <c r="I27" s="22" t="str">
        <f t="shared" si="0"/>
        <v/>
      </c>
      <c r="J27" s="10">
        <f t="shared" si="1"/>
        <v>0</v>
      </c>
      <c r="K27" s="237">
        <v>-1.2</v>
      </c>
      <c r="L27" s="229" t="s">
        <v>56</v>
      </c>
      <c r="M27" s="290" t="s">
        <v>425</v>
      </c>
    </row>
    <row r="28" spans="1:13" ht="39.6">
      <c r="A28" s="77" t="e">
        <f>VLOOKUP(B28,#REF!,3,FALSE)</f>
        <v>#REF!</v>
      </c>
      <c r="B28" s="14">
        <v>4</v>
      </c>
      <c r="C28" s="49" t="s">
        <v>255</v>
      </c>
      <c r="D28" s="12" t="s">
        <v>6</v>
      </c>
      <c r="E28" s="98" t="s">
        <v>256</v>
      </c>
      <c r="F28" s="13" t="s">
        <v>8</v>
      </c>
      <c r="G28" s="22"/>
      <c r="H28" s="22"/>
      <c r="I28" s="22"/>
      <c r="J28" s="10">
        <f t="shared" si="1"/>
        <v>0</v>
      </c>
      <c r="K28" s="237">
        <v>-0.5</v>
      </c>
      <c r="L28" s="229" t="s">
        <v>9</v>
      </c>
      <c r="M28" s="290" t="s">
        <v>426</v>
      </c>
    </row>
    <row r="29" spans="1:13" ht="39.6">
      <c r="A29" s="77" t="e">
        <f>VLOOKUP(B29,#REF!,3,FALSE)</f>
        <v>#REF!</v>
      </c>
      <c r="B29" s="14">
        <v>4</v>
      </c>
      <c r="C29" s="49" t="s">
        <v>255</v>
      </c>
      <c r="D29" s="12" t="s">
        <v>6</v>
      </c>
      <c r="E29" s="98" t="s">
        <v>256</v>
      </c>
      <c r="F29" s="13" t="s">
        <v>8</v>
      </c>
      <c r="G29" s="22"/>
      <c r="H29" s="22"/>
      <c r="I29" s="22" t="str">
        <f t="shared" si="0"/>
        <v/>
      </c>
      <c r="J29" s="10">
        <f t="shared" si="1"/>
        <v>0</v>
      </c>
      <c r="K29" s="237">
        <v>-13.9</v>
      </c>
      <c r="L29" s="229" t="s">
        <v>10</v>
      </c>
      <c r="M29" s="290" t="s">
        <v>324</v>
      </c>
    </row>
    <row r="30" spans="1:13" ht="39.6">
      <c r="A30" s="77" t="e">
        <f>VLOOKUP(B30,#REF!,3,FALSE)</f>
        <v>#REF!</v>
      </c>
      <c r="B30" s="103">
        <v>4</v>
      </c>
      <c r="C30" s="64" t="s">
        <v>255</v>
      </c>
      <c r="D30" s="86" t="s">
        <v>6</v>
      </c>
      <c r="E30" s="87" t="s">
        <v>256</v>
      </c>
      <c r="F30" s="51" t="s">
        <v>12</v>
      </c>
      <c r="G30" s="28">
        <f>SUM(G26:G29)</f>
        <v>674.5</v>
      </c>
      <c r="H30" s="28">
        <f>SUM(H26:H29)</f>
        <v>546.4</v>
      </c>
      <c r="I30" s="28">
        <f t="shared" si="0"/>
        <v>81.008154188287619</v>
      </c>
      <c r="J30" s="28">
        <f t="shared" si="1"/>
        <v>-128.10000000000002</v>
      </c>
      <c r="K30" s="28">
        <f>SUM(K26:K29)</f>
        <v>-128.1</v>
      </c>
      <c r="L30" s="186"/>
      <c r="M30" s="296"/>
    </row>
    <row r="31" spans="1:13" ht="39.6">
      <c r="A31" s="77" t="e">
        <f>VLOOKUP(B31,#REF!,3,FALSE)</f>
        <v>#REF!</v>
      </c>
      <c r="B31" s="88">
        <v>4</v>
      </c>
      <c r="C31" s="89" t="s">
        <v>255</v>
      </c>
      <c r="D31" s="90"/>
      <c r="E31" s="82"/>
      <c r="F31" s="92" t="s">
        <v>13</v>
      </c>
      <c r="G31" s="72">
        <f>+G30</f>
        <v>674.5</v>
      </c>
      <c r="H31" s="72">
        <f t="shared" ref="H31" si="3">+H30</f>
        <v>546.4</v>
      </c>
      <c r="I31" s="72">
        <f t="shared" si="0"/>
        <v>81.008154188287619</v>
      </c>
      <c r="J31" s="72">
        <f t="shared" si="1"/>
        <v>-128.10000000000002</v>
      </c>
      <c r="K31" s="72">
        <f>+K30</f>
        <v>-128.1</v>
      </c>
      <c r="L31" s="187"/>
      <c r="M31" s="342"/>
    </row>
    <row r="32" spans="1:13" ht="39.6">
      <c r="A32" s="77" t="e">
        <f>VLOOKUP(B32,#REF!,3,FALSE)</f>
        <v>#REF!</v>
      </c>
      <c r="B32" s="14">
        <v>6</v>
      </c>
      <c r="C32" s="15" t="s">
        <v>254</v>
      </c>
      <c r="D32" s="12" t="s">
        <v>6</v>
      </c>
      <c r="E32" s="16" t="s">
        <v>553</v>
      </c>
      <c r="F32" s="13" t="s">
        <v>8</v>
      </c>
      <c r="G32" s="22">
        <v>3728.7</v>
      </c>
      <c r="H32" s="22">
        <v>2829.4</v>
      </c>
      <c r="I32" s="22">
        <f t="shared" si="0"/>
        <v>75.881674578271259</v>
      </c>
      <c r="J32" s="10">
        <f t="shared" si="1"/>
        <v>-899.29999999999973</v>
      </c>
      <c r="K32" s="57">
        <v>-698.9</v>
      </c>
      <c r="L32" s="54" t="s">
        <v>27</v>
      </c>
      <c r="M32" s="15" t="s">
        <v>554</v>
      </c>
    </row>
    <row r="33" spans="1:13" ht="39.6">
      <c r="A33" s="77" t="e">
        <f>VLOOKUP(B33,#REF!,3,FALSE)</f>
        <v>#REF!</v>
      </c>
      <c r="B33" s="14">
        <v>6</v>
      </c>
      <c r="C33" s="15" t="s">
        <v>254</v>
      </c>
      <c r="D33" s="12" t="s">
        <v>6</v>
      </c>
      <c r="E33" s="16" t="s">
        <v>553</v>
      </c>
      <c r="F33" s="13" t="s">
        <v>8</v>
      </c>
      <c r="G33" s="22"/>
      <c r="H33" s="22"/>
      <c r="I33" s="22"/>
      <c r="J33" s="10"/>
      <c r="K33" s="57">
        <v>-21.1</v>
      </c>
      <c r="L33" s="54" t="s">
        <v>18</v>
      </c>
      <c r="M33" s="15" t="s">
        <v>555</v>
      </c>
    </row>
    <row r="34" spans="1:13" ht="26.4">
      <c r="A34" s="77" t="e">
        <f>VLOOKUP(B34,#REF!,3,FALSE)</f>
        <v>#REF!</v>
      </c>
      <c r="B34" s="14">
        <v>6</v>
      </c>
      <c r="C34" s="15" t="s">
        <v>254</v>
      </c>
      <c r="D34" s="12" t="s">
        <v>6</v>
      </c>
      <c r="E34" s="16" t="s">
        <v>553</v>
      </c>
      <c r="F34" s="13" t="s">
        <v>8</v>
      </c>
      <c r="G34" s="22"/>
      <c r="H34" s="22"/>
      <c r="I34" s="22"/>
      <c r="J34" s="10"/>
      <c r="K34" s="57">
        <v>-101.4</v>
      </c>
      <c r="L34" s="54" t="s">
        <v>10</v>
      </c>
      <c r="M34" s="15" t="s">
        <v>448</v>
      </c>
    </row>
    <row r="35" spans="1:13" ht="26.4">
      <c r="A35" s="77" t="e">
        <f>VLOOKUP(B35,#REF!,3,FALSE)</f>
        <v>#REF!</v>
      </c>
      <c r="B35" s="14">
        <v>6</v>
      </c>
      <c r="C35" s="15" t="s">
        <v>254</v>
      </c>
      <c r="D35" s="12" t="s">
        <v>6</v>
      </c>
      <c r="E35" s="16" t="s">
        <v>553</v>
      </c>
      <c r="F35" s="13" t="s">
        <v>8</v>
      </c>
      <c r="G35" s="22"/>
      <c r="H35" s="22"/>
      <c r="I35" s="22"/>
      <c r="J35" s="10"/>
      <c r="K35" s="57">
        <v>-77.900000000000006</v>
      </c>
      <c r="L35" s="54" t="s">
        <v>122</v>
      </c>
      <c r="M35" s="15" t="s">
        <v>556</v>
      </c>
    </row>
    <row r="36" spans="1:13" ht="39.6">
      <c r="A36" s="77" t="e">
        <f>VLOOKUP(B36,#REF!,3,FALSE)</f>
        <v>#REF!</v>
      </c>
      <c r="B36" s="14">
        <v>6</v>
      </c>
      <c r="C36" s="15" t="s">
        <v>254</v>
      </c>
      <c r="D36" s="12" t="s">
        <v>6</v>
      </c>
      <c r="E36" s="16" t="s">
        <v>553</v>
      </c>
      <c r="F36" s="13" t="s">
        <v>25</v>
      </c>
      <c r="G36" s="22">
        <v>120.5</v>
      </c>
      <c r="H36" s="22">
        <v>76.3</v>
      </c>
      <c r="I36" s="22">
        <f t="shared" si="0"/>
        <v>63.319502074688792</v>
      </c>
      <c r="J36" s="10">
        <f t="shared" si="1"/>
        <v>-44.2</v>
      </c>
      <c r="K36" s="73">
        <v>-28.6</v>
      </c>
      <c r="L36" s="54" t="s">
        <v>27</v>
      </c>
      <c r="M36" s="15" t="s">
        <v>554</v>
      </c>
    </row>
    <row r="37" spans="1:13" ht="26.4">
      <c r="A37" s="77" t="e">
        <f>VLOOKUP(B37,#REF!,3,FALSE)</f>
        <v>#REF!</v>
      </c>
      <c r="B37" s="14">
        <v>6</v>
      </c>
      <c r="C37" s="15" t="s">
        <v>254</v>
      </c>
      <c r="D37" s="12" t="s">
        <v>6</v>
      </c>
      <c r="E37" s="16" t="s">
        <v>553</v>
      </c>
      <c r="F37" s="13" t="s">
        <v>25</v>
      </c>
      <c r="G37" s="22"/>
      <c r="H37" s="22"/>
      <c r="I37" s="22" t="str">
        <f t="shared" si="0"/>
        <v/>
      </c>
      <c r="J37" s="10"/>
      <c r="K37" s="57">
        <v>-10.4</v>
      </c>
      <c r="L37" s="54" t="s">
        <v>10</v>
      </c>
      <c r="M37" s="15" t="s">
        <v>448</v>
      </c>
    </row>
    <row r="38" spans="1:13" ht="26.4">
      <c r="A38" s="77" t="e">
        <f>VLOOKUP(B38,#REF!,3,FALSE)</f>
        <v>#REF!</v>
      </c>
      <c r="B38" s="14">
        <v>6</v>
      </c>
      <c r="C38" s="15" t="s">
        <v>254</v>
      </c>
      <c r="D38" s="12" t="s">
        <v>6</v>
      </c>
      <c r="E38" s="16" t="s">
        <v>553</v>
      </c>
      <c r="F38" s="13" t="s">
        <v>25</v>
      </c>
      <c r="G38" s="22"/>
      <c r="H38" s="22"/>
      <c r="I38" s="22" t="str">
        <f t="shared" si="0"/>
        <v/>
      </c>
      <c r="J38" s="10"/>
      <c r="K38" s="73">
        <v>-5.2</v>
      </c>
      <c r="L38" s="54" t="s">
        <v>122</v>
      </c>
      <c r="M38" s="15" t="s">
        <v>557</v>
      </c>
    </row>
    <row r="39" spans="1:13" ht="39.6">
      <c r="A39" s="77" t="e">
        <f>VLOOKUP(B39,#REF!,3,FALSE)</f>
        <v>#REF!</v>
      </c>
      <c r="B39" s="14">
        <v>6</v>
      </c>
      <c r="C39" s="15" t="s">
        <v>254</v>
      </c>
      <c r="D39" s="12" t="s">
        <v>6</v>
      </c>
      <c r="E39" s="16" t="s">
        <v>553</v>
      </c>
      <c r="F39" s="13" t="s">
        <v>26</v>
      </c>
      <c r="G39" s="30">
        <v>679.5</v>
      </c>
      <c r="H39" s="30">
        <v>428</v>
      </c>
      <c r="I39" s="22">
        <f t="shared" si="0"/>
        <v>62.987490802060343</v>
      </c>
      <c r="J39" s="10">
        <f t="shared" si="1"/>
        <v>-251.5</v>
      </c>
      <c r="K39" s="73">
        <v>-164.2</v>
      </c>
      <c r="L39" s="54" t="s">
        <v>27</v>
      </c>
      <c r="M39" s="15" t="s">
        <v>554</v>
      </c>
    </row>
    <row r="40" spans="1:13" ht="26.4">
      <c r="A40" s="77" t="e">
        <f>VLOOKUP(B40,#REF!,3,FALSE)</f>
        <v>#REF!</v>
      </c>
      <c r="B40" s="14">
        <v>6</v>
      </c>
      <c r="C40" s="15" t="s">
        <v>254</v>
      </c>
      <c r="D40" s="12" t="s">
        <v>6</v>
      </c>
      <c r="E40" s="16" t="s">
        <v>553</v>
      </c>
      <c r="F40" s="13" t="s">
        <v>26</v>
      </c>
      <c r="G40" s="30"/>
      <c r="H40" s="30"/>
      <c r="I40" s="22"/>
      <c r="J40" s="10"/>
      <c r="K40" s="73">
        <v>-58.9</v>
      </c>
      <c r="L40" s="54" t="s">
        <v>10</v>
      </c>
      <c r="M40" s="15" t="s">
        <v>448</v>
      </c>
    </row>
    <row r="41" spans="1:13" ht="26.4">
      <c r="A41" s="77" t="e">
        <f>VLOOKUP(B41,#REF!,3,FALSE)</f>
        <v>#REF!</v>
      </c>
      <c r="B41" s="14">
        <v>6</v>
      </c>
      <c r="C41" s="15" t="s">
        <v>254</v>
      </c>
      <c r="D41" s="12" t="s">
        <v>6</v>
      </c>
      <c r="E41" s="16" t="s">
        <v>553</v>
      </c>
      <c r="F41" s="13" t="s">
        <v>26</v>
      </c>
      <c r="G41" s="30"/>
      <c r="H41" s="30"/>
      <c r="I41" s="22" t="str">
        <f t="shared" si="0"/>
        <v/>
      </c>
      <c r="J41" s="10"/>
      <c r="K41" s="73">
        <v>-28.4</v>
      </c>
      <c r="L41" s="54" t="s">
        <v>122</v>
      </c>
      <c r="M41" s="15" t="s">
        <v>557</v>
      </c>
    </row>
    <row r="42" spans="1:13" ht="39.6">
      <c r="A42" s="77" t="e">
        <f>VLOOKUP(B42,#REF!,3,FALSE)</f>
        <v>#REF!</v>
      </c>
      <c r="B42" s="103">
        <v>6</v>
      </c>
      <c r="C42" s="64" t="s">
        <v>254</v>
      </c>
      <c r="D42" s="86" t="s">
        <v>6</v>
      </c>
      <c r="E42" s="87" t="s">
        <v>553</v>
      </c>
      <c r="F42" s="51" t="s">
        <v>12</v>
      </c>
      <c r="G42" s="28">
        <f>SUM(G32:G41)</f>
        <v>4528.7</v>
      </c>
      <c r="H42" s="28">
        <f>SUM(H32:H39)</f>
        <v>3333.7000000000003</v>
      </c>
      <c r="I42" s="28">
        <f t="shared" si="0"/>
        <v>73.612736546911933</v>
      </c>
      <c r="J42" s="28">
        <f t="shared" si="1"/>
        <v>-1194.9999999999995</v>
      </c>
      <c r="K42" s="28">
        <f>SUM(K32:K41)</f>
        <v>-1195.0000000000002</v>
      </c>
      <c r="L42" s="188"/>
      <c r="M42" s="343"/>
    </row>
    <row r="43" spans="1:13" ht="39.6">
      <c r="A43" s="77" t="e">
        <f>VLOOKUP(B43,#REF!,3,FALSE)</f>
        <v>#REF!</v>
      </c>
      <c r="B43" s="88">
        <v>6</v>
      </c>
      <c r="C43" s="89" t="s">
        <v>254</v>
      </c>
      <c r="D43" s="90"/>
      <c r="E43" s="82"/>
      <c r="F43" s="92" t="s">
        <v>13</v>
      </c>
      <c r="G43" s="72">
        <f>+G42</f>
        <v>4528.7</v>
      </c>
      <c r="H43" s="72">
        <f t="shared" ref="H43" si="4">+H42</f>
        <v>3333.7000000000003</v>
      </c>
      <c r="I43" s="72">
        <f t="shared" si="0"/>
        <v>73.612736546911933</v>
      </c>
      <c r="J43" s="72">
        <f t="shared" si="1"/>
        <v>-1194.9999999999995</v>
      </c>
      <c r="K43" s="72">
        <f>+K42</f>
        <v>-1195.0000000000002</v>
      </c>
      <c r="L43" s="187"/>
      <c r="M43" s="344"/>
    </row>
    <row r="44" spans="1:13" ht="26.4">
      <c r="A44" s="77" t="e">
        <f>VLOOKUP(B44,#REF!,3,FALSE)</f>
        <v>#REF!</v>
      </c>
      <c r="B44" s="24">
        <v>1576</v>
      </c>
      <c r="C44" s="26" t="s">
        <v>21</v>
      </c>
      <c r="D44" s="12" t="s">
        <v>396</v>
      </c>
      <c r="E44" s="25" t="s">
        <v>23</v>
      </c>
      <c r="F44" s="13" t="s">
        <v>8</v>
      </c>
      <c r="G44" s="10">
        <v>172</v>
      </c>
      <c r="H44" s="10">
        <v>155.5</v>
      </c>
      <c r="I44" s="10">
        <f t="shared" si="0"/>
        <v>90.406976744186053</v>
      </c>
      <c r="J44" s="10">
        <f t="shared" si="1"/>
        <v>-16.5</v>
      </c>
      <c r="K44" s="10">
        <v>-16.5</v>
      </c>
      <c r="L44" s="12" t="s">
        <v>10</v>
      </c>
      <c r="M44" s="49" t="s">
        <v>400</v>
      </c>
    </row>
    <row r="45" spans="1:13" ht="26.4">
      <c r="A45" s="77" t="e">
        <f>VLOOKUP(B45,#REF!,3,FALSE)</f>
        <v>#REF!</v>
      </c>
      <c r="B45" s="103">
        <v>1576</v>
      </c>
      <c r="C45" s="64" t="s">
        <v>21</v>
      </c>
      <c r="D45" s="86" t="s">
        <v>396</v>
      </c>
      <c r="E45" s="87" t="s">
        <v>23</v>
      </c>
      <c r="F45" s="51" t="s">
        <v>12</v>
      </c>
      <c r="G45" s="28">
        <f>SUM(G44)</f>
        <v>172</v>
      </c>
      <c r="H45" s="28">
        <f>SUM(H44)</f>
        <v>155.5</v>
      </c>
      <c r="I45" s="28">
        <f t="shared" si="0"/>
        <v>90.406976744186053</v>
      </c>
      <c r="J45" s="28">
        <f t="shared" si="1"/>
        <v>-16.5</v>
      </c>
      <c r="K45" s="28">
        <f>SUM(K44)</f>
        <v>-16.5</v>
      </c>
      <c r="L45" s="186"/>
      <c r="M45" s="53"/>
    </row>
    <row r="46" spans="1:13" ht="26.4">
      <c r="A46" s="77" t="e">
        <f>VLOOKUP(B46,#REF!,3,FALSE)</f>
        <v>#REF!</v>
      </c>
      <c r="B46" s="24">
        <v>1576</v>
      </c>
      <c r="C46" s="26" t="s">
        <v>21</v>
      </c>
      <c r="D46" s="12" t="s">
        <v>420</v>
      </c>
      <c r="E46" s="25" t="s">
        <v>295</v>
      </c>
      <c r="F46" s="13" t="s">
        <v>8</v>
      </c>
      <c r="G46" s="10">
        <v>48.7</v>
      </c>
      <c r="H46" s="10">
        <v>19.3</v>
      </c>
      <c r="I46" s="10">
        <f t="shared" si="0"/>
        <v>39.630390143737166</v>
      </c>
      <c r="J46" s="10">
        <f t="shared" si="1"/>
        <v>-29.400000000000002</v>
      </c>
      <c r="K46" s="10">
        <v>-29.4</v>
      </c>
      <c r="L46" s="12" t="s">
        <v>10</v>
      </c>
      <c r="M46" s="49" t="s">
        <v>400</v>
      </c>
    </row>
    <row r="47" spans="1:13" ht="26.4">
      <c r="A47" s="77" t="e">
        <f>VLOOKUP(B47,#REF!,3,FALSE)</f>
        <v>#REF!</v>
      </c>
      <c r="B47" s="103">
        <v>1576</v>
      </c>
      <c r="C47" s="64" t="s">
        <v>21</v>
      </c>
      <c r="D47" s="86" t="s">
        <v>420</v>
      </c>
      <c r="E47" s="87" t="s">
        <v>295</v>
      </c>
      <c r="F47" s="51" t="s">
        <v>12</v>
      </c>
      <c r="G47" s="28">
        <f>SUM(G46)</f>
        <v>48.7</v>
      </c>
      <c r="H47" s="28">
        <f>SUM(H46)</f>
        <v>19.3</v>
      </c>
      <c r="I47" s="28">
        <f t="shared" si="0"/>
        <v>39.630390143737166</v>
      </c>
      <c r="J47" s="28">
        <f t="shared" si="1"/>
        <v>-29.400000000000002</v>
      </c>
      <c r="K47" s="28">
        <f>SUM(K46)</f>
        <v>-29.4</v>
      </c>
      <c r="L47" s="186"/>
      <c r="M47" s="53"/>
    </row>
    <row r="48" spans="1:13" ht="26.4">
      <c r="A48" s="77" t="e">
        <f>VLOOKUP(B48,#REF!,3,FALSE)</f>
        <v>#REF!</v>
      </c>
      <c r="B48" s="24">
        <v>1576</v>
      </c>
      <c r="C48" s="26" t="s">
        <v>21</v>
      </c>
      <c r="D48" s="12" t="s">
        <v>397</v>
      </c>
      <c r="E48" s="25" t="s">
        <v>421</v>
      </c>
      <c r="F48" s="13" t="s">
        <v>8</v>
      </c>
      <c r="G48" s="10">
        <v>245</v>
      </c>
      <c r="H48" s="10">
        <v>232.2</v>
      </c>
      <c r="I48" s="10">
        <f t="shared" si="0"/>
        <v>94.775510204081627</v>
      </c>
      <c r="J48" s="10">
        <f t="shared" si="1"/>
        <v>-12.800000000000011</v>
      </c>
      <c r="K48" s="10">
        <v>-12.8</v>
      </c>
      <c r="L48" s="12" t="s">
        <v>155</v>
      </c>
      <c r="M48" s="49" t="s">
        <v>422</v>
      </c>
    </row>
    <row r="49" spans="1:13" ht="26.4">
      <c r="A49" s="77" t="e">
        <f>VLOOKUP(B49,#REF!,3,FALSE)</f>
        <v>#REF!</v>
      </c>
      <c r="B49" s="103">
        <v>1576</v>
      </c>
      <c r="C49" s="64" t="s">
        <v>21</v>
      </c>
      <c r="D49" s="86" t="s">
        <v>397</v>
      </c>
      <c r="E49" s="87" t="s">
        <v>421</v>
      </c>
      <c r="F49" s="51" t="s">
        <v>12</v>
      </c>
      <c r="G49" s="28">
        <f>SUM(G48)</f>
        <v>245</v>
      </c>
      <c r="H49" s="28">
        <f>SUM(H48)</f>
        <v>232.2</v>
      </c>
      <c r="I49" s="28">
        <f t="shared" si="0"/>
        <v>94.775510204081627</v>
      </c>
      <c r="J49" s="28">
        <f t="shared" si="1"/>
        <v>-12.800000000000011</v>
      </c>
      <c r="K49" s="28">
        <f>SUM(K48)</f>
        <v>-12.8</v>
      </c>
      <c r="L49" s="186"/>
      <c r="M49" s="53"/>
    </row>
    <row r="50" spans="1:13" ht="26.4">
      <c r="A50" s="77" t="e">
        <f>VLOOKUP(B50,#REF!,3,FALSE)</f>
        <v>#REF!</v>
      </c>
      <c r="B50" s="88">
        <v>1576</v>
      </c>
      <c r="C50" s="89" t="s">
        <v>21</v>
      </c>
      <c r="D50" s="90"/>
      <c r="E50" s="89"/>
      <c r="F50" s="92" t="s">
        <v>13</v>
      </c>
      <c r="G50" s="72">
        <f>+G49+G47+G45</f>
        <v>465.7</v>
      </c>
      <c r="H50" s="72">
        <f>+H49+H47+H45</f>
        <v>407</v>
      </c>
      <c r="I50" s="72">
        <f t="shared" si="0"/>
        <v>87.395318874812105</v>
      </c>
      <c r="J50" s="72">
        <f t="shared" si="1"/>
        <v>-58.699999999999989</v>
      </c>
      <c r="K50" s="72">
        <f>+K49+K47+K45</f>
        <v>-58.7</v>
      </c>
      <c r="L50" s="187"/>
      <c r="M50" s="102"/>
    </row>
    <row r="51" spans="1:13" ht="26.4">
      <c r="A51" s="77" t="e">
        <f>VLOOKUP(B51,#REF!,3,FALSE)</f>
        <v>#REF!</v>
      </c>
      <c r="B51" s="14">
        <v>1049</v>
      </c>
      <c r="C51" s="26" t="s">
        <v>24</v>
      </c>
      <c r="D51" s="12" t="s">
        <v>475</v>
      </c>
      <c r="E51" s="25" t="s">
        <v>656</v>
      </c>
      <c r="F51" s="13" t="s">
        <v>8</v>
      </c>
      <c r="G51" s="466">
        <v>19.5</v>
      </c>
      <c r="H51" s="466">
        <v>19.5</v>
      </c>
      <c r="I51" s="10">
        <f t="shared" si="0"/>
        <v>100</v>
      </c>
      <c r="J51" s="10">
        <f t="shared" si="1"/>
        <v>0</v>
      </c>
      <c r="K51" s="10"/>
      <c r="L51" s="13"/>
      <c r="M51" s="16"/>
    </row>
    <row r="52" spans="1:13" ht="52.8">
      <c r="A52" s="77" t="e">
        <f>VLOOKUP(B52,#REF!,3,FALSE)</f>
        <v>#REF!</v>
      </c>
      <c r="B52" s="105">
        <v>1049</v>
      </c>
      <c r="C52" s="64" t="s">
        <v>24</v>
      </c>
      <c r="D52" s="86" t="s">
        <v>475</v>
      </c>
      <c r="E52" s="87" t="s">
        <v>656</v>
      </c>
      <c r="F52" s="51" t="s">
        <v>12</v>
      </c>
      <c r="G52" s="337">
        <f>SUM(G51)</f>
        <v>19.5</v>
      </c>
      <c r="H52" s="28">
        <f>SUM(H51)</f>
        <v>19.5</v>
      </c>
      <c r="I52" s="28">
        <f>IF(ISBLANK(H52),"",+H52/G52*100)</f>
        <v>100</v>
      </c>
      <c r="J52" s="28">
        <f>+H52-G52</f>
        <v>0</v>
      </c>
      <c r="K52" s="28">
        <f>SUM(K51)</f>
        <v>0</v>
      </c>
      <c r="L52" s="28"/>
      <c r="M52" s="101"/>
    </row>
    <row r="53" spans="1:13" ht="26.4">
      <c r="A53" s="77" t="e">
        <f>VLOOKUP(B53,#REF!,3,FALSE)</f>
        <v>#REF!</v>
      </c>
      <c r="B53" s="14">
        <v>1049</v>
      </c>
      <c r="C53" s="26" t="s">
        <v>24</v>
      </c>
      <c r="D53" s="12" t="s">
        <v>612</v>
      </c>
      <c r="E53" s="25" t="s">
        <v>657</v>
      </c>
      <c r="F53" s="13" t="s">
        <v>8</v>
      </c>
      <c r="G53" s="10">
        <v>1168.5999999999999</v>
      </c>
      <c r="H53" s="10">
        <v>1041.7</v>
      </c>
      <c r="I53" s="10">
        <f t="shared" si="0"/>
        <v>89.140852301899713</v>
      </c>
      <c r="J53" s="10">
        <f t="shared" si="1"/>
        <v>-126.89999999999986</v>
      </c>
      <c r="K53" s="10">
        <v>-57.1</v>
      </c>
      <c r="L53" s="12" t="s">
        <v>56</v>
      </c>
      <c r="M53" s="26" t="s">
        <v>658</v>
      </c>
    </row>
    <row r="54" spans="1:13" ht="26.4">
      <c r="A54" s="77" t="e">
        <f>VLOOKUP(B54,#REF!,3,FALSE)</f>
        <v>#REF!</v>
      </c>
      <c r="B54" s="14">
        <v>1049</v>
      </c>
      <c r="C54" s="26" t="s">
        <v>24</v>
      </c>
      <c r="D54" s="12" t="s">
        <v>612</v>
      </c>
      <c r="E54" s="25" t="s">
        <v>657</v>
      </c>
      <c r="F54" s="13" t="s">
        <v>8</v>
      </c>
      <c r="G54" s="18"/>
      <c r="H54" s="18"/>
      <c r="I54" s="18" t="str">
        <f t="shared" si="0"/>
        <v/>
      </c>
      <c r="J54" s="10">
        <f t="shared" si="1"/>
        <v>0</v>
      </c>
      <c r="K54" s="10">
        <v>-8.9</v>
      </c>
      <c r="L54" s="12" t="s">
        <v>50</v>
      </c>
      <c r="M54" s="26" t="s">
        <v>659</v>
      </c>
    </row>
    <row r="55" spans="1:13" ht="26.4">
      <c r="A55" s="77" t="e">
        <f>VLOOKUP(B55,#REF!,3,FALSE)</f>
        <v>#REF!</v>
      </c>
      <c r="B55" s="14">
        <v>1049</v>
      </c>
      <c r="C55" s="26" t="s">
        <v>24</v>
      </c>
      <c r="D55" s="12" t="s">
        <v>612</v>
      </c>
      <c r="E55" s="25" t="s">
        <v>657</v>
      </c>
      <c r="F55" s="13" t="s">
        <v>8</v>
      </c>
      <c r="G55" s="18"/>
      <c r="H55" s="18"/>
      <c r="I55" s="18" t="str">
        <f t="shared" si="0"/>
        <v/>
      </c>
      <c r="J55" s="10">
        <f t="shared" si="1"/>
        <v>0</v>
      </c>
      <c r="K55" s="10">
        <v>-40.299999999999997</v>
      </c>
      <c r="L55" s="12" t="s">
        <v>155</v>
      </c>
      <c r="M55" s="26" t="s">
        <v>661</v>
      </c>
    </row>
    <row r="56" spans="1:13" ht="26.4">
      <c r="A56" s="77" t="e">
        <f>VLOOKUP(B56,#REF!,3,FALSE)</f>
        <v>#REF!</v>
      </c>
      <c r="B56" s="14">
        <v>1049</v>
      </c>
      <c r="C56" s="26" t="s">
        <v>24</v>
      </c>
      <c r="D56" s="12" t="s">
        <v>612</v>
      </c>
      <c r="E56" s="25" t="s">
        <v>657</v>
      </c>
      <c r="F56" s="13" t="s">
        <v>8</v>
      </c>
      <c r="G56" s="18"/>
      <c r="H56" s="18"/>
      <c r="I56" s="18" t="str">
        <f t="shared" si="0"/>
        <v/>
      </c>
      <c r="J56" s="10">
        <f t="shared" si="1"/>
        <v>0</v>
      </c>
      <c r="K56" s="10">
        <v>-20.6</v>
      </c>
      <c r="L56" s="12" t="s">
        <v>9</v>
      </c>
      <c r="M56" s="26" t="s">
        <v>660</v>
      </c>
    </row>
    <row r="57" spans="1:13" ht="26.4">
      <c r="A57" s="77" t="e">
        <f>VLOOKUP(B57,#REF!,3,FALSE)</f>
        <v>#REF!</v>
      </c>
      <c r="B57" s="14">
        <v>1049</v>
      </c>
      <c r="C57" s="26" t="s">
        <v>24</v>
      </c>
      <c r="D57" s="12" t="s">
        <v>612</v>
      </c>
      <c r="E57" s="25" t="s">
        <v>657</v>
      </c>
      <c r="F57" s="13" t="s">
        <v>25</v>
      </c>
      <c r="G57" s="10">
        <v>9.4</v>
      </c>
      <c r="H57" s="10">
        <v>8.4</v>
      </c>
      <c r="I57" s="10">
        <f t="shared" si="0"/>
        <v>89.361702127659569</v>
      </c>
      <c r="J57" s="10">
        <f t="shared" si="1"/>
        <v>-1</v>
      </c>
      <c r="K57" s="10">
        <v>-0.8</v>
      </c>
      <c r="L57" s="12" t="s">
        <v>56</v>
      </c>
      <c r="M57" s="26" t="s">
        <v>658</v>
      </c>
    </row>
    <row r="58" spans="1:13" ht="26.4">
      <c r="A58" s="77" t="e">
        <f>VLOOKUP(B58,#REF!,3,FALSE)</f>
        <v>#REF!</v>
      </c>
      <c r="B58" s="14">
        <v>1049</v>
      </c>
      <c r="C58" s="26" t="s">
        <v>24</v>
      </c>
      <c r="D58" s="12" t="s">
        <v>612</v>
      </c>
      <c r="E58" s="25" t="s">
        <v>657</v>
      </c>
      <c r="F58" s="13" t="s">
        <v>25</v>
      </c>
      <c r="G58" s="10"/>
      <c r="H58" s="10"/>
      <c r="I58" s="10" t="str">
        <f t="shared" si="0"/>
        <v/>
      </c>
      <c r="J58" s="10">
        <f t="shared" si="1"/>
        <v>0</v>
      </c>
      <c r="K58" s="10">
        <v>-0.1</v>
      </c>
      <c r="L58" s="12" t="s">
        <v>50</v>
      </c>
      <c r="M58" s="26" t="s">
        <v>675</v>
      </c>
    </row>
    <row r="59" spans="1:13" ht="26.4">
      <c r="A59" s="77" t="e">
        <f>VLOOKUP(B59,#REF!,3,FALSE)</f>
        <v>#REF!</v>
      </c>
      <c r="B59" s="14">
        <v>1049</v>
      </c>
      <c r="C59" s="26" t="s">
        <v>24</v>
      </c>
      <c r="D59" s="12" t="s">
        <v>612</v>
      </c>
      <c r="E59" s="25" t="s">
        <v>657</v>
      </c>
      <c r="F59" s="13" t="s">
        <v>25</v>
      </c>
      <c r="G59" s="10"/>
      <c r="H59" s="10"/>
      <c r="I59" s="10" t="str">
        <f t="shared" si="0"/>
        <v/>
      </c>
      <c r="J59" s="10">
        <f t="shared" si="1"/>
        <v>0</v>
      </c>
      <c r="K59" s="10">
        <v>-0.1</v>
      </c>
      <c r="L59" s="12" t="s">
        <v>9</v>
      </c>
      <c r="M59" s="26" t="s">
        <v>722</v>
      </c>
    </row>
    <row r="60" spans="1:13" ht="26.4">
      <c r="A60" s="77" t="e">
        <f>VLOOKUP(B60,#REF!,3,FALSE)</f>
        <v>#REF!</v>
      </c>
      <c r="B60" s="14">
        <v>1049</v>
      </c>
      <c r="C60" s="26" t="s">
        <v>24</v>
      </c>
      <c r="D60" s="12" t="s">
        <v>612</v>
      </c>
      <c r="E60" s="25" t="s">
        <v>657</v>
      </c>
      <c r="F60" s="13" t="s">
        <v>26</v>
      </c>
      <c r="G60" s="10">
        <v>52.9</v>
      </c>
      <c r="H60" s="10">
        <v>47.6</v>
      </c>
      <c r="I60" s="10">
        <f t="shared" si="0"/>
        <v>89.981096408317583</v>
      </c>
      <c r="J60" s="10">
        <f t="shared" si="1"/>
        <v>-5.2999999999999972</v>
      </c>
      <c r="K60" s="10">
        <v>-4.4000000000000004</v>
      </c>
      <c r="L60" s="12" t="s">
        <v>56</v>
      </c>
      <c r="M60" s="26" t="s">
        <v>658</v>
      </c>
    </row>
    <row r="61" spans="1:13" ht="26.4">
      <c r="A61" s="77" t="e">
        <f>VLOOKUP(B61,#REF!,3,FALSE)</f>
        <v>#REF!</v>
      </c>
      <c r="B61" s="14">
        <v>1049</v>
      </c>
      <c r="C61" s="26" t="s">
        <v>24</v>
      </c>
      <c r="D61" s="12" t="s">
        <v>612</v>
      </c>
      <c r="E61" s="25" t="s">
        <v>657</v>
      </c>
      <c r="F61" s="13" t="s">
        <v>26</v>
      </c>
      <c r="G61" s="10"/>
      <c r="H61" s="10"/>
      <c r="I61" s="10"/>
      <c r="J61" s="10">
        <f>+H61-G61</f>
        <v>0</v>
      </c>
      <c r="K61" s="10">
        <v>-0.5</v>
      </c>
      <c r="L61" s="324" t="s">
        <v>50</v>
      </c>
      <c r="M61" s="26" t="s">
        <v>675</v>
      </c>
    </row>
    <row r="62" spans="1:13" ht="26.4">
      <c r="A62" s="77" t="e">
        <f>VLOOKUP(B62,#REF!,3,FALSE)</f>
        <v>#REF!</v>
      </c>
      <c r="B62" s="14">
        <v>1049</v>
      </c>
      <c r="C62" s="26" t="s">
        <v>24</v>
      </c>
      <c r="D62" s="12" t="s">
        <v>612</v>
      </c>
      <c r="E62" s="25" t="s">
        <v>657</v>
      </c>
      <c r="F62" s="13" t="s">
        <v>26</v>
      </c>
      <c r="G62" s="10"/>
      <c r="H62" s="10"/>
      <c r="I62" s="10" t="str">
        <f t="shared" si="0"/>
        <v/>
      </c>
      <c r="J62" s="10">
        <f t="shared" si="1"/>
        <v>0</v>
      </c>
      <c r="K62" s="10">
        <v>-0.4</v>
      </c>
      <c r="L62" s="12" t="s">
        <v>9</v>
      </c>
      <c r="M62" s="26" t="s">
        <v>722</v>
      </c>
    </row>
    <row r="63" spans="1:13" ht="26.4">
      <c r="A63" s="77" t="e">
        <f>VLOOKUP(B63,#REF!,3,FALSE)</f>
        <v>#REF!</v>
      </c>
      <c r="B63" s="14">
        <v>1049</v>
      </c>
      <c r="C63" s="26" t="s">
        <v>24</v>
      </c>
      <c r="D63" s="12" t="s">
        <v>612</v>
      </c>
      <c r="E63" s="25" t="s">
        <v>657</v>
      </c>
      <c r="F63" s="13" t="s">
        <v>11</v>
      </c>
      <c r="G63" s="10">
        <v>100</v>
      </c>
      <c r="H63" s="10">
        <v>13.5</v>
      </c>
      <c r="I63" s="10">
        <f t="shared" si="0"/>
        <v>13.5</v>
      </c>
      <c r="J63" s="10">
        <f t="shared" si="1"/>
        <v>-86.5</v>
      </c>
      <c r="K63" s="10">
        <v>-86.5</v>
      </c>
      <c r="L63" s="12" t="s">
        <v>56</v>
      </c>
      <c r="M63" s="26" t="s">
        <v>723</v>
      </c>
    </row>
    <row r="64" spans="1:13" ht="52.8">
      <c r="A64" s="77" t="e">
        <f>VLOOKUP(B64,#REF!,3,FALSE)</f>
        <v>#REF!</v>
      </c>
      <c r="B64" s="105">
        <v>1049</v>
      </c>
      <c r="C64" s="64" t="s">
        <v>24</v>
      </c>
      <c r="D64" s="86" t="s">
        <v>612</v>
      </c>
      <c r="E64" s="87" t="s">
        <v>657</v>
      </c>
      <c r="F64" s="51" t="s">
        <v>12</v>
      </c>
      <c r="G64" s="28">
        <f>SUM(G53:G63)</f>
        <v>1330.9</v>
      </c>
      <c r="H64" s="28">
        <f>SUM(H53:H63)</f>
        <v>1111.2</v>
      </c>
      <c r="I64" s="28">
        <f t="shared" si="0"/>
        <v>83.492373581786765</v>
      </c>
      <c r="J64" s="28">
        <f t="shared" si="1"/>
        <v>-219.70000000000005</v>
      </c>
      <c r="K64" s="28">
        <f>SUM(K51:K63)</f>
        <v>-219.7</v>
      </c>
      <c r="L64" s="186"/>
      <c r="M64" s="345"/>
    </row>
    <row r="65" spans="1:13" ht="52.8">
      <c r="A65" s="77" t="e">
        <f>VLOOKUP(B65,#REF!,3,FALSE)</f>
        <v>#REF!</v>
      </c>
      <c r="B65" s="88">
        <v>1049</v>
      </c>
      <c r="C65" s="89" t="s">
        <v>24</v>
      </c>
      <c r="D65" s="90"/>
      <c r="E65" s="94"/>
      <c r="F65" s="92" t="s">
        <v>13</v>
      </c>
      <c r="G65" s="72">
        <f>+G64+G52</f>
        <v>1350.4</v>
      </c>
      <c r="H65" s="72">
        <f>+H64+G52</f>
        <v>1130.7</v>
      </c>
      <c r="I65" s="72">
        <f t="shared" si="0"/>
        <v>83.73074644549763</v>
      </c>
      <c r="J65" s="72">
        <f t="shared" si="1"/>
        <v>-219.70000000000005</v>
      </c>
      <c r="K65" s="72">
        <f>+K64</f>
        <v>-219.7</v>
      </c>
      <c r="L65" s="187"/>
      <c r="M65" s="102"/>
    </row>
    <row r="66" spans="1:13" ht="52.8">
      <c r="A66" s="77" t="e">
        <f>VLOOKUP(B66,#REF!,3,FALSE)</f>
        <v>#REF!</v>
      </c>
      <c r="B66" s="14">
        <v>2942</v>
      </c>
      <c r="C66" s="26" t="s">
        <v>28</v>
      </c>
      <c r="D66" s="12" t="s">
        <v>112</v>
      </c>
      <c r="E66" s="25" t="s">
        <v>319</v>
      </c>
      <c r="F66" s="13" t="s">
        <v>8</v>
      </c>
      <c r="G66" s="73">
        <v>116.6</v>
      </c>
      <c r="H66" s="73">
        <v>86.8</v>
      </c>
      <c r="I66" s="73">
        <f t="shared" si="0"/>
        <v>74.442538593481984</v>
      </c>
      <c r="J66" s="73">
        <f t="shared" si="1"/>
        <v>-29.799999999999997</v>
      </c>
      <c r="K66" s="73">
        <v>-17.399999999999999</v>
      </c>
      <c r="L66" s="12" t="s">
        <v>27</v>
      </c>
      <c r="M66" s="15" t="s">
        <v>385</v>
      </c>
    </row>
    <row r="67" spans="1:13" ht="52.8">
      <c r="A67" s="77" t="e">
        <f>VLOOKUP(B67,#REF!,3,FALSE)</f>
        <v>#REF!</v>
      </c>
      <c r="B67" s="14">
        <v>2942</v>
      </c>
      <c r="C67" s="26" t="s">
        <v>28</v>
      </c>
      <c r="D67" s="12" t="s">
        <v>112</v>
      </c>
      <c r="E67" s="25" t="s">
        <v>319</v>
      </c>
      <c r="F67" s="13" t="s">
        <v>8</v>
      </c>
      <c r="G67" s="73"/>
      <c r="H67" s="73"/>
      <c r="I67" s="73" t="str">
        <f t="shared" si="0"/>
        <v/>
      </c>
      <c r="J67" s="73"/>
      <c r="K67" s="73">
        <v>-12.4</v>
      </c>
      <c r="L67" s="12" t="s">
        <v>50</v>
      </c>
      <c r="M67" s="15" t="s">
        <v>369</v>
      </c>
    </row>
    <row r="68" spans="1:13" ht="79.2">
      <c r="A68" s="77" t="e">
        <f>VLOOKUP(B68,#REF!,3,FALSE)</f>
        <v>#REF!</v>
      </c>
      <c r="B68" s="105">
        <v>2942</v>
      </c>
      <c r="C68" s="64" t="s">
        <v>28</v>
      </c>
      <c r="D68" s="86" t="s">
        <v>112</v>
      </c>
      <c r="E68" s="87" t="s">
        <v>319</v>
      </c>
      <c r="F68" s="51" t="s">
        <v>12</v>
      </c>
      <c r="G68" s="242">
        <f>SUM(G66:G67)</f>
        <v>116.6</v>
      </c>
      <c r="H68" s="242">
        <f>SUM(H66:H67)</f>
        <v>86.8</v>
      </c>
      <c r="I68" s="242">
        <f t="shared" si="0"/>
        <v>74.442538593481984</v>
      </c>
      <c r="J68" s="242">
        <f t="shared" si="1"/>
        <v>-29.799999999999997</v>
      </c>
      <c r="K68" s="242">
        <f>SUM(K66:K67)</f>
        <v>-29.799999999999997</v>
      </c>
      <c r="L68" s="186"/>
      <c r="M68" s="96"/>
    </row>
    <row r="69" spans="1:13" ht="79.2">
      <c r="A69" s="77" t="e">
        <f>VLOOKUP(B69,#REF!,3,FALSE)</f>
        <v>#REF!</v>
      </c>
      <c r="B69" s="88">
        <v>2942</v>
      </c>
      <c r="C69" s="89" t="s">
        <v>28</v>
      </c>
      <c r="D69" s="90"/>
      <c r="E69" s="91"/>
      <c r="F69" s="92" t="s">
        <v>13</v>
      </c>
      <c r="G69" s="243">
        <f>+G68</f>
        <v>116.6</v>
      </c>
      <c r="H69" s="243">
        <f>+H68</f>
        <v>86.8</v>
      </c>
      <c r="I69" s="243">
        <f t="shared" si="0"/>
        <v>74.442538593481984</v>
      </c>
      <c r="J69" s="243">
        <f t="shared" si="1"/>
        <v>-29.799999999999997</v>
      </c>
      <c r="K69" s="243">
        <f>+K68</f>
        <v>-29.799999999999997</v>
      </c>
      <c r="L69" s="187"/>
      <c r="M69" s="181"/>
    </row>
    <row r="70" spans="1:13" ht="26.4">
      <c r="A70" s="77" t="e">
        <f>VLOOKUP(B70,#REF!,3,FALSE)</f>
        <v>#REF!</v>
      </c>
      <c r="B70" s="14">
        <v>1874</v>
      </c>
      <c r="C70" s="26" t="s">
        <v>29</v>
      </c>
      <c r="D70" s="12" t="s">
        <v>6</v>
      </c>
      <c r="E70" s="46" t="s">
        <v>301</v>
      </c>
      <c r="F70" s="13" t="s">
        <v>8</v>
      </c>
      <c r="G70" s="10">
        <v>722</v>
      </c>
      <c r="H70" s="10">
        <v>567</v>
      </c>
      <c r="I70" s="18">
        <f t="shared" si="0"/>
        <v>78.531855955678679</v>
      </c>
      <c r="J70" s="10">
        <f t="shared" si="1"/>
        <v>-155</v>
      </c>
      <c r="K70" s="10">
        <v>-16</v>
      </c>
      <c r="L70" s="17" t="s">
        <v>9</v>
      </c>
      <c r="M70" s="59" t="s">
        <v>375</v>
      </c>
    </row>
    <row r="71" spans="1:13" ht="26.4">
      <c r="A71" s="77" t="e">
        <f>VLOOKUP(B71,#REF!,3,FALSE)</f>
        <v>#REF!</v>
      </c>
      <c r="B71" s="14">
        <v>1874</v>
      </c>
      <c r="C71" s="26" t="s">
        <v>29</v>
      </c>
      <c r="D71" s="12" t="s">
        <v>6</v>
      </c>
      <c r="E71" s="46" t="s">
        <v>301</v>
      </c>
      <c r="F71" s="13" t="s">
        <v>8</v>
      </c>
      <c r="G71" s="10"/>
      <c r="H71" s="10"/>
      <c r="I71" s="18"/>
      <c r="J71" s="10"/>
      <c r="K71" s="10">
        <v>-8</v>
      </c>
      <c r="L71" s="17" t="s">
        <v>27</v>
      </c>
      <c r="M71" s="59" t="s">
        <v>503</v>
      </c>
    </row>
    <row r="72" spans="1:13" ht="26.4">
      <c r="A72" s="77" t="e">
        <f>VLOOKUP(B72,#REF!,3,FALSE)</f>
        <v>#REF!</v>
      </c>
      <c r="B72" s="14">
        <v>1874</v>
      </c>
      <c r="C72" s="26" t="s">
        <v>29</v>
      </c>
      <c r="D72" s="12" t="s">
        <v>6</v>
      </c>
      <c r="E72" s="46" t="s">
        <v>301</v>
      </c>
      <c r="F72" s="13" t="s">
        <v>8</v>
      </c>
      <c r="G72" s="10"/>
      <c r="H72" s="10"/>
      <c r="I72" s="18"/>
      <c r="J72" s="10"/>
      <c r="K72" s="10">
        <v>-131</v>
      </c>
      <c r="L72" s="17" t="s">
        <v>10</v>
      </c>
      <c r="M72" s="59" t="s">
        <v>504</v>
      </c>
    </row>
    <row r="73" spans="1:13" ht="39.6">
      <c r="A73" s="77" t="e">
        <f>VLOOKUP(B73,#REF!,3,FALSE)</f>
        <v>#REF!</v>
      </c>
      <c r="B73" s="105">
        <v>1874</v>
      </c>
      <c r="C73" s="64" t="s">
        <v>29</v>
      </c>
      <c r="D73" s="86" t="s">
        <v>6</v>
      </c>
      <c r="E73" s="56" t="s">
        <v>302</v>
      </c>
      <c r="F73" s="51" t="s">
        <v>12</v>
      </c>
      <c r="G73" s="28">
        <f>SUM(G70:G72)</f>
        <v>722</v>
      </c>
      <c r="H73" s="28">
        <f t="shared" ref="H73" si="5">SUM(H70:H72)</f>
        <v>567</v>
      </c>
      <c r="I73" s="28">
        <f t="shared" si="0"/>
        <v>78.531855955678679</v>
      </c>
      <c r="J73" s="28">
        <f t="shared" si="1"/>
        <v>-155</v>
      </c>
      <c r="K73" s="28">
        <f>SUM(K70:K72)</f>
        <v>-155</v>
      </c>
      <c r="L73" s="186"/>
      <c r="M73" s="53"/>
    </row>
    <row r="74" spans="1:13" ht="39.6">
      <c r="A74" s="77" t="e">
        <f>VLOOKUP(B74,#REF!,3,FALSE)</f>
        <v>#REF!</v>
      </c>
      <c r="B74" s="88">
        <v>1874</v>
      </c>
      <c r="C74" s="89" t="s">
        <v>29</v>
      </c>
      <c r="D74" s="90"/>
      <c r="E74" s="106"/>
      <c r="F74" s="92" t="s">
        <v>13</v>
      </c>
      <c r="G74" s="72">
        <f>+G73</f>
        <v>722</v>
      </c>
      <c r="H74" s="72">
        <f t="shared" ref="H74" si="6">+H73</f>
        <v>567</v>
      </c>
      <c r="I74" s="72">
        <f t="shared" si="0"/>
        <v>78.531855955678679</v>
      </c>
      <c r="J74" s="72">
        <f t="shared" si="1"/>
        <v>-155</v>
      </c>
      <c r="K74" s="72">
        <f>+K73</f>
        <v>-155</v>
      </c>
      <c r="L74" s="187"/>
      <c r="M74" s="102"/>
    </row>
    <row r="75" spans="1:13" ht="26.4">
      <c r="A75" s="77" t="e">
        <f>VLOOKUP(B75,#REF!,3,FALSE)</f>
        <v>#REF!</v>
      </c>
      <c r="B75" s="14">
        <v>1808</v>
      </c>
      <c r="C75" s="26" t="s">
        <v>30</v>
      </c>
      <c r="D75" s="12" t="s">
        <v>397</v>
      </c>
      <c r="E75" s="16" t="s">
        <v>742</v>
      </c>
      <c r="F75" s="13" t="s">
        <v>8</v>
      </c>
      <c r="G75" s="10">
        <v>297.89999999999998</v>
      </c>
      <c r="H75" s="10">
        <v>296.5</v>
      </c>
      <c r="I75" s="10">
        <f t="shared" ref="I75:I166" si="7">IF(ISBLANK(H75),"",+H75/G75*100)</f>
        <v>99.530043638804983</v>
      </c>
      <c r="J75" s="10">
        <f t="shared" ref="J75:J166" si="8">+H75-G75</f>
        <v>-1.3999999999999773</v>
      </c>
      <c r="K75" s="10">
        <v>-1.4</v>
      </c>
      <c r="L75" s="12" t="s">
        <v>56</v>
      </c>
      <c r="M75" s="350" t="s">
        <v>743</v>
      </c>
    </row>
    <row r="76" spans="1:13" ht="39.6">
      <c r="A76" s="77" t="e">
        <f>VLOOKUP(B76,#REF!,3,FALSE)</f>
        <v>#REF!</v>
      </c>
      <c r="B76" s="105">
        <v>1808</v>
      </c>
      <c r="C76" s="64" t="s">
        <v>30</v>
      </c>
      <c r="D76" s="86" t="s">
        <v>397</v>
      </c>
      <c r="E76" s="87" t="s">
        <v>742</v>
      </c>
      <c r="F76" s="51" t="s">
        <v>12</v>
      </c>
      <c r="G76" s="28">
        <f>SUM(G75:G75)</f>
        <v>297.89999999999998</v>
      </c>
      <c r="H76" s="28">
        <f>SUM(H75:H75)</f>
        <v>296.5</v>
      </c>
      <c r="I76" s="28">
        <f t="shared" si="7"/>
        <v>99.530043638804983</v>
      </c>
      <c r="J76" s="28">
        <f t="shared" si="8"/>
        <v>-1.3999999999999773</v>
      </c>
      <c r="K76" s="28">
        <f>SUM(K75)</f>
        <v>-1.4</v>
      </c>
      <c r="L76" s="186"/>
      <c r="M76" s="306"/>
    </row>
    <row r="77" spans="1:13" ht="39.6">
      <c r="A77" s="77" t="e">
        <f>VLOOKUP(B77,#REF!,3,FALSE)</f>
        <v>#REF!</v>
      </c>
      <c r="B77" s="88">
        <v>1808</v>
      </c>
      <c r="C77" s="89" t="s">
        <v>30</v>
      </c>
      <c r="D77" s="90"/>
      <c r="E77" s="94"/>
      <c r="F77" s="92" t="s">
        <v>13</v>
      </c>
      <c r="G77" s="72">
        <f>+G76</f>
        <v>297.89999999999998</v>
      </c>
      <c r="H77" s="72">
        <f t="shared" ref="H77" si="9">+H76</f>
        <v>296.5</v>
      </c>
      <c r="I77" s="72">
        <f t="shared" si="7"/>
        <v>99.530043638804983</v>
      </c>
      <c r="J77" s="72">
        <f t="shared" si="8"/>
        <v>-1.3999999999999773</v>
      </c>
      <c r="K77" s="72">
        <f>+K76</f>
        <v>-1.4</v>
      </c>
      <c r="L77" s="187"/>
      <c r="M77" s="181"/>
    </row>
    <row r="78" spans="1:13" ht="79.2">
      <c r="A78" s="77" t="e">
        <f>VLOOKUP(B78,#REF!,3,FALSE)</f>
        <v>#REF!</v>
      </c>
      <c r="B78" s="14">
        <v>2943</v>
      </c>
      <c r="C78" s="26" t="s">
        <v>32</v>
      </c>
      <c r="D78" s="12" t="s">
        <v>396</v>
      </c>
      <c r="E78" s="70" t="s">
        <v>775</v>
      </c>
      <c r="F78" s="13" t="s">
        <v>33</v>
      </c>
      <c r="G78" s="10">
        <v>962</v>
      </c>
      <c r="H78" s="10">
        <v>555.1</v>
      </c>
      <c r="I78" s="10">
        <f t="shared" si="7"/>
        <v>57.702702702702702</v>
      </c>
      <c r="J78" s="10">
        <f t="shared" si="8"/>
        <v>-406.9</v>
      </c>
      <c r="K78" s="10">
        <v>-315</v>
      </c>
      <c r="L78" s="12" t="s">
        <v>294</v>
      </c>
      <c r="M78" s="15" t="s">
        <v>842</v>
      </c>
    </row>
    <row r="79" spans="1:13" ht="79.2">
      <c r="A79" s="77" t="e">
        <f>VLOOKUP(B79,#REF!,3,FALSE)</f>
        <v>#REF!</v>
      </c>
      <c r="B79" s="14">
        <v>2943</v>
      </c>
      <c r="C79" s="26" t="s">
        <v>32</v>
      </c>
      <c r="D79" s="12" t="s">
        <v>396</v>
      </c>
      <c r="E79" s="70" t="s">
        <v>775</v>
      </c>
      <c r="F79" s="13" t="s">
        <v>33</v>
      </c>
      <c r="G79" s="18"/>
      <c r="H79" s="18"/>
      <c r="I79" s="18" t="str">
        <f t="shared" si="7"/>
        <v/>
      </c>
      <c r="J79" s="10">
        <f t="shared" si="8"/>
        <v>0</v>
      </c>
      <c r="K79" s="10">
        <v>-91.9</v>
      </c>
      <c r="L79" s="12" t="s">
        <v>1305</v>
      </c>
      <c r="M79" s="49" t="s">
        <v>843</v>
      </c>
    </row>
    <row r="80" spans="1:13" ht="79.2">
      <c r="A80" s="77" t="e">
        <f>VLOOKUP(B80,#REF!,3,FALSE)</f>
        <v>#REF!</v>
      </c>
      <c r="B80" s="105">
        <v>2943</v>
      </c>
      <c r="C80" s="64" t="s">
        <v>32</v>
      </c>
      <c r="D80" s="86" t="s">
        <v>396</v>
      </c>
      <c r="E80" s="107" t="s">
        <v>775</v>
      </c>
      <c r="F80" s="51" t="s">
        <v>12</v>
      </c>
      <c r="G80" s="28">
        <f>SUM(G78:G79)</f>
        <v>962</v>
      </c>
      <c r="H80" s="28">
        <f>SUM(H78:H79)</f>
        <v>555.1</v>
      </c>
      <c r="I80" s="28">
        <f t="shared" si="7"/>
        <v>57.702702702702702</v>
      </c>
      <c r="J80" s="28">
        <f t="shared" si="8"/>
        <v>-406.9</v>
      </c>
      <c r="K80" s="28">
        <f>SUM(K78:K79)</f>
        <v>-406.9</v>
      </c>
      <c r="L80" s="115"/>
      <c r="M80" s="346"/>
    </row>
    <row r="81" spans="1:13" ht="26.4">
      <c r="A81" s="77" t="e">
        <f>VLOOKUP(B81,#REF!,3,FALSE)</f>
        <v>#REF!</v>
      </c>
      <c r="B81" s="88">
        <v>2943</v>
      </c>
      <c r="C81" s="89" t="s">
        <v>32</v>
      </c>
      <c r="D81" s="108"/>
      <c r="E81" s="108"/>
      <c r="F81" s="92" t="s">
        <v>13</v>
      </c>
      <c r="G81" s="72">
        <f>+G80</f>
        <v>962</v>
      </c>
      <c r="H81" s="72">
        <f t="shared" ref="H81" si="10">+H80</f>
        <v>555.1</v>
      </c>
      <c r="I81" s="72">
        <f t="shared" si="7"/>
        <v>57.702702702702702</v>
      </c>
      <c r="J81" s="72">
        <f t="shared" si="8"/>
        <v>-406.9</v>
      </c>
      <c r="K81" s="72">
        <f>+K80</f>
        <v>-406.9</v>
      </c>
      <c r="L81" s="187"/>
      <c r="M81" s="295"/>
    </row>
    <row r="82" spans="1:13" ht="26.4">
      <c r="A82" s="77" t="e">
        <f>VLOOKUP(B82,#REF!,3,FALSE)</f>
        <v>#REF!</v>
      </c>
      <c r="B82" s="14">
        <v>1983</v>
      </c>
      <c r="C82" s="26" t="s">
        <v>34</v>
      </c>
      <c r="D82" s="12" t="s">
        <v>108</v>
      </c>
      <c r="E82" s="25" t="s">
        <v>401</v>
      </c>
      <c r="F82" s="13" t="s">
        <v>8</v>
      </c>
      <c r="G82" s="10">
        <v>42.1</v>
      </c>
      <c r="H82" s="10">
        <v>30.5</v>
      </c>
      <c r="I82" s="10">
        <f t="shared" si="7"/>
        <v>72.446555819477425</v>
      </c>
      <c r="J82" s="10">
        <f t="shared" si="8"/>
        <v>-11.600000000000001</v>
      </c>
      <c r="K82" s="10">
        <v>-3.3</v>
      </c>
      <c r="L82" s="12" t="s">
        <v>1313</v>
      </c>
      <c r="M82" s="15" t="s">
        <v>399</v>
      </c>
    </row>
    <row r="83" spans="1:13" ht="26.4">
      <c r="A83" s="77" t="s">
        <v>340</v>
      </c>
      <c r="B83" s="14">
        <v>1983</v>
      </c>
      <c r="C83" s="26" t="s">
        <v>34</v>
      </c>
      <c r="D83" s="12" t="s">
        <v>108</v>
      </c>
      <c r="E83" s="25" t="s">
        <v>401</v>
      </c>
      <c r="F83" s="13" t="s">
        <v>8</v>
      </c>
      <c r="G83" s="10"/>
      <c r="H83" s="10"/>
      <c r="I83" s="10"/>
      <c r="J83" s="10">
        <f t="shared" si="8"/>
        <v>0</v>
      </c>
      <c r="K83" s="10">
        <v>-3.3</v>
      </c>
      <c r="L83" s="12" t="s">
        <v>1366</v>
      </c>
      <c r="M83" s="15" t="s">
        <v>390</v>
      </c>
    </row>
    <row r="84" spans="1:13" ht="26.4">
      <c r="A84" s="77" t="e">
        <f>VLOOKUP(B84,#REF!,3,FALSE)</f>
        <v>#REF!</v>
      </c>
      <c r="B84" s="14">
        <v>1983</v>
      </c>
      <c r="C84" s="26" t="s">
        <v>34</v>
      </c>
      <c r="D84" s="12" t="s">
        <v>108</v>
      </c>
      <c r="E84" s="25" t="s">
        <v>401</v>
      </c>
      <c r="F84" s="13" t="s">
        <v>8</v>
      </c>
      <c r="G84" s="10"/>
      <c r="H84" s="10"/>
      <c r="I84" s="10" t="str">
        <f t="shared" si="7"/>
        <v/>
      </c>
      <c r="J84" s="10">
        <f t="shared" si="8"/>
        <v>0</v>
      </c>
      <c r="K84" s="10">
        <v>-5</v>
      </c>
      <c r="L84" s="12" t="s">
        <v>1310</v>
      </c>
      <c r="M84" s="15" t="s">
        <v>400</v>
      </c>
    </row>
    <row r="85" spans="1:13" ht="26.4">
      <c r="A85" s="77" t="e">
        <f>VLOOKUP(B85,#REF!,3,FALSE)</f>
        <v>#REF!</v>
      </c>
      <c r="B85" s="105">
        <v>1983</v>
      </c>
      <c r="C85" s="64" t="s">
        <v>34</v>
      </c>
      <c r="D85" s="86" t="s">
        <v>108</v>
      </c>
      <c r="E85" s="107" t="s">
        <v>401</v>
      </c>
      <c r="F85" s="51" t="s">
        <v>12</v>
      </c>
      <c r="G85" s="28">
        <f>SUM(G82:G82)</f>
        <v>42.1</v>
      </c>
      <c r="H85" s="28">
        <f>SUM(H82:H82)</f>
        <v>30.5</v>
      </c>
      <c r="I85" s="28">
        <f t="shared" si="7"/>
        <v>72.446555819477425</v>
      </c>
      <c r="J85" s="28">
        <f t="shared" si="8"/>
        <v>-11.600000000000001</v>
      </c>
      <c r="K85" s="28">
        <f>SUM(,K82:K84)</f>
        <v>-11.6</v>
      </c>
      <c r="L85" s="186"/>
      <c r="M85" s="53"/>
    </row>
    <row r="86" spans="1:13" ht="26.4">
      <c r="A86" s="77" t="e">
        <f>VLOOKUP(B86,#REF!,3,FALSE)</f>
        <v>#REF!</v>
      </c>
      <c r="B86" s="88">
        <v>1983</v>
      </c>
      <c r="C86" s="89" t="s">
        <v>34</v>
      </c>
      <c r="D86" s="108"/>
      <c r="E86" s="108"/>
      <c r="F86" s="92" t="s">
        <v>13</v>
      </c>
      <c r="G86" s="72">
        <f>+G85</f>
        <v>42.1</v>
      </c>
      <c r="H86" s="72">
        <f t="shared" ref="H86" si="11">+H85</f>
        <v>30.5</v>
      </c>
      <c r="I86" s="72">
        <f t="shared" si="7"/>
        <v>72.446555819477425</v>
      </c>
      <c r="J86" s="72">
        <f t="shared" si="8"/>
        <v>-11.600000000000001</v>
      </c>
      <c r="K86" s="72">
        <f>+K85</f>
        <v>-11.6</v>
      </c>
      <c r="L86" s="187"/>
      <c r="M86" s="295"/>
    </row>
    <row r="87" spans="1:13" ht="26.4">
      <c r="A87" s="77" t="e">
        <f>VLOOKUP(B87,#REF!,3,FALSE)</f>
        <v>#REF!</v>
      </c>
      <c r="B87" s="14">
        <v>2076</v>
      </c>
      <c r="C87" s="26" t="s">
        <v>35</v>
      </c>
      <c r="D87" s="441">
        <v>13001</v>
      </c>
      <c r="E87" s="472" t="s">
        <v>36</v>
      </c>
      <c r="F87" s="470" t="s">
        <v>8</v>
      </c>
      <c r="G87" s="477">
        <v>333.3</v>
      </c>
      <c r="H87" s="464">
        <v>289.83</v>
      </c>
      <c r="I87" s="466">
        <f t="shared" si="7"/>
        <v>86.957695769576944</v>
      </c>
      <c r="J87" s="466">
        <f t="shared" si="8"/>
        <v>-43.470000000000027</v>
      </c>
      <c r="K87" s="361">
        <v>-23.66</v>
      </c>
      <c r="L87" s="430" t="s">
        <v>1313</v>
      </c>
      <c r="M87" s="230" t="s">
        <v>360</v>
      </c>
    </row>
    <row r="88" spans="1:13" ht="26.4">
      <c r="A88" s="77" t="e">
        <f>VLOOKUP(B88,#REF!,3,FALSE)</f>
        <v>#REF!</v>
      </c>
      <c r="B88" s="14">
        <v>2076</v>
      </c>
      <c r="C88" s="26" t="s">
        <v>35</v>
      </c>
      <c r="D88" s="441">
        <v>13001</v>
      </c>
      <c r="E88" s="472" t="s">
        <v>36</v>
      </c>
      <c r="F88" s="470" t="s">
        <v>8</v>
      </c>
      <c r="G88"/>
      <c r="H88"/>
      <c r="I88"/>
      <c r="J88"/>
      <c r="K88" s="361">
        <v>-8</v>
      </c>
      <c r="L88" s="430" t="s">
        <v>1307</v>
      </c>
      <c r="M88" s="230" t="s">
        <v>357</v>
      </c>
    </row>
    <row r="89" spans="1:13" ht="26.4">
      <c r="A89" s="77" t="e">
        <f>VLOOKUP(B89,#REF!,3,FALSE)</f>
        <v>#REF!</v>
      </c>
      <c r="B89" s="14">
        <v>2076</v>
      </c>
      <c r="C89" s="26" t="s">
        <v>35</v>
      </c>
      <c r="D89" s="441">
        <v>13001</v>
      </c>
      <c r="E89" s="472" t="s">
        <v>36</v>
      </c>
      <c r="F89" s="470" t="s">
        <v>8</v>
      </c>
      <c r="G89"/>
      <c r="H89"/>
      <c r="I89"/>
      <c r="J89"/>
      <c r="K89" s="362">
        <v>-3.75</v>
      </c>
      <c r="L89" s="439" t="s">
        <v>1314</v>
      </c>
      <c r="M89" s="347" t="s">
        <v>358</v>
      </c>
    </row>
    <row r="90" spans="1:13" ht="26.4">
      <c r="A90" s="77" t="e">
        <f>VLOOKUP(B90,#REF!,3,FALSE)</f>
        <v>#REF!</v>
      </c>
      <c r="B90" s="14">
        <v>2076</v>
      </c>
      <c r="C90" s="26" t="s">
        <v>35</v>
      </c>
      <c r="D90" s="441">
        <v>13001</v>
      </c>
      <c r="E90" s="472" t="s">
        <v>36</v>
      </c>
      <c r="F90" s="470" t="s">
        <v>8</v>
      </c>
      <c r="G90"/>
      <c r="H90"/>
      <c r="I90"/>
      <c r="J90"/>
      <c r="K90" s="361">
        <v>-8.06</v>
      </c>
      <c r="L90" s="440" t="s">
        <v>1503</v>
      </c>
      <c r="M90" s="348" t="s">
        <v>359</v>
      </c>
    </row>
    <row r="91" spans="1:13" ht="52.8">
      <c r="A91" s="77" t="e">
        <f>VLOOKUP(B91,#REF!,3,FALSE)</f>
        <v>#REF!</v>
      </c>
      <c r="B91" s="105">
        <v>2076</v>
      </c>
      <c r="C91" s="64" t="s">
        <v>35</v>
      </c>
      <c r="D91" s="86" t="s">
        <v>6</v>
      </c>
      <c r="E91" s="64" t="s">
        <v>36</v>
      </c>
      <c r="F91" s="51" t="s">
        <v>12</v>
      </c>
      <c r="G91" s="28">
        <f>SUM(G87:G90)</f>
        <v>333.3</v>
      </c>
      <c r="H91" s="28">
        <f>SUM(H87:H90)</f>
        <v>289.83</v>
      </c>
      <c r="I91" s="28">
        <f t="shared" si="7"/>
        <v>86.957695769576944</v>
      </c>
      <c r="J91" s="28">
        <f t="shared" si="8"/>
        <v>-43.470000000000027</v>
      </c>
      <c r="K91" s="28">
        <f>SUM(K87:K90)</f>
        <v>-43.47</v>
      </c>
      <c r="L91" s="186"/>
      <c r="M91" s="53"/>
    </row>
    <row r="92" spans="1:13" ht="52.8">
      <c r="A92" s="77" t="e">
        <f>VLOOKUP(B92,#REF!,3,FALSE)</f>
        <v>#REF!</v>
      </c>
      <c r="B92" s="88">
        <v>2076</v>
      </c>
      <c r="C92" s="89" t="s">
        <v>35</v>
      </c>
      <c r="D92" s="90"/>
      <c r="E92" s="91"/>
      <c r="F92" s="92" t="s">
        <v>13</v>
      </c>
      <c r="G92" s="72">
        <f>+G91</f>
        <v>333.3</v>
      </c>
      <c r="H92" s="72">
        <f t="shared" ref="H92" si="12">+H91</f>
        <v>289.83</v>
      </c>
      <c r="I92" s="72">
        <f t="shared" si="7"/>
        <v>86.957695769576944</v>
      </c>
      <c r="J92" s="72">
        <f t="shared" si="8"/>
        <v>-43.470000000000027</v>
      </c>
      <c r="K92" s="72">
        <f>+K91</f>
        <v>-43.47</v>
      </c>
      <c r="L92" s="187"/>
      <c r="M92" s="102"/>
    </row>
    <row r="93" spans="1:13" ht="26.4">
      <c r="A93" s="77" t="e">
        <f>VLOOKUP(B93,#REF!,3,FALSE)</f>
        <v>#REF!</v>
      </c>
      <c r="B93" s="14">
        <v>2004</v>
      </c>
      <c r="C93" s="26" t="s">
        <v>317</v>
      </c>
      <c r="D93" s="12" t="s">
        <v>413</v>
      </c>
      <c r="E93" s="25" t="s">
        <v>318</v>
      </c>
      <c r="F93" s="13" t="s">
        <v>8</v>
      </c>
      <c r="G93" s="10">
        <v>252.5</v>
      </c>
      <c r="H93" s="10">
        <v>216.1</v>
      </c>
      <c r="I93" s="10">
        <f t="shared" si="7"/>
        <v>85.584158415841586</v>
      </c>
      <c r="J93" s="10">
        <f t="shared" si="8"/>
        <v>-36.400000000000006</v>
      </c>
      <c r="K93" s="10">
        <v>-16.899999999999999</v>
      </c>
      <c r="L93" s="12" t="s">
        <v>27</v>
      </c>
      <c r="M93" s="26" t="s">
        <v>574</v>
      </c>
    </row>
    <row r="94" spans="1:13" ht="26.4">
      <c r="A94" s="77" t="e">
        <f>VLOOKUP(B94,#REF!,3,FALSE)</f>
        <v>#REF!</v>
      </c>
      <c r="B94" s="14">
        <v>2004</v>
      </c>
      <c r="C94" s="26" t="s">
        <v>317</v>
      </c>
      <c r="D94" s="12" t="s">
        <v>413</v>
      </c>
      <c r="E94" s="25" t="s">
        <v>318</v>
      </c>
      <c r="F94" s="13" t="s">
        <v>8</v>
      </c>
      <c r="G94" s="10"/>
      <c r="H94" s="10"/>
      <c r="I94" s="10"/>
      <c r="J94" s="10"/>
      <c r="K94" s="10">
        <v>-10.3</v>
      </c>
      <c r="L94" s="12" t="s">
        <v>155</v>
      </c>
      <c r="M94" s="26" t="s">
        <v>355</v>
      </c>
    </row>
    <row r="95" spans="1:13" ht="26.4">
      <c r="A95" s="77" t="e">
        <f>VLOOKUP(B95,#REF!,3,FALSE)</f>
        <v>#REF!</v>
      </c>
      <c r="B95" s="14">
        <v>2004</v>
      </c>
      <c r="C95" s="26" t="s">
        <v>317</v>
      </c>
      <c r="D95" s="12" t="s">
        <v>413</v>
      </c>
      <c r="E95" s="25" t="s">
        <v>318</v>
      </c>
      <c r="F95" s="13" t="s">
        <v>8</v>
      </c>
      <c r="G95" s="10"/>
      <c r="H95" s="10"/>
      <c r="I95" s="10"/>
      <c r="J95" s="10"/>
      <c r="K95" s="10">
        <v>-0.3</v>
      </c>
      <c r="L95" s="354" t="s">
        <v>50</v>
      </c>
      <c r="M95" s="39" t="s">
        <v>575</v>
      </c>
    </row>
    <row r="96" spans="1:13" ht="26.4">
      <c r="A96" s="77" t="e">
        <f>VLOOKUP(B96,#REF!,3,FALSE)</f>
        <v>#REF!</v>
      </c>
      <c r="B96" s="14">
        <v>2004</v>
      </c>
      <c r="C96" s="26" t="s">
        <v>317</v>
      </c>
      <c r="D96" s="12" t="s">
        <v>413</v>
      </c>
      <c r="E96" s="25" t="s">
        <v>318</v>
      </c>
      <c r="F96" s="13" t="s">
        <v>8</v>
      </c>
      <c r="G96" s="10"/>
      <c r="H96" s="10"/>
      <c r="I96" s="10"/>
      <c r="J96" s="10"/>
      <c r="K96" s="10">
        <v>-8.9</v>
      </c>
      <c r="L96" s="354" t="s">
        <v>9</v>
      </c>
      <c r="M96" s="26" t="s">
        <v>576</v>
      </c>
    </row>
    <row r="97" spans="1:13" ht="39.6">
      <c r="A97" s="77" t="e">
        <f>VLOOKUP(B97,#REF!,3,FALSE)</f>
        <v>#REF!</v>
      </c>
      <c r="B97" s="105">
        <v>2004</v>
      </c>
      <c r="C97" s="64" t="s">
        <v>317</v>
      </c>
      <c r="D97" s="86" t="s">
        <v>413</v>
      </c>
      <c r="E97" s="107" t="s">
        <v>318</v>
      </c>
      <c r="F97" s="51" t="s">
        <v>12</v>
      </c>
      <c r="G97" s="28">
        <f>+G93</f>
        <v>252.5</v>
      </c>
      <c r="H97" s="28">
        <f>+H93</f>
        <v>216.1</v>
      </c>
      <c r="I97" s="28">
        <f t="shared" si="7"/>
        <v>85.584158415841586</v>
      </c>
      <c r="J97" s="28">
        <f t="shared" si="8"/>
        <v>-36.400000000000006</v>
      </c>
      <c r="K97" s="28">
        <f>SUM(K93:K96)</f>
        <v>-36.4</v>
      </c>
      <c r="L97" s="186"/>
      <c r="M97" s="53"/>
    </row>
    <row r="98" spans="1:13" ht="39.6">
      <c r="A98" s="77" t="e">
        <f>VLOOKUP(B98,#REF!,3,FALSE)</f>
        <v>#REF!</v>
      </c>
      <c r="B98" s="88">
        <v>2004</v>
      </c>
      <c r="C98" s="89" t="s">
        <v>317</v>
      </c>
      <c r="D98" s="90"/>
      <c r="E98" s="91"/>
      <c r="F98" s="92" t="s">
        <v>13</v>
      </c>
      <c r="G98" s="72">
        <f>+G97</f>
        <v>252.5</v>
      </c>
      <c r="H98" s="72">
        <f t="shared" ref="H98" si="13">+H97</f>
        <v>216.1</v>
      </c>
      <c r="I98" s="72">
        <f t="shared" si="7"/>
        <v>85.584158415841586</v>
      </c>
      <c r="J98" s="72">
        <f t="shared" si="8"/>
        <v>-36.400000000000006</v>
      </c>
      <c r="K98" s="72">
        <f>+K97</f>
        <v>-36.4</v>
      </c>
      <c r="L98" s="187"/>
      <c r="M98" s="102"/>
    </row>
    <row r="99" spans="1:13" ht="39.6">
      <c r="A99" s="77" t="e">
        <f>VLOOKUP(B99,#REF!,3,FALSE)</f>
        <v>#REF!</v>
      </c>
      <c r="B99" s="14">
        <v>7</v>
      </c>
      <c r="C99" s="26" t="s">
        <v>37</v>
      </c>
      <c r="D99" s="12" t="s">
        <v>396</v>
      </c>
      <c r="E99" s="26" t="s">
        <v>737</v>
      </c>
      <c r="F99" s="13" t="s">
        <v>8</v>
      </c>
      <c r="G99" s="10">
        <v>165.8</v>
      </c>
      <c r="H99" s="10">
        <v>133</v>
      </c>
      <c r="I99" s="22">
        <f t="shared" si="7"/>
        <v>80.217129071170078</v>
      </c>
      <c r="J99" s="10">
        <f t="shared" si="8"/>
        <v>-32.800000000000011</v>
      </c>
      <c r="K99" s="10">
        <v>-25.4</v>
      </c>
      <c r="L99" s="218" t="s">
        <v>27</v>
      </c>
      <c r="M99" s="350" t="s">
        <v>738</v>
      </c>
    </row>
    <row r="100" spans="1:13" ht="39.6">
      <c r="A100" s="77" t="e">
        <f>VLOOKUP(B100,#REF!,3,FALSE)</f>
        <v>#REF!</v>
      </c>
      <c r="B100" s="14">
        <v>7</v>
      </c>
      <c r="C100" s="26" t="s">
        <v>37</v>
      </c>
      <c r="D100" s="12" t="s">
        <v>396</v>
      </c>
      <c r="E100" s="26" t="s">
        <v>737</v>
      </c>
      <c r="F100" s="13" t="s">
        <v>8</v>
      </c>
      <c r="G100" s="10"/>
      <c r="H100" s="10"/>
      <c r="I100" s="22"/>
      <c r="J100" s="10"/>
      <c r="K100" s="10">
        <v>-7.4</v>
      </c>
      <c r="L100" s="12" t="s">
        <v>155</v>
      </c>
      <c r="M100" s="350" t="s">
        <v>355</v>
      </c>
    </row>
    <row r="101" spans="1:13" ht="52.8">
      <c r="A101" s="77" t="e">
        <f>VLOOKUP(B101,#REF!,3,FALSE)</f>
        <v>#REF!</v>
      </c>
      <c r="B101" s="105">
        <v>7</v>
      </c>
      <c r="C101" s="64" t="s">
        <v>37</v>
      </c>
      <c r="D101" s="86" t="s">
        <v>396</v>
      </c>
      <c r="E101" s="64" t="s">
        <v>737</v>
      </c>
      <c r="F101" s="51" t="s">
        <v>12</v>
      </c>
      <c r="G101" s="28">
        <f>SUM(G99:G100)</f>
        <v>165.8</v>
      </c>
      <c r="H101" s="28">
        <f>SUM(H99:H100)</f>
        <v>133</v>
      </c>
      <c r="I101" s="28">
        <f t="shared" si="7"/>
        <v>80.217129071170078</v>
      </c>
      <c r="J101" s="28">
        <f t="shared" si="8"/>
        <v>-32.800000000000011</v>
      </c>
      <c r="K101" s="28">
        <f>SUM(K99:K100)</f>
        <v>-32.799999999999997</v>
      </c>
      <c r="L101" s="186"/>
      <c r="M101" s="53"/>
    </row>
    <row r="102" spans="1:13" ht="52.8">
      <c r="A102" s="77" t="e">
        <f>VLOOKUP(B102,#REF!,3,FALSE)</f>
        <v>#REF!</v>
      </c>
      <c r="B102" s="88">
        <v>7</v>
      </c>
      <c r="C102" s="89" t="s">
        <v>37</v>
      </c>
      <c r="D102" s="90"/>
      <c r="E102" s="89"/>
      <c r="F102" s="92" t="s">
        <v>13</v>
      </c>
      <c r="G102" s="72">
        <f>+G101</f>
        <v>165.8</v>
      </c>
      <c r="H102" s="72">
        <f t="shared" ref="H102:K102" si="14">+H101</f>
        <v>133</v>
      </c>
      <c r="I102" s="72">
        <f t="shared" si="7"/>
        <v>80.217129071170078</v>
      </c>
      <c r="J102" s="72">
        <f t="shared" si="8"/>
        <v>-32.800000000000011</v>
      </c>
      <c r="K102" s="72">
        <f t="shared" si="14"/>
        <v>-32.799999999999997</v>
      </c>
      <c r="L102" s="187"/>
      <c r="M102" s="102"/>
    </row>
    <row r="103" spans="1:13" ht="39.6">
      <c r="A103" s="77" t="e">
        <f>VLOOKUP(B103,#REF!,3,FALSE)</f>
        <v>#REF!</v>
      </c>
      <c r="B103" s="14">
        <v>8</v>
      </c>
      <c r="C103" s="26" t="s">
        <v>40</v>
      </c>
      <c r="D103" s="12" t="s">
        <v>6</v>
      </c>
      <c r="E103" s="25" t="s">
        <v>41</v>
      </c>
      <c r="F103" s="13" t="s">
        <v>8</v>
      </c>
      <c r="G103" s="10">
        <v>9728</v>
      </c>
      <c r="H103" s="10">
        <v>6175.2</v>
      </c>
      <c r="I103" s="10">
        <f t="shared" si="7"/>
        <v>63.478618421052637</v>
      </c>
      <c r="J103" s="10">
        <f t="shared" si="8"/>
        <v>-3552.8</v>
      </c>
      <c r="K103" s="10">
        <v>-331.9</v>
      </c>
      <c r="L103" s="12" t="s">
        <v>27</v>
      </c>
      <c r="M103" s="15" t="s">
        <v>744</v>
      </c>
    </row>
    <row r="104" spans="1:13" ht="39.6">
      <c r="A104" s="77" t="e">
        <f>VLOOKUP(B104,#REF!,3,FALSE)</f>
        <v>#REF!</v>
      </c>
      <c r="B104" s="14">
        <v>8</v>
      </c>
      <c r="C104" s="26" t="s">
        <v>40</v>
      </c>
      <c r="D104" s="12" t="s">
        <v>6</v>
      </c>
      <c r="E104" s="25" t="s">
        <v>41</v>
      </c>
      <c r="F104" s="13" t="s">
        <v>8</v>
      </c>
      <c r="G104" s="18"/>
      <c r="H104" s="18"/>
      <c r="I104" s="18" t="str">
        <f t="shared" si="7"/>
        <v/>
      </c>
      <c r="J104" s="10">
        <f t="shared" si="8"/>
        <v>0</v>
      </c>
      <c r="K104" s="10">
        <v>-2.1</v>
      </c>
      <c r="L104" s="13" t="s">
        <v>294</v>
      </c>
      <c r="M104" s="15" t="s">
        <v>745</v>
      </c>
    </row>
    <row r="105" spans="1:13" ht="39.6">
      <c r="A105" s="77" t="e">
        <f>VLOOKUP(B105,#REF!,3,FALSE)</f>
        <v>#REF!</v>
      </c>
      <c r="B105" s="14">
        <v>8</v>
      </c>
      <c r="C105" s="26" t="s">
        <v>40</v>
      </c>
      <c r="D105" s="12" t="s">
        <v>6</v>
      </c>
      <c r="E105" s="25" t="s">
        <v>41</v>
      </c>
      <c r="F105" s="13" t="s">
        <v>8</v>
      </c>
      <c r="G105" s="18"/>
      <c r="H105" s="18"/>
      <c r="I105" s="18" t="str">
        <f t="shared" si="7"/>
        <v/>
      </c>
      <c r="J105" s="10">
        <f t="shared" si="8"/>
        <v>0</v>
      </c>
      <c r="K105" s="10">
        <v>-9.1</v>
      </c>
      <c r="L105" s="61" t="s">
        <v>18</v>
      </c>
      <c r="M105" s="15" t="s">
        <v>746</v>
      </c>
    </row>
    <row r="106" spans="1:13" ht="39.6">
      <c r="A106" s="77" t="e">
        <f>VLOOKUP(B106,#REF!,3,FALSE)</f>
        <v>#REF!</v>
      </c>
      <c r="B106" s="14">
        <v>8</v>
      </c>
      <c r="C106" s="26" t="s">
        <v>40</v>
      </c>
      <c r="D106" s="12" t="s">
        <v>6</v>
      </c>
      <c r="E106" s="25" t="s">
        <v>41</v>
      </c>
      <c r="F106" s="13" t="s">
        <v>8</v>
      </c>
      <c r="G106" s="18"/>
      <c r="H106" s="18"/>
      <c r="I106" s="18" t="str">
        <f t="shared" si="7"/>
        <v/>
      </c>
      <c r="J106" s="10">
        <f t="shared" si="8"/>
        <v>0</v>
      </c>
      <c r="K106" s="10">
        <v>-12.5</v>
      </c>
      <c r="L106" s="61" t="s">
        <v>1307</v>
      </c>
      <c r="M106" s="15" t="s">
        <v>750</v>
      </c>
    </row>
    <row r="107" spans="1:13" ht="39.6">
      <c r="A107" s="77" t="e">
        <f>VLOOKUP(B107,#REF!,3,FALSE)</f>
        <v>#REF!</v>
      </c>
      <c r="B107" s="14">
        <v>8</v>
      </c>
      <c r="C107" s="26" t="s">
        <v>40</v>
      </c>
      <c r="D107" s="12" t="s">
        <v>6</v>
      </c>
      <c r="E107" s="25" t="s">
        <v>41</v>
      </c>
      <c r="F107" s="13" t="s">
        <v>8</v>
      </c>
      <c r="G107" s="18"/>
      <c r="H107" s="18"/>
      <c r="I107" s="18" t="str">
        <f t="shared" si="7"/>
        <v/>
      </c>
      <c r="J107" s="10">
        <f t="shared" si="8"/>
        <v>0</v>
      </c>
      <c r="K107" s="10">
        <v>-24.8</v>
      </c>
      <c r="L107" s="13" t="s">
        <v>155</v>
      </c>
      <c r="M107" s="15" t="s">
        <v>747</v>
      </c>
    </row>
    <row r="108" spans="1:13" ht="39.6">
      <c r="A108" s="77" t="e">
        <f>VLOOKUP(B108,#REF!,3,FALSE)</f>
        <v>#REF!</v>
      </c>
      <c r="B108" s="14">
        <v>8</v>
      </c>
      <c r="C108" s="26" t="s">
        <v>40</v>
      </c>
      <c r="D108" s="12" t="s">
        <v>6</v>
      </c>
      <c r="E108" s="25" t="s">
        <v>41</v>
      </c>
      <c r="F108" s="13" t="s">
        <v>8</v>
      </c>
      <c r="G108" s="18"/>
      <c r="H108" s="18"/>
      <c r="I108" s="18" t="str">
        <f t="shared" si="7"/>
        <v/>
      </c>
      <c r="J108" s="10">
        <f t="shared" si="8"/>
        <v>0</v>
      </c>
      <c r="K108" s="10">
        <v>-3085.2</v>
      </c>
      <c r="L108" s="13" t="s">
        <v>122</v>
      </c>
      <c r="M108" s="15" t="s">
        <v>748</v>
      </c>
    </row>
    <row r="109" spans="1:13" ht="39.6">
      <c r="A109" s="77" t="e">
        <f>VLOOKUP(B109,#REF!,3,FALSE)</f>
        <v>#REF!</v>
      </c>
      <c r="B109" s="14">
        <v>8</v>
      </c>
      <c r="C109" s="26" t="s">
        <v>40</v>
      </c>
      <c r="D109" s="12" t="s">
        <v>6</v>
      </c>
      <c r="E109" s="25" t="s">
        <v>41</v>
      </c>
      <c r="F109" s="13" t="s">
        <v>8</v>
      </c>
      <c r="G109" s="18"/>
      <c r="H109" s="18"/>
      <c r="I109" s="18" t="str">
        <f t="shared" si="7"/>
        <v/>
      </c>
      <c r="J109" s="10">
        <f t="shared" si="8"/>
        <v>0</v>
      </c>
      <c r="K109" s="10">
        <v>-16.8</v>
      </c>
      <c r="L109" s="61" t="s">
        <v>10</v>
      </c>
      <c r="M109" s="15" t="s">
        <v>400</v>
      </c>
    </row>
    <row r="110" spans="1:13" ht="39.6">
      <c r="A110" s="77" t="e">
        <f>VLOOKUP(B110,#REF!,3,FALSE)</f>
        <v>#REF!</v>
      </c>
      <c r="B110" s="14">
        <v>8</v>
      </c>
      <c r="C110" s="26" t="s">
        <v>40</v>
      </c>
      <c r="D110" s="12" t="s">
        <v>6</v>
      </c>
      <c r="E110" s="25" t="s">
        <v>41</v>
      </c>
      <c r="F110" s="13" t="s">
        <v>8</v>
      </c>
      <c r="G110" s="10"/>
      <c r="H110" s="10"/>
      <c r="I110" s="10" t="str">
        <f t="shared" si="7"/>
        <v/>
      </c>
      <c r="J110" s="10">
        <f t="shared" si="8"/>
        <v>0</v>
      </c>
      <c r="K110" s="10">
        <v>-70.400000000000006</v>
      </c>
      <c r="L110" s="12" t="s">
        <v>9</v>
      </c>
      <c r="M110" s="15" t="s">
        <v>749</v>
      </c>
    </row>
    <row r="111" spans="1:13" ht="66">
      <c r="A111" s="77" t="e">
        <f>VLOOKUP(B111,#REF!,3,FALSE)</f>
        <v>#REF!</v>
      </c>
      <c r="B111" s="14">
        <v>8</v>
      </c>
      <c r="C111" s="26" t="s">
        <v>40</v>
      </c>
      <c r="D111" s="12" t="s">
        <v>6</v>
      </c>
      <c r="E111" s="25" t="s">
        <v>41</v>
      </c>
      <c r="F111" s="13" t="s">
        <v>25</v>
      </c>
      <c r="G111" s="10">
        <v>7</v>
      </c>
      <c r="H111" s="10">
        <v>0</v>
      </c>
      <c r="I111" s="10">
        <f t="shared" si="7"/>
        <v>0</v>
      </c>
      <c r="J111" s="10">
        <f t="shared" si="8"/>
        <v>-7</v>
      </c>
      <c r="K111" s="10">
        <v>-7</v>
      </c>
      <c r="L111" s="12" t="s">
        <v>56</v>
      </c>
      <c r="M111" s="15" t="s">
        <v>766</v>
      </c>
    </row>
    <row r="112" spans="1:13" ht="66">
      <c r="A112" s="77" t="e">
        <f>VLOOKUP(B112,#REF!,3,FALSE)</f>
        <v>#REF!</v>
      </c>
      <c r="B112" s="14">
        <v>8</v>
      </c>
      <c r="C112" s="26" t="s">
        <v>40</v>
      </c>
      <c r="D112" s="12" t="s">
        <v>6</v>
      </c>
      <c r="E112" s="25" t="s">
        <v>41</v>
      </c>
      <c r="F112" s="13" t="s">
        <v>26</v>
      </c>
      <c r="G112" s="22">
        <v>36</v>
      </c>
      <c r="H112" s="22">
        <v>0</v>
      </c>
      <c r="I112" s="10">
        <v>0</v>
      </c>
      <c r="J112" s="10">
        <f t="shared" si="8"/>
        <v>-36</v>
      </c>
      <c r="K112" s="10">
        <v>-36</v>
      </c>
      <c r="L112" s="12" t="s">
        <v>56</v>
      </c>
      <c r="M112" s="15" t="s">
        <v>766</v>
      </c>
    </row>
    <row r="113" spans="1:13" ht="39.6">
      <c r="A113" s="77" t="e">
        <f>VLOOKUP(B113,#REF!,3,FALSE)</f>
        <v>#REF!</v>
      </c>
      <c r="B113" s="14">
        <v>8</v>
      </c>
      <c r="C113" s="26" t="s">
        <v>40</v>
      </c>
      <c r="D113" s="12" t="s">
        <v>6</v>
      </c>
      <c r="E113" s="25" t="s">
        <v>41</v>
      </c>
      <c r="F113" s="13" t="s">
        <v>19</v>
      </c>
      <c r="G113" s="10">
        <v>78.599999999999994</v>
      </c>
      <c r="H113" s="10">
        <v>78.599999999999994</v>
      </c>
      <c r="I113" s="10">
        <f t="shared" si="7"/>
        <v>100</v>
      </c>
      <c r="J113" s="10">
        <f t="shared" si="8"/>
        <v>0</v>
      </c>
      <c r="K113" s="10"/>
      <c r="L113" s="12"/>
      <c r="M113" s="15"/>
    </row>
    <row r="114" spans="1:13" ht="52.8">
      <c r="A114" s="77" t="e">
        <f>VLOOKUP(B114,#REF!,3,FALSE)</f>
        <v>#REF!</v>
      </c>
      <c r="B114" s="105">
        <v>8</v>
      </c>
      <c r="C114" s="64" t="s">
        <v>40</v>
      </c>
      <c r="D114" s="86" t="s">
        <v>6</v>
      </c>
      <c r="E114" s="87" t="s">
        <v>41</v>
      </c>
      <c r="F114" s="51" t="s">
        <v>12</v>
      </c>
      <c r="G114" s="28">
        <f>SUM(G103:G113)</f>
        <v>9849.6</v>
      </c>
      <c r="H114" s="28">
        <f>SUM(H103:H113)</f>
        <v>6253.8</v>
      </c>
      <c r="I114" s="28">
        <f t="shared" si="7"/>
        <v>63.492933723196877</v>
      </c>
      <c r="J114" s="28">
        <f t="shared" si="8"/>
        <v>-3595.8</v>
      </c>
      <c r="K114" s="28">
        <f>SUM(K103:K113)</f>
        <v>-3595.8</v>
      </c>
      <c r="L114" s="186"/>
      <c r="M114" s="346"/>
    </row>
    <row r="115" spans="1:13" ht="39.6">
      <c r="A115" s="77" t="e">
        <f>VLOOKUP(B115,#REF!,3,FALSE)</f>
        <v>#REF!</v>
      </c>
      <c r="B115" s="14">
        <v>8</v>
      </c>
      <c r="C115" s="26" t="s">
        <v>40</v>
      </c>
      <c r="D115" s="12" t="s">
        <v>15</v>
      </c>
      <c r="E115" s="25" t="s">
        <v>654</v>
      </c>
      <c r="F115" s="13" t="s">
        <v>8</v>
      </c>
      <c r="G115" s="10">
        <v>1298</v>
      </c>
      <c r="H115" s="10">
        <v>1103.4000000000001</v>
      </c>
      <c r="I115" s="10">
        <f t="shared" si="7"/>
        <v>85.007704160246547</v>
      </c>
      <c r="J115" s="10">
        <f t="shared" si="8"/>
        <v>-194.59999999999991</v>
      </c>
      <c r="K115" s="10">
        <v>-41.2</v>
      </c>
      <c r="L115" s="61" t="s">
        <v>27</v>
      </c>
      <c r="M115" s="15" t="s">
        <v>751</v>
      </c>
    </row>
    <row r="116" spans="1:13" ht="39.6">
      <c r="A116" s="77" t="e">
        <f>VLOOKUP(B116,#REF!,3,FALSE)</f>
        <v>#REF!</v>
      </c>
      <c r="B116" s="14">
        <v>8</v>
      </c>
      <c r="C116" s="26" t="s">
        <v>40</v>
      </c>
      <c r="D116" s="12" t="s">
        <v>15</v>
      </c>
      <c r="E116" s="25" t="s">
        <v>654</v>
      </c>
      <c r="F116" s="13" t="s">
        <v>8</v>
      </c>
      <c r="G116" s="10"/>
      <c r="H116" s="10"/>
      <c r="I116" s="10"/>
      <c r="J116" s="10"/>
      <c r="K116" s="10">
        <v>-46.4</v>
      </c>
      <c r="L116" s="61" t="s">
        <v>155</v>
      </c>
      <c r="M116" s="15" t="s">
        <v>747</v>
      </c>
    </row>
    <row r="117" spans="1:13" ht="39.6">
      <c r="A117" s="77" t="e">
        <f>VLOOKUP(B117,#REF!,3,FALSE)</f>
        <v>#REF!</v>
      </c>
      <c r="B117" s="14">
        <v>8</v>
      </c>
      <c r="C117" s="26" t="s">
        <v>40</v>
      </c>
      <c r="D117" s="12" t="s">
        <v>15</v>
      </c>
      <c r="E117" s="25" t="s">
        <v>654</v>
      </c>
      <c r="F117" s="13" t="s">
        <v>8</v>
      </c>
      <c r="G117" s="10"/>
      <c r="H117" s="10"/>
      <c r="I117" s="10"/>
      <c r="J117" s="10"/>
      <c r="K117" s="10">
        <v>-107</v>
      </c>
      <c r="L117" s="61" t="s">
        <v>10</v>
      </c>
      <c r="M117" s="15" t="s">
        <v>752</v>
      </c>
    </row>
    <row r="118" spans="1:13" ht="39.6">
      <c r="A118" s="77" t="e">
        <f>VLOOKUP(B118,#REF!,3,FALSE)</f>
        <v>#REF!</v>
      </c>
      <c r="B118" s="14">
        <v>8</v>
      </c>
      <c r="C118" s="26" t="s">
        <v>40</v>
      </c>
      <c r="D118" s="12" t="s">
        <v>15</v>
      </c>
      <c r="E118" s="25" t="s">
        <v>654</v>
      </c>
      <c r="F118" s="13" t="s">
        <v>11</v>
      </c>
      <c r="G118" s="10">
        <v>2</v>
      </c>
      <c r="H118" s="10">
        <v>0.9</v>
      </c>
      <c r="I118" s="10">
        <f t="shared" si="7"/>
        <v>45</v>
      </c>
      <c r="J118" s="10">
        <f t="shared" si="8"/>
        <v>-1.1000000000000001</v>
      </c>
      <c r="K118" s="10">
        <v>-1.1000000000000001</v>
      </c>
      <c r="L118" s="61" t="s">
        <v>155</v>
      </c>
      <c r="M118" s="15" t="s">
        <v>753</v>
      </c>
    </row>
    <row r="119" spans="1:13" ht="52.8">
      <c r="A119" s="77" t="e">
        <f>VLOOKUP(B119,#REF!,3,FALSE)</f>
        <v>#REF!</v>
      </c>
      <c r="B119" s="105">
        <v>8</v>
      </c>
      <c r="C119" s="64" t="s">
        <v>40</v>
      </c>
      <c r="D119" s="86" t="s">
        <v>15</v>
      </c>
      <c r="E119" s="87" t="s">
        <v>654</v>
      </c>
      <c r="F119" s="51" t="s">
        <v>12</v>
      </c>
      <c r="G119" s="28">
        <f>SUBTOTAL(9,G115:G118)</f>
        <v>1300</v>
      </c>
      <c r="H119" s="28">
        <f>SUBTOTAL(9,H115:H118)</f>
        <v>1104.3000000000002</v>
      </c>
      <c r="I119" s="28">
        <f t="shared" si="7"/>
        <v>84.946153846153862</v>
      </c>
      <c r="J119" s="28">
        <f t="shared" si="8"/>
        <v>-195.69999999999982</v>
      </c>
      <c r="K119" s="28">
        <f>SUBTOTAL(9,K115:K118)</f>
        <v>-195.7</v>
      </c>
      <c r="L119" s="186"/>
      <c r="M119" s="346"/>
    </row>
    <row r="120" spans="1:13" ht="52.8">
      <c r="A120" s="77" t="e">
        <f>VLOOKUP(B120,#REF!,3,FALSE)</f>
        <v>#REF!</v>
      </c>
      <c r="B120" s="88">
        <v>8</v>
      </c>
      <c r="C120" s="89" t="s">
        <v>40</v>
      </c>
      <c r="D120" s="90"/>
      <c r="E120" s="91"/>
      <c r="F120" s="92" t="s">
        <v>13</v>
      </c>
      <c r="G120" s="72">
        <f>+G114+G119</f>
        <v>11149.6</v>
      </c>
      <c r="H120" s="72">
        <f>+H114+H119</f>
        <v>7358.1</v>
      </c>
      <c r="I120" s="72">
        <f t="shared" si="7"/>
        <v>65.994295759489134</v>
      </c>
      <c r="J120" s="72">
        <f t="shared" si="8"/>
        <v>-3791.5</v>
      </c>
      <c r="K120" s="72">
        <f>+K114+K119</f>
        <v>-3791.5</v>
      </c>
      <c r="L120" s="187"/>
      <c r="M120" s="349"/>
    </row>
    <row r="121" spans="1:13" ht="39.6">
      <c r="A121" s="77" t="e">
        <f>VLOOKUP(B121,#REF!,3,FALSE)</f>
        <v>#REF!</v>
      </c>
      <c r="B121" s="14">
        <v>1773</v>
      </c>
      <c r="C121" s="26" t="s">
        <v>297</v>
      </c>
      <c r="D121" s="12" t="s">
        <v>87</v>
      </c>
      <c r="E121" s="25" t="s">
        <v>655</v>
      </c>
      <c r="F121" s="13" t="s">
        <v>33</v>
      </c>
      <c r="G121" s="10">
        <v>4313.6000000000004</v>
      </c>
      <c r="H121" s="10">
        <v>3187.3</v>
      </c>
      <c r="I121" s="35">
        <f t="shared" si="7"/>
        <v>73.88955860534125</v>
      </c>
      <c r="J121" s="10">
        <f t="shared" si="8"/>
        <v>-1126.3000000000002</v>
      </c>
      <c r="K121" s="180">
        <v>-45.7</v>
      </c>
      <c r="L121" s="12" t="s">
        <v>27</v>
      </c>
      <c r="M121" s="15" t="s">
        <v>662</v>
      </c>
    </row>
    <row r="122" spans="1:13" ht="39.6">
      <c r="A122" s="77" t="e">
        <f>VLOOKUP(B122,#REF!,3,FALSE)</f>
        <v>#REF!</v>
      </c>
      <c r="B122" s="14">
        <v>1773</v>
      </c>
      <c r="C122" s="26" t="s">
        <v>297</v>
      </c>
      <c r="D122" s="12" t="s">
        <v>87</v>
      </c>
      <c r="E122" s="25" t="s">
        <v>655</v>
      </c>
      <c r="F122" s="13" t="s">
        <v>33</v>
      </c>
      <c r="G122" s="62"/>
      <c r="H122" s="62"/>
      <c r="I122" s="21" t="str">
        <f t="shared" si="7"/>
        <v/>
      </c>
      <c r="J122" s="10"/>
      <c r="K122" s="180">
        <v>-4.5999999999999996</v>
      </c>
      <c r="L122" s="12" t="s">
        <v>18</v>
      </c>
      <c r="M122" s="15" t="s">
        <v>663</v>
      </c>
    </row>
    <row r="123" spans="1:13" ht="39.6">
      <c r="A123" s="77" t="e">
        <f>VLOOKUP(B123,#REF!,3,FALSE)</f>
        <v>#REF!</v>
      </c>
      <c r="B123" s="14">
        <v>1773</v>
      </c>
      <c r="C123" s="26" t="s">
        <v>297</v>
      </c>
      <c r="D123" s="12" t="s">
        <v>87</v>
      </c>
      <c r="E123" s="25" t="s">
        <v>655</v>
      </c>
      <c r="F123" s="13" t="s">
        <v>33</v>
      </c>
      <c r="G123" s="62"/>
      <c r="H123" s="62"/>
      <c r="I123" s="21" t="str">
        <f t="shared" si="7"/>
        <v/>
      </c>
      <c r="J123" s="10"/>
      <c r="K123" s="180">
        <v>-34.9</v>
      </c>
      <c r="L123" s="12" t="s">
        <v>50</v>
      </c>
      <c r="M123" s="15" t="s">
        <v>664</v>
      </c>
    </row>
    <row r="124" spans="1:13" ht="39.6">
      <c r="A124" s="77" t="e">
        <f>VLOOKUP(B124,#REF!,3,FALSE)</f>
        <v>#REF!</v>
      </c>
      <c r="B124" s="14">
        <v>1773</v>
      </c>
      <c r="C124" s="26" t="s">
        <v>297</v>
      </c>
      <c r="D124" s="12" t="s">
        <v>87</v>
      </c>
      <c r="E124" s="25" t="s">
        <v>655</v>
      </c>
      <c r="F124" s="13" t="s">
        <v>33</v>
      </c>
      <c r="G124" s="62"/>
      <c r="H124" s="62"/>
      <c r="I124" s="21" t="str">
        <f t="shared" si="7"/>
        <v/>
      </c>
      <c r="J124" s="10"/>
      <c r="K124" s="180">
        <v>-80.3</v>
      </c>
      <c r="L124" s="12" t="s">
        <v>50</v>
      </c>
      <c r="M124" s="49" t="s">
        <v>665</v>
      </c>
    </row>
    <row r="125" spans="1:13" ht="52.8">
      <c r="A125" s="77" t="e">
        <f>VLOOKUP(B125,#REF!,3,FALSE)</f>
        <v>#REF!</v>
      </c>
      <c r="B125" s="14">
        <v>1773</v>
      </c>
      <c r="C125" s="26" t="s">
        <v>297</v>
      </c>
      <c r="D125" s="12" t="s">
        <v>87</v>
      </c>
      <c r="E125" s="25" t="s">
        <v>655</v>
      </c>
      <c r="F125" s="13" t="s">
        <v>33</v>
      </c>
      <c r="G125" s="62"/>
      <c r="H125" s="62"/>
      <c r="I125" s="21" t="str">
        <f t="shared" si="7"/>
        <v/>
      </c>
      <c r="J125" s="10"/>
      <c r="K125" s="180">
        <v>-275.8</v>
      </c>
      <c r="L125" s="12" t="s">
        <v>155</v>
      </c>
      <c r="M125" s="49" t="s">
        <v>666</v>
      </c>
    </row>
    <row r="126" spans="1:13" ht="79.2">
      <c r="A126" s="77" t="e">
        <f>VLOOKUP(B126,#REF!,3,FALSE)</f>
        <v>#REF!</v>
      </c>
      <c r="B126" s="14">
        <v>1773</v>
      </c>
      <c r="C126" s="26" t="s">
        <v>297</v>
      </c>
      <c r="D126" s="12" t="s">
        <v>87</v>
      </c>
      <c r="E126" s="25" t="s">
        <v>655</v>
      </c>
      <c r="F126" s="13" t="s">
        <v>33</v>
      </c>
      <c r="G126" s="62"/>
      <c r="H126" s="62"/>
      <c r="I126" s="21" t="str">
        <f t="shared" si="7"/>
        <v/>
      </c>
      <c r="J126" s="10"/>
      <c r="K126" s="180">
        <v>-396.8</v>
      </c>
      <c r="L126" s="12" t="s">
        <v>10</v>
      </c>
      <c r="M126" s="49" t="s">
        <v>667</v>
      </c>
    </row>
    <row r="127" spans="1:13" ht="39.6">
      <c r="A127" s="77" t="e">
        <f>VLOOKUP(B127,#REF!,3,FALSE)</f>
        <v>#REF!</v>
      </c>
      <c r="B127" s="14">
        <v>1773</v>
      </c>
      <c r="C127" s="26" t="s">
        <v>297</v>
      </c>
      <c r="D127" s="12" t="s">
        <v>87</v>
      </c>
      <c r="E127" s="25" t="s">
        <v>655</v>
      </c>
      <c r="F127" s="13" t="s">
        <v>33</v>
      </c>
      <c r="G127" s="62"/>
      <c r="H127" s="62"/>
      <c r="I127" s="21"/>
      <c r="J127" s="10"/>
      <c r="K127" s="180">
        <v>-288.2</v>
      </c>
      <c r="L127" s="12" t="s">
        <v>9</v>
      </c>
      <c r="M127" s="49" t="s">
        <v>668</v>
      </c>
    </row>
    <row r="128" spans="1:13" ht="39.6">
      <c r="A128" s="77" t="e">
        <f>VLOOKUP(B128,#REF!,3,FALSE)</f>
        <v>#REF!</v>
      </c>
      <c r="B128" s="14">
        <v>1773</v>
      </c>
      <c r="C128" s="26" t="s">
        <v>297</v>
      </c>
      <c r="D128" s="12" t="s">
        <v>87</v>
      </c>
      <c r="E128" s="25" t="s">
        <v>655</v>
      </c>
      <c r="F128" s="13" t="s">
        <v>8</v>
      </c>
      <c r="G128" s="10">
        <v>29.8</v>
      </c>
      <c r="H128" s="10">
        <v>3.3</v>
      </c>
      <c r="I128" s="35">
        <f t="shared" si="7"/>
        <v>11.073825503355703</v>
      </c>
      <c r="J128" s="10">
        <f t="shared" si="8"/>
        <v>-26.5</v>
      </c>
      <c r="K128" s="180">
        <v>-18.100000000000001</v>
      </c>
      <c r="L128" s="12" t="s">
        <v>27</v>
      </c>
      <c r="M128" s="49" t="s">
        <v>662</v>
      </c>
    </row>
    <row r="129" spans="1:13" ht="39.6">
      <c r="A129" s="77" t="e">
        <f>VLOOKUP(B129,#REF!,3,FALSE)</f>
        <v>#REF!</v>
      </c>
      <c r="B129" s="14">
        <v>1773</v>
      </c>
      <c r="C129" s="26" t="s">
        <v>297</v>
      </c>
      <c r="D129" s="12" t="s">
        <v>87</v>
      </c>
      <c r="E129" s="25" t="s">
        <v>655</v>
      </c>
      <c r="F129" s="13" t="s">
        <v>8</v>
      </c>
      <c r="G129" s="62"/>
      <c r="H129" s="62"/>
      <c r="I129" s="21" t="str">
        <f t="shared" si="7"/>
        <v/>
      </c>
      <c r="J129" s="10"/>
      <c r="K129" s="10">
        <v>-8.4</v>
      </c>
      <c r="L129" s="12" t="s">
        <v>50</v>
      </c>
      <c r="M129" s="49" t="s">
        <v>669</v>
      </c>
    </row>
    <row r="130" spans="1:13" ht="39.6">
      <c r="A130" s="77" t="e">
        <f>VLOOKUP(B130,#REF!,3,FALSE)</f>
        <v>#REF!</v>
      </c>
      <c r="B130" s="105">
        <v>1773</v>
      </c>
      <c r="C130" s="64" t="s">
        <v>297</v>
      </c>
      <c r="D130" s="86" t="s">
        <v>87</v>
      </c>
      <c r="E130" s="87" t="s">
        <v>655</v>
      </c>
      <c r="F130" s="51" t="s">
        <v>12</v>
      </c>
      <c r="G130" s="28">
        <f>SUM(G121:G129)</f>
        <v>4343.4000000000005</v>
      </c>
      <c r="H130" s="28">
        <f>SUM(H121:H129)</f>
        <v>3190.6000000000004</v>
      </c>
      <c r="I130" s="28">
        <f t="shared" si="7"/>
        <v>73.45858083529032</v>
      </c>
      <c r="J130" s="28">
        <f t="shared" si="8"/>
        <v>-1152.8000000000002</v>
      </c>
      <c r="K130" s="28">
        <f>SUM(K121:K129)</f>
        <v>-1152.8</v>
      </c>
      <c r="L130" s="186"/>
      <c r="M130" s="53"/>
    </row>
    <row r="131" spans="1:13" ht="39.6">
      <c r="A131" s="77" t="e">
        <f>VLOOKUP(B131,#REF!,3,FALSE)</f>
        <v>#REF!</v>
      </c>
      <c r="B131" s="88">
        <v>1773</v>
      </c>
      <c r="C131" s="89" t="s">
        <v>297</v>
      </c>
      <c r="D131" s="108"/>
      <c r="E131" s="109"/>
      <c r="F131" s="110" t="s">
        <v>13</v>
      </c>
      <c r="G131" s="72">
        <f>+G130</f>
        <v>4343.4000000000005</v>
      </c>
      <c r="H131" s="72">
        <f t="shared" ref="H131:K131" si="15">+H130</f>
        <v>3190.6000000000004</v>
      </c>
      <c r="I131" s="72">
        <f t="shared" si="7"/>
        <v>73.45858083529032</v>
      </c>
      <c r="J131" s="72">
        <f t="shared" si="8"/>
        <v>-1152.8000000000002</v>
      </c>
      <c r="K131" s="72">
        <f t="shared" si="15"/>
        <v>-1152.8</v>
      </c>
      <c r="L131" s="187"/>
      <c r="M131" s="295"/>
    </row>
    <row r="132" spans="1:13" ht="52.8">
      <c r="A132" s="77" t="e">
        <f>VLOOKUP(B132,#REF!,3,FALSE)</f>
        <v>#REF!</v>
      </c>
      <c r="B132" s="14">
        <v>1056</v>
      </c>
      <c r="C132" s="26" t="s">
        <v>42</v>
      </c>
      <c r="D132" s="12" t="s">
        <v>87</v>
      </c>
      <c r="E132" s="25" t="s">
        <v>43</v>
      </c>
      <c r="F132" s="13" t="s">
        <v>8</v>
      </c>
      <c r="G132" s="10">
        <v>974.7</v>
      </c>
      <c r="H132" s="10">
        <v>812.7</v>
      </c>
      <c r="I132" s="10">
        <f t="shared" si="7"/>
        <v>83.37950138504155</v>
      </c>
      <c r="J132" s="10">
        <f t="shared" si="8"/>
        <v>-162</v>
      </c>
      <c r="K132" s="10">
        <v>-146.19999999999999</v>
      </c>
      <c r="L132" s="12" t="s">
        <v>27</v>
      </c>
      <c r="M132" s="49" t="s">
        <v>449</v>
      </c>
    </row>
    <row r="133" spans="1:13" ht="39.6">
      <c r="A133" s="77" t="e">
        <f>VLOOKUP(B133,#REF!,3,FALSE)</f>
        <v>#REF!</v>
      </c>
      <c r="B133" s="14">
        <v>1056</v>
      </c>
      <c r="C133" s="26" t="s">
        <v>42</v>
      </c>
      <c r="D133" s="12" t="s">
        <v>87</v>
      </c>
      <c r="E133" s="45" t="s">
        <v>43</v>
      </c>
      <c r="F133" s="13" t="s">
        <v>8</v>
      </c>
      <c r="G133" s="18"/>
      <c r="H133" s="18"/>
      <c r="I133" s="18" t="str">
        <f t="shared" si="7"/>
        <v/>
      </c>
      <c r="J133" s="10"/>
      <c r="K133" s="10">
        <v>-10.7</v>
      </c>
      <c r="L133" s="61" t="s">
        <v>50</v>
      </c>
      <c r="M133" s="49" t="s">
        <v>446</v>
      </c>
    </row>
    <row r="134" spans="1:13" ht="39.6">
      <c r="A134" s="77" t="e">
        <f>VLOOKUP(B134,#REF!,3,FALSE)</f>
        <v>#REF!</v>
      </c>
      <c r="B134" s="14">
        <v>1056</v>
      </c>
      <c r="C134" s="26" t="s">
        <v>42</v>
      </c>
      <c r="D134" s="12" t="s">
        <v>87</v>
      </c>
      <c r="E134" s="45" t="s">
        <v>43</v>
      </c>
      <c r="F134" s="13" t="s">
        <v>8</v>
      </c>
      <c r="G134" s="18"/>
      <c r="H134" s="18"/>
      <c r="I134" s="18"/>
      <c r="J134" s="10"/>
      <c r="K134" s="10">
        <v>-2.1</v>
      </c>
      <c r="L134" s="61" t="s">
        <v>56</v>
      </c>
      <c r="M134" s="49" t="s">
        <v>447</v>
      </c>
    </row>
    <row r="135" spans="1:13" ht="39.6">
      <c r="A135" s="77" t="e">
        <f>VLOOKUP(B135,#REF!,3,FALSE)</f>
        <v>#REF!</v>
      </c>
      <c r="B135" s="14">
        <v>1056</v>
      </c>
      <c r="C135" s="26" t="s">
        <v>42</v>
      </c>
      <c r="D135" s="12" t="s">
        <v>87</v>
      </c>
      <c r="E135" s="45" t="s">
        <v>43</v>
      </c>
      <c r="F135" s="13" t="s">
        <v>8</v>
      </c>
      <c r="G135" s="18"/>
      <c r="H135" s="18"/>
      <c r="I135" s="18"/>
      <c r="J135" s="10"/>
      <c r="K135" s="10">
        <v>-3</v>
      </c>
      <c r="L135" s="61" t="s">
        <v>10</v>
      </c>
      <c r="M135" s="49" t="s">
        <v>448</v>
      </c>
    </row>
    <row r="136" spans="1:13" ht="39.6">
      <c r="A136" s="77" t="e">
        <f>VLOOKUP(B136,#REF!,3,FALSE)</f>
        <v>#REF!</v>
      </c>
      <c r="B136" s="105">
        <v>1056</v>
      </c>
      <c r="C136" s="64" t="s">
        <v>42</v>
      </c>
      <c r="D136" s="86" t="s">
        <v>87</v>
      </c>
      <c r="E136" s="87" t="s">
        <v>43</v>
      </c>
      <c r="F136" s="51" t="s">
        <v>12</v>
      </c>
      <c r="G136" s="28">
        <f>SUM(G132:G135)</f>
        <v>974.7</v>
      </c>
      <c r="H136" s="28">
        <f>SUM(H132:H135)</f>
        <v>812.7</v>
      </c>
      <c r="I136" s="28">
        <f t="shared" si="7"/>
        <v>83.37950138504155</v>
      </c>
      <c r="J136" s="28">
        <f t="shared" si="8"/>
        <v>-162</v>
      </c>
      <c r="K136" s="28">
        <f>SUM(K132:K135)</f>
        <v>-161.99999999999997</v>
      </c>
      <c r="L136" s="186"/>
      <c r="M136" s="134"/>
    </row>
    <row r="137" spans="1:13" ht="39.6">
      <c r="A137" s="77" t="e">
        <f>VLOOKUP(B137,#REF!,3,FALSE)</f>
        <v>#REF!</v>
      </c>
      <c r="B137" s="88">
        <v>1056</v>
      </c>
      <c r="C137" s="89" t="s">
        <v>42</v>
      </c>
      <c r="D137" s="108"/>
      <c r="E137" s="109"/>
      <c r="F137" s="110" t="s">
        <v>13</v>
      </c>
      <c r="G137" s="72">
        <f>+G136</f>
        <v>974.7</v>
      </c>
      <c r="H137" s="72">
        <f t="shared" ref="H137:K137" si="16">+H136</f>
        <v>812.7</v>
      </c>
      <c r="I137" s="72">
        <f t="shared" si="7"/>
        <v>83.37950138504155</v>
      </c>
      <c r="J137" s="72">
        <f t="shared" si="8"/>
        <v>-162</v>
      </c>
      <c r="K137" s="72">
        <f t="shared" si="16"/>
        <v>-161.99999999999997</v>
      </c>
      <c r="L137" s="187"/>
      <c r="M137" s="295"/>
    </row>
    <row r="138" spans="1:13" ht="26.4">
      <c r="A138" s="77" t="e">
        <f>VLOOKUP(B138,#REF!,3,FALSE)</f>
        <v>#REF!</v>
      </c>
      <c r="B138" s="14">
        <v>2286</v>
      </c>
      <c r="C138" s="26" t="s">
        <v>44</v>
      </c>
      <c r="D138" s="12" t="s">
        <v>396</v>
      </c>
      <c r="E138" s="111" t="s">
        <v>423</v>
      </c>
      <c r="F138" s="13" t="s">
        <v>8</v>
      </c>
      <c r="G138" s="10">
        <v>135.80000000000001</v>
      </c>
      <c r="H138" s="10">
        <v>133</v>
      </c>
      <c r="I138" s="10">
        <f t="shared" si="7"/>
        <v>97.9381443298969</v>
      </c>
      <c r="J138" s="10">
        <f t="shared" si="8"/>
        <v>-2.8000000000000114</v>
      </c>
      <c r="K138" s="10">
        <v>-1.1000000000000001</v>
      </c>
      <c r="L138" s="218" t="s">
        <v>27</v>
      </c>
      <c r="M138" s="350" t="s">
        <v>395</v>
      </c>
    </row>
    <row r="139" spans="1:13" ht="26.4">
      <c r="A139" s="77" t="e">
        <f>VLOOKUP(B139,#REF!,3,FALSE)</f>
        <v>#REF!</v>
      </c>
      <c r="B139" s="14">
        <v>2286</v>
      </c>
      <c r="C139" s="26" t="s">
        <v>44</v>
      </c>
      <c r="D139" s="12" t="s">
        <v>396</v>
      </c>
      <c r="E139" s="111" t="s">
        <v>423</v>
      </c>
      <c r="F139" s="13" t="s">
        <v>8</v>
      </c>
      <c r="G139" s="10"/>
      <c r="H139" s="10"/>
      <c r="I139" s="10"/>
      <c r="J139" s="10"/>
      <c r="K139" s="10">
        <v>-1.5</v>
      </c>
      <c r="L139" s="12" t="s">
        <v>155</v>
      </c>
      <c r="M139" s="350" t="s">
        <v>355</v>
      </c>
    </row>
    <row r="140" spans="1:13" ht="26.4">
      <c r="A140" s="77" t="e">
        <f>VLOOKUP(B140,#REF!,3,FALSE)</f>
        <v>#REF!</v>
      </c>
      <c r="B140" s="14">
        <v>2286</v>
      </c>
      <c r="C140" s="26" t="s">
        <v>44</v>
      </c>
      <c r="D140" s="12" t="s">
        <v>396</v>
      </c>
      <c r="E140" s="111" t="s">
        <v>423</v>
      </c>
      <c r="F140" s="13" t="s">
        <v>8</v>
      </c>
      <c r="G140" s="10"/>
      <c r="H140" s="10"/>
      <c r="I140" s="10"/>
      <c r="J140" s="10"/>
      <c r="K140" s="10">
        <v>-0.2</v>
      </c>
      <c r="L140" s="12" t="s">
        <v>9</v>
      </c>
      <c r="M140" s="350" t="s">
        <v>394</v>
      </c>
    </row>
    <row r="141" spans="1:13" ht="26.4">
      <c r="A141" s="77" t="e">
        <f>VLOOKUP(B141,#REF!,3,FALSE)</f>
        <v>#REF!</v>
      </c>
      <c r="B141" s="105">
        <v>2286</v>
      </c>
      <c r="C141" s="64" t="s">
        <v>44</v>
      </c>
      <c r="D141" s="86" t="s">
        <v>396</v>
      </c>
      <c r="E141" s="112" t="s">
        <v>423</v>
      </c>
      <c r="F141" s="51" t="s">
        <v>12</v>
      </c>
      <c r="G141" s="28">
        <f>SUM(G138:G138)</f>
        <v>135.80000000000001</v>
      </c>
      <c r="H141" s="28">
        <f>SUM(H138:H138)</f>
        <v>133</v>
      </c>
      <c r="I141" s="28">
        <f t="shared" si="7"/>
        <v>97.9381443298969</v>
      </c>
      <c r="J141" s="28">
        <f t="shared" si="8"/>
        <v>-2.8000000000000114</v>
      </c>
      <c r="K141" s="28">
        <f>SUM(K138:K140)</f>
        <v>-2.8000000000000003</v>
      </c>
      <c r="L141" s="186"/>
      <c r="M141" s="186"/>
    </row>
    <row r="142" spans="1:13" ht="26.4">
      <c r="A142" s="77" t="e">
        <f>VLOOKUP(B142,#REF!,3,FALSE)</f>
        <v>#REF!</v>
      </c>
      <c r="B142" s="88">
        <v>2286</v>
      </c>
      <c r="C142" s="89" t="s">
        <v>44</v>
      </c>
      <c r="D142" s="90"/>
      <c r="E142" s="95"/>
      <c r="F142" s="110" t="s">
        <v>13</v>
      </c>
      <c r="G142" s="72">
        <f>+G141</f>
        <v>135.80000000000001</v>
      </c>
      <c r="H142" s="72">
        <f t="shared" ref="H142:K142" si="17">+H141</f>
        <v>133</v>
      </c>
      <c r="I142" s="72">
        <f t="shared" si="7"/>
        <v>97.9381443298969</v>
      </c>
      <c r="J142" s="72">
        <f t="shared" si="8"/>
        <v>-2.8000000000000114</v>
      </c>
      <c r="K142" s="72">
        <f t="shared" si="17"/>
        <v>-2.8000000000000003</v>
      </c>
      <c r="L142" s="187"/>
      <c r="M142" s="187"/>
    </row>
    <row r="143" spans="1:13" ht="26.4">
      <c r="A143" s="77" t="e">
        <f>VLOOKUP(B143,#REF!,3,FALSE)</f>
        <v>#REF!</v>
      </c>
      <c r="B143" s="232">
        <v>2944</v>
      </c>
      <c r="C143" s="236" t="s">
        <v>45</v>
      </c>
      <c r="D143" s="12" t="s">
        <v>475</v>
      </c>
      <c r="E143" s="26" t="s">
        <v>474</v>
      </c>
      <c r="F143" s="13" t="s">
        <v>8</v>
      </c>
      <c r="G143" s="464">
        <v>1615.2</v>
      </c>
      <c r="H143" s="464">
        <v>1416.5</v>
      </c>
      <c r="I143" s="466">
        <f t="shared" si="7"/>
        <v>87.698117880138682</v>
      </c>
      <c r="J143" s="466">
        <f t="shared" si="8"/>
        <v>-198.70000000000005</v>
      </c>
      <c r="K143" s="10">
        <v>-67.3</v>
      </c>
      <c r="L143" s="227" t="s">
        <v>27</v>
      </c>
      <c r="M143" s="350" t="s">
        <v>347</v>
      </c>
    </row>
    <row r="144" spans="1:13" ht="26.4">
      <c r="A144" s="77" t="s">
        <v>339</v>
      </c>
      <c r="B144" s="232">
        <v>2944</v>
      </c>
      <c r="C144" s="236" t="s">
        <v>45</v>
      </c>
      <c r="D144" s="12" t="s">
        <v>475</v>
      </c>
      <c r="E144" s="26" t="s">
        <v>474</v>
      </c>
      <c r="F144" s="13" t="s">
        <v>8</v>
      </c>
      <c r="G144"/>
      <c r="H144"/>
      <c r="I144"/>
      <c r="J144"/>
      <c r="K144" s="10">
        <v>-6.6</v>
      </c>
      <c r="L144" s="317" t="s">
        <v>50</v>
      </c>
      <c r="M144" s="350" t="s">
        <v>348</v>
      </c>
    </row>
    <row r="145" spans="1:13" ht="26.4">
      <c r="A145" s="77" t="s">
        <v>339</v>
      </c>
      <c r="B145" s="232">
        <v>2944</v>
      </c>
      <c r="C145" s="236" t="s">
        <v>45</v>
      </c>
      <c r="D145" s="12" t="s">
        <v>475</v>
      </c>
      <c r="E145" s="26" t="s">
        <v>474</v>
      </c>
      <c r="F145" s="13" t="s">
        <v>8</v>
      </c>
      <c r="G145"/>
      <c r="H145"/>
      <c r="I145"/>
      <c r="J145"/>
      <c r="K145" s="10">
        <v>-10</v>
      </c>
      <c r="L145" s="317" t="s">
        <v>155</v>
      </c>
      <c r="M145" s="350" t="s">
        <v>349</v>
      </c>
    </row>
    <row r="146" spans="1:13" ht="26.4">
      <c r="A146" s="77" t="s">
        <v>339</v>
      </c>
      <c r="B146" s="232">
        <v>2944</v>
      </c>
      <c r="C146" s="236" t="s">
        <v>45</v>
      </c>
      <c r="D146" s="12" t="s">
        <v>475</v>
      </c>
      <c r="E146" s="26" t="s">
        <v>474</v>
      </c>
      <c r="F146" s="13" t="s">
        <v>8</v>
      </c>
      <c r="G146"/>
      <c r="H146"/>
      <c r="I146"/>
      <c r="J146"/>
      <c r="K146" s="10">
        <v>-114.8</v>
      </c>
      <c r="L146" s="317" t="s">
        <v>122</v>
      </c>
      <c r="M146" s="350" t="s">
        <v>350</v>
      </c>
    </row>
    <row r="147" spans="1:13" ht="26.4">
      <c r="A147" s="77" t="e">
        <f>VLOOKUP(B147,#REF!,3,FALSE)</f>
        <v>#REF!</v>
      </c>
      <c r="B147" s="14">
        <v>2944</v>
      </c>
      <c r="C147" s="26" t="s">
        <v>45</v>
      </c>
      <c r="D147" s="12" t="s">
        <v>475</v>
      </c>
      <c r="E147" s="26" t="s">
        <v>474</v>
      </c>
      <c r="F147" s="13" t="s">
        <v>25</v>
      </c>
      <c r="G147" s="237">
        <v>8.5</v>
      </c>
      <c r="H147" s="237">
        <v>7.6</v>
      </c>
      <c r="I147" s="10">
        <f t="shared" si="7"/>
        <v>89.411764705882348</v>
      </c>
      <c r="J147" s="10">
        <f t="shared" si="8"/>
        <v>-0.90000000000000036</v>
      </c>
      <c r="K147" s="476">
        <v>-0.9</v>
      </c>
      <c r="L147" s="227" t="s">
        <v>294</v>
      </c>
      <c r="M147" s="350" t="s">
        <v>351</v>
      </c>
    </row>
    <row r="148" spans="1:13" ht="26.4">
      <c r="A148" s="77" t="e">
        <f>VLOOKUP(B148,#REF!,3,FALSE)</f>
        <v>#REF!</v>
      </c>
      <c r="B148" s="14">
        <v>2944</v>
      </c>
      <c r="C148" s="26" t="s">
        <v>45</v>
      </c>
      <c r="D148" s="12" t="s">
        <v>475</v>
      </c>
      <c r="E148" s="26" t="s">
        <v>474</v>
      </c>
      <c r="F148" s="13" t="s">
        <v>26</v>
      </c>
      <c r="G148" s="237">
        <v>46</v>
      </c>
      <c r="H148" s="237">
        <v>42.8</v>
      </c>
      <c r="I148" s="10">
        <f t="shared" si="7"/>
        <v>93.043478260869563</v>
      </c>
      <c r="J148" s="10">
        <f t="shared" si="8"/>
        <v>-3.2000000000000028</v>
      </c>
      <c r="K148" s="476">
        <v>-3.2</v>
      </c>
      <c r="L148" s="227" t="s">
        <v>294</v>
      </c>
      <c r="M148" s="350" t="s">
        <v>351</v>
      </c>
    </row>
    <row r="149" spans="1:13" ht="26.4">
      <c r="A149" s="77" t="e">
        <f>VLOOKUP(B149,#REF!,3,FALSE)</f>
        <v>#REF!</v>
      </c>
      <c r="B149" s="105">
        <v>2944</v>
      </c>
      <c r="C149" s="64" t="s">
        <v>45</v>
      </c>
      <c r="D149" s="86" t="s">
        <v>475</v>
      </c>
      <c r="E149" s="64" t="s">
        <v>474</v>
      </c>
      <c r="F149" s="51" t="s">
        <v>12</v>
      </c>
      <c r="G149" s="28">
        <f>SUM(G143:G148)</f>
        <v>1669.7</v>
      </c>
      <c r="H149" s="28">
        <f>SUM(H143:H148)</f>
        <v>1466.8999999999999</v>
      </c>
      <c r="I149" s="28">
        <f t="shared" si="7"/>
        <v>87.85410552793914</v>
      </c>
      <c r="J149" s="28">
        <f t="shared" si="8"/>
        <v>-202.80000000000018</v>
      </c>
      <c r="K149" s="28">
        <f>SUM(K143:K148)</f>
        <v>-202.79999999999998</v>
      </c>
      <c r="L149" s="186"/>
      <c r="M149" s="350"/>
    </row>
    <row r="150" spans="1:13" ht="26.4">
      <c r="A150" s="77" t="e">
        <f>VLOOKUP(B150,#REF!,3,FALSE)</f>
        <v>#REF!</v>
      </c>
      <c r="B150" s="88">
        <v>2944</v>
      </c>
      <c r="C150" s="89" t="s">
        <v>45</v>
      </c>
      <c r="D150" s="90"/>
      <c r="E150" s="91"/>
      <c r="F150" s="92" t="s">
        <v>13</v>
      </c>
      <c r="G150" s="72">
        <f>+G149</f>
        <v>1669.7</v>
      </c>
      <c r="H150" s="72">
        <f t="shared" ref="H150:K150" si="18">+H149</f>
        <v>1466.8999999999999</v>
      </c>
      <c r="I150" s="72">
        <f t="shared" si="7"/>
        <v>87.85410552793914</v>
      </c>
      <c r="J150" s="72">
        <f t="shared" si="8"/>
        <v>-202.80000000000018</v>
      </c>
      <c r="K150" s="72">
        <f t="shared" si="18"/>
        <v>-202.79999999999998</v>
      </c>
      <c r="L150" s="187"/>
      <c r="M150" s="350"/>
    </row>
    <row r="151" spans="1:13" ht="39.6">
      <c r="A151" s="77" t="e">
        <f>VLOOKUP(B151,#REF!,3,FALSE)</f>
        <v>#REF!</v>
      </c>
      <c r="B151" s="14">
        <v>925</v>
      </c>
      <c r="C151" s="26" t="s">
        <v>46</v>
      </c>
      <c r="D151" s="12" t="s">
        <v>429</v>
      </c>
      <c r="E151" s="25" t="s">
        <v>47</v>
      </c>
      <c r="F151" s="13" t="s">
        <v>8</v>
      </c>
      <c r="G151" s="10">
        <v>14819</v>
      </c>
      <c r="H151" s="10">
        <v>13893</v>
      </c>
      <c r="I151" s="10">
        <f t="shared" si="7"/>
        <v>93.751265267561905</v>
      </c>
      <c r="J151" s="10">
        <f t="shared" si="8"/>
        <v>-926</v>
      </c>
      <c r="K151" s="10">
        <v>-21.3</v>
      </c>
      <c r="L151" s="12" t="s">
        <v>27</v>
      </c>
      <c r="M151" s="350" t="s">
        <v>462</v>
      </c>
    </row>
    <row r="152" spans="1:13" ht="39.6">
      <c r="A152" s="77" t="e">
        <f>VLOOKUP(B152,#REF!,3,FALSE)</f>
        <v>#REF!</v>
      </c>
      <c r="B152" s="14">
        <v>925</v>
      </c>
      <c r="C152" s="26" t="s">
        <v>46</v>
      </c>
      <c r="D152" s="12" t="s">
        <v>429</v>
      </c>
      <c r="E152" s="25" t="s">
        <v>47</v>
      </c>
      <c r="F152" s="13" t="s">
        <v>8</v>
      </c>
      <c r="G152" s="10"/>
      <c r="H152" s="10"/>
      <c r="I152" s="10"/>
      <c r="J152" s="10"/>
      <c r="K152" s="10">
        <v>-612.29999999999995</v>
      </c>
      <c r="L152" s="12" t="s">
        <v>56</v>
      </c>
      <c r="M152" s="350" t="s">
        <v>463</v>
      </c>
    </row>
    <row r="153" spans="1:13" ht="39.6">
      <c r="A153" s="77" t="e">
        <f>VLOOKUP(B153,#REF!,3,FALSE)</f>
        <v>#REF!</v>
      </c>
      <c r="B153" s="14">
        <v>925</v>
      </c>
      <c r="C153" s="26" t="s">
        <v>46</v>
      </c>
      <c r="D153" s="12" t="s">
        <v>429</v>
      </c>
      <c r="E153" s="25" t="s">
        <v>47</v>
      </c>
      <c r="F153" s="13" t="s">
        <v>8</v>
      </c>
      <c r="G153" s="10"/>
      <c r="H153" s="10"/>
      <c r="I153" s="10"/>
      <c r="J153" s="10"/>
      <c r="K153" s="10">
        <v>-83.4</v>
      </c>
      <c r="L153" s="12" t="s">
        <v>294</v>
      </c>
      <c r="M153" s="350" t="s">
        <v>464</v>
      </c>
    </row>
    <row r="154" spans="1:13" ht="39.6">
      <c r="A154" s="77" t="e">
        <f>VLOOKUP(B154,#REF!,3,FALSE)</f>
        <v>#REF!</v>
      </c>
      <c r="B154" s="14">
        <v>925</v>
      </c>
      <c r="C154" s="26" t="s">
        <v>46</v>
      </c>
      <c r="D154" s="12" t="s">
        <v>429</v>
      </c>
      <c r="E154" s="25" t="s">
        <v>47</v>
      </c>
      <c r="F154" s="13" t="s">
        <v>8</v>
      </c>
      <c r="G154" s="10"/>
      <c r="H154" s="10"/>
      <c r="I154" s="10"/>
      <c r="J154" s="10"/>
      <c r="K154" s="10">
        <v>-1.6</v>
      </c>
      <c r="L154" s="12" t="s">
        <v>18</v>
      </c>
      <c r="M154" s="350" t="s">
        <v>465</v>
      </c>
    </row>
    <row r="155" spans="1:13" ht="39.6">
      <c r="A155" s="77" t="e">
        <f>VLOOKUP(B155,#REF!,3,FALSE)</f>
        <v>#REF!</v>
      </c>
      <c r="B155" s="14">
        <v>925</v>
      </c>
      <c r="C155" s="26" t="s">
        <v>46</v>
      </c>
      <c r="D155" s="12" t="s">
        <v>429</v>
      </c>
      <c r="E155" s="25" t="s">
        <v>47</v>
      </c>
      <c r="F155" s="13" t="s">
        <v>8</v>
      </c>
      <c r="G155" s="10"/>
      <c r="H155" s="10"/>
      <c r="I155" s="10"/>
      <c r="J155" s="10"/>
      <c r="K155" s="10">
        <v>-92.1</v>
      </c>
      <c r="L155" s="12" t="s">
        <v>50</v>
      </c>
      <c r="M155" s="350" t="s">
        <v>466</v>
      </c>
    </row>
    <row r="156" spans="1:13" ht="52.8">
      <c r="A156" s="77" t="e">
        <f>VLOOKUP(B156,#REF!,3,FALSE)</f>
        <v>#REF!</v>
      </c>
      <c r="B156" s="14">
        <v>925</v>
      </c>
      <c r="C156" s="26" t="s">
        <v>46</v>
      </c>
      <c r="D156" s="12" t="s">
        <v>429</v>
      </c>
      <c r="E156" s="25" t="s">
        <v>47</v>
      </c>
      <c r="F156" s="13" t="s">
        <v>8</v>
      </c>
      <c r="G156" s="10"/>
      <c r="H156" s="10"/>
      <c r="I156" s="10"/>
      <c r="J156" s="10"/>
      <c r="K156" s="10">
        <v>-62.3</v>
      </c>
      <c r="L156" s="12" t="s">
        <v>155</v>
      </c>
      <c r="M156" s="350" t="s">
        <v>467</v>
      </c>
    </row>
    <row r="157" spans="1:13" ht="39.6">
      <c r="A157" s="77" t="e">
        <f>VLOOKUP(B157,#REF!,3,FALSE)</f>
        <v>#REF!</v>
      </c>
      <c r="B157" s="14">
        <v>925</v>
      </c>
      <c r="C157" s="26" t="s">
        <v>46</v>
      </c>
      <c r="D157" s="12" t="s">
        <v>429</v>
      </c>
      <c r="E157" s="25" t="s">
        <v>47</v>
      </c>
      <c r="F157" s="13" t="s">
        <v>8</v>
      </c>
      <c r="G157" s="18"/>
      <c r="H157" s="18"/>
      <c r="I157" s="10" t="str">
        <f t="shared" si="7"/>
        <v/>
      </c>
      <c r="J157" s="10"/>
      <c r="K157" s="10">
        <v>-38.700000000000003</v>
      </c>
      <c r="L157" s="12" t="s">
        <v>10</v>
      </c>
      <c r="M157" s="350" t="s">
        <v>468</v>
      </c>
    </row>
    <row r="158" spans="1:13" ht="39.6">
      <c r="A158" s="77" t="e">
        <f>VLOOKUP(B158,#REF!,3,FALSE)</f>
        <v>#REF!</v>
      </c>
      <c r="B158" s="14">
        <v>925</v>
      </c>
      <c r="C158" s="26" t="s">
        <v>46</v>
      </c>
      <c r="D158" s="12" t="s">
        <v>429</v>
      </c>
      <c r="E158" s="25" t="s">
        <v>47</v>
      </c>
      <c r="F158" s="13" t="s">
        <v>8</v>
      </c>
      <c r="G158" s="18"/>
      <c r="H158" s="18"/>
      <c r="I158" s="10" t="str">
        <f t="shared" si="7"/>
        <v/>
      </c>
      <c r="J158" s="10"/>
      <c r="K158" s="10">
        <v>-10.3</v>
      </c>
      <c r="L158" s="12" t="s">
        <v>121</v>
      </c>
      <c r="M158" s="350" t="s">
        <v>469</v>
      </c>
    </row>
    <row r="159" spans="1:13" ht="39.6">
      <c r="A159" s="77" t="e">
        <f>VLOOKUP(B159,#REF!,3,FALSE)</f>
        <v>#REF!</v>
      </c>
      <c r="B159" s="14">
        <v>925</v>
      </c>
      <c r="C159" s="26" t="s">
        <v>46</v>
      </c>
      <c r="D159" s="12" t="s">
        <v>429</v>
      </c>
      <c r="E159" s="25" t="s">
        <v>47</v>
      </c>
      <c r="F159" s="13" t="s">
        <v>8</v>
      </c>
      <c r="G159" s="18"/>
      <c r="H159" s="18"/>
      <c r="I159" s="10" t="str">
        <f t="shared" si="7"/>
        <v/>
      </c>
      <c r="J159" s="10"/>
      <c r="K159" s="10">
        <v>-4</v>
      </c>
      <c r="L159" s="12" t="s">
        <v>9</v>
      </c>
      <c r="M159" s="350" t="s">
        <v>470</v>
      </c>
    </row>
    <row r="160" spans="1:13" ht="39.6">
      <c r="A160" s="77" t="e">
        <f>VLOOKUP(B160,#REF!,3,FALSE)</f>
        <v>#REF!</v>
      </c>
      <c r="B160" s="14">
        <v>925</v>
      </c>
      <c r="C160" s="26" t="s">
        <v>46</v>
      </c>
      <c r="D160" s="12" t="s">
        <v>429</v>
      </c>
      <c r="E160" s="25" t="s">
        <v>47</v>
      </c>
      <c r="F160" s="13" t="s">
        <v>233</v>
      </c>
      <c r="G160" s="10">
        <v>9.6</v>
      </c>
      <c r="H160" s="10">
        <v>9.5</v>
      </c>
      <c r="I160" s="10">
        <f>IF(ISBLANK(H160),"",+H160/G160*100)</f>
        <v>98.958333333333343</v>
      </c>
      <c r="J160" s="10">
        <f>+H160-G160</f>
        <v>-9.9999999999999645E-2</v>
      </c>
      <c r="K160" s="10">
        <v>-0.1</v>
      </c>
      <c r="L160" s="12" t="s">
        <v>9</v>
      </c>
      <c r="M160" s="350" t="s">
        <v>491</v>
      </c>
    </row>
    <row r="161" spans="1:13" ht="39.6">
      <c r="A161" s="77" t="e">
        <f>VLOOKUP(B161,#REF!,3,FALSE)</f>
        <v>#REF!</v>
      </c>
      <c r="B161" s="14">
        <v>925</v>
      </c>
      <c r="C161" s="26" t="s">
        <v>46</v>
      </c>
      <c r="D161" s="12" t="s">
        <v>429</v>
      </c>
      <c r="E161" s="25" t="s">
        <v>47</v>
      </c>
      <c r="F161" s="13" t="s">
        <v>11</v>
      </c>
      <c r="G161" s="10">
        <v>100</v>
      </c>
      <c r="H161" s="10">
        <v>2.4</v>
      </c>
      <c r="I161" s="10">
        <f>IF(ISBLANK(H161),"",+H161/G161*100)</f>
        <v>2.4</v>
      </c>
      <c r="J161" s="10">
        <f>+H161-G161</f>
        <v>-97.6</v>
      </c>
      <c r="K161" s="10">
        <v>-97.6</v>
      </c>
      <c r="L161" s="12" t="s">
        <v>9</v>
      </c>
      <c r="M161" s="350" t="s">
        <v>471</v>
      </c>
    </row>
    <row r="162" spans="1:13" ht="52.8">
      <c r="A162" s="77" t="e">
        <f>VLOOKUP(B162,#REF!,3,FALSE)</f>
        <v>#REF!</v>
      </c>
      <c r="B162" s="105">
        <v>925</v>
      </c>
      <c r="C162" s="64" t="s">
        <v>46</v>
      </c>
      <c r="D162" s="86" t="s">
        <v>429</v>
      </c>
      <c r="E162" s="64" t="s">
        <v>47</v>
      </c>
      <c r="F162" s="51" t="s">
        <v>12</v>
      </c>
      <c r="G162" s="28">
        <f>SUM(G151:G161)</f>
        <v>14928.6</v>
      </c>
      <c r="H162" s="28">
        <f>SUM(H151:H161)</f>
        <v>13904.9</v>
      </c>
      <c r="I162" s="28">
        <f>IF(ISBLANK(H162),"",+H162/G162*100)</f>
        <v>93.142692549870702</v>
      </c>
      <c r="J162" s="28">
        <f>SUM(J151:J161)</f>
        <v>-1023.7</v>
      </c>
      <c r="K162" s="28">
        <f>SUM(K151:K161)</f>
        <v>-1023.6999999999999</v>
      </c>
      <c r="L162" s="186"/>
      <c r="M162" s="350"/>
    </row>
    <row r="163" spans="1:13" ht="39.6">
      <c r="A163" s="77" t="e">
        <f>VLOOKUP(B163,#REF!,3,FALSE)</f>
        <v>#REF!</v>
      </c>
      <c r="B163" s="14">
        <v>925</v>
      </c>
      <c r="C163" s="26" t="s">
        <v>46</v>
      </c>
      <c r="D163" s="12" t="s">
        <v>473</v>
      </c>
      <c r="E163" s="25" t="s">
        <v>472</v>
      </c>
      <c r="F163" s="13" t="s">
        <v>8</v>
      </c>
      <c r="G163" s="10">
        <v>201.2</v>
      </c>
      <c r="H163" s="10">
        <v>133.30000000000001</v>
      </c>
      <c r="I163" s="10">
        <f>IF(ISBLANK(H163),"",+H163/G163*100)</f>
        <v>66.252485089463235</v>
      </c>
      <c r="J163" s="10">
        <f>+H163-G163</f>
        <v>-67.899999999999977</v>
      </c>
      <c r="K163" s="10">
        <v>-1.3</v>
      </c>
      <c r="L163" s="12" t="s">
        <v>27</v>
      </c>
      <c r="M163" s="350" t="s">
        <v>462</v>
      </c>
    </row>
    <row r="164" spans="1:13" ht="39.6">
      <c r="A164" s="77" t="e">
        <f>VLOOKUP(B164,#REF!,3,FALSE)</f>
        <v>#REF!</v>
      </c>
      <c r="B164" s="14">
        <v>925</v>
      </c>
      <c r="C164" s="26" t="s">
        <v>46</v>
      </c>
      <c r="D164" s="12" t="s">
        <v>473</v>
      </c>
      <c r="E164" s="25" t="s">
        <v>472</v>
      </c>
      <c r="F164" s="13" t="s">
        <v>8</v>
      </c>
      <c r="G164" s="18"/>
      <c r="H164" s="18"/>
      <c r="I164" s="10"/>
      <c r="J164" s="10"/>
      <c r="K164" s="10">
        <v>-56.6</v>
      </c>
      <c r="L164" s="12" t="s">
        <v>56</v>
      </c>
      <c r="M164" s="350" t="s">
        <v>463</v>
      </c>
    </row>
    <row r="165" spans="1:13" ht="39.6">
      <c r="A165" s="77" t="e">
        <f>VLOOKUP(B165,#REF!,3,FALSE)</f>
        <v>#REF!</v>
      </c>
      <c r="B165" s="14">
        <v>925</v>
      </c>
      <c r="C165" s="26" t="s">
        <v>46</v>
      </c>
      <c r="D165" s="12" t="s">
        <v>473</v>
      </c>
      <c r="E165" s="25" t="s">
        <v>472</v>
      </c>
      <c r="F165" s="13" t="s">
        <v>8</v>
      </c>
      <c r="G165" s="18"/>
      <c r="H165" s="18"/>
      <c r="I165" s="10"/>
      <c r="J165" s="10"/>
      <c r="K165" s="10">
        <v>-10</v>
      </c>
      <c r="L165" s="12" t="s">
        <v>294</v>
      </c>
      <c r="M165" s="350" t="s">
        <v>464</v>
      </c>
    </row>
    <row r="166" spans="1:13" ht="52.8">
      <c r="A166" s="77" t="e">
        <f>VLOOKUP(B166,#REF!,3,FALSE)</f>
        <v>#REF!</v>
      </c>
      <c r="B166" s="105">
        <v>925</v>
      </c>
      <c r="C166" s="64" t="s">
        <v>46</v>
      </c>
      <c r="D166" s="86" t="s">
        <v>473</v>
      </c>
      <c r="E166" s="64" t="s">
        <v>472</v>
      </c>
      <c r="F166" s="51" t="s">
        <v>12</v>
      </c>
      <c r="G166" s="28">
        <f>SUM(G163:G165)</f>
        <v>201.2</v>
      </c>
      <c r="H166" s="28">
        <f>SUM(H163:H165)</f>
        <v>133.30000000000001</v>
      </c>
      <c r="I166" s="28">
        <f t="shared" si="7"/>
        <v>66.252485089463235</v>
      </c>
      <c r="J166" s="28">
        <f t="shared" si="8"/>
        <v>-67.899999999999977</v>
      </c>
      <c r="K166" s="28">
        <f>SUM(K163:K165)</f>
        <v>-67.900000000000006</v>
      </c>
      <c r="L166" s="186"/>
      <c r="M166" s="350"/>
    </row>
    <row r="167" spans="1:13" ht="52.8">
      <c r="A167" s="77" t="e">
        <f>VLOOKUP(B167,#REF!,3,FALSE)</f>
        <v>#REF!</v>
      </c>
      <c r="B167" s="88">
        <v>925</v>
      </c>
      <c r="C167" s="89" t="s">
        <v>46</v>
      </c>
      <c r="D167" s="90"/>
      <c r="E167" s="91"/>
      <c r="F167" s="92" t="s">
        <v>13</v>
      </c>
      <c r="G167" s="72">
        <f>+G166+G162</f>
        <v>15129.800000000001</v>
      </c>
      <c r="H167" s="72">
        <f>+H166+H162</f>
        <v>14038.199999999999</v>
      </c>
      <c r="I167" s="72">
        <f t="shared" ref="I167:I218" si="19">IF(ISBLANK(H167),"",+H167/G167*100)</f>
        <v>92.785099604753512</v>
      </c>
      <c r="J167" s="72">
        <f>+J166+J162</f>
        <v>-1091.5999999999999</v>
      </c>
      <c r="K167" s="72">
        <f>+K166+K162</f>
        <v>-1091.5999999999999</v>
      </c>
      <c r="L167" s="187"/>
      <c r="M167" s="350"/>
    </row>
    <row r="168" spans="1:13" ht="39.6">
      <c r="A168" s="77" t="e">
        <f>VLOOKUP(B168,#REF!,3,FALSE)</f>
        <v>#REF!</v>
      </c>
      <c r="B168" s="14">
        <v>1902</v>
      </c>
      <c r="C168" s="26" t="s">
        <v>49</v>
      </c>
      <c r="D168" s="12" t="s">
        <v>429</v>
      </c>
      <c r="E168" s="25" t="s">
        <v>622</v>
      </c>
      <c r="F168" s="12" t="s">
        <v>8</v>
      </c>
      <c r="G168" s="10">
        <v>6839.4</v>
      </c>
      <c r="H168" s="10">
        <v>5304</v>
      </c>
      <c r="I168" s="10">
        <f t="shared" si="19"/>
        <v>77.550662338801658</v>
      </c>
      <c r="J168" s="10">
        <f t="shared" ref="J168:J231" si="20">+H168-G168</f>
        <v>-1535.3999999999996</v>
      </c>
      <c r="K168" s="73">
        <v>-118.9</v>
      </c>
      <c r="L168" s="12" t="s">
        <v>27</v>
      </c>
      <c r="M168" s="350" t="s">
        <v>627</v>
      </c>
    </row>
    <row r="169" spans="1:13" ht="39.6">
      <c r="A169" s="77" t="e">
        <f>VLOOKUP(B169,#REF!,3,FALSE)</f>
        <v>#REF!</v>
      </c>
      <c r="B169" s="14">
        <v>1902</v>
      </c>
      <c r="C169" s="26" t="s">
        <v>49</v>
      </c>
      <c r="D169" s="12" t="s">
        <v>429</v>
      </c>
      <c r="E169" s="25" t="s">
        <v>622</v>
      </c>
      <c r="F169" s="12" t="s">
        <v>8</v>
      </c>
      <c r="G169" s="10"/>
      <c r="H169" s="10"/>
      <c r="I169" s="10" t="str">
        <f t="shared" si="19"/>
        <v/>
      </c>
      <c r="J169" s="10"/>
      <c r="K169" s="73">
        <v>-17.899999999999999</v>
      </c>
      <c r="L169" s="12" t="s">
        <v>9</v>
      </c>
      <c r="M169" s="350" t="s">
        <v>625</v>
      </c>
    </row>
    <row r="170" spans="1:13" ht="39.6">
      <c r="A170" s="77" t="e">
        <f>VLOOKUP(B170,#REF!,3,FALSE)</f>
        <v>#REF!</v>
      </c>
      <c r="B170" s="14">
        <v>1902</v>
      </c>
      <c r="C170" s="26" t="s">
        <v>49</v>
      </c>
      <c r="D170" s="12" t="s">
        <v>429</v>
      </c>
      <c r="E170" s="25" t="s">
        <v>622</v>
      </c>
      <c r="F170" s="12" t="s">
        <v>8</v>
      </c>
      <c r="G170" s="10"/>
      <c r="H170" s="10"/>
      <c r="I170" s="10" t="str">
        <f t="shared" si="19"/>
        <v/>
      </c>
      <c r="J170" s="10"/>
      <c r="K170" s="73">
        <v>-232.9</v>
      </c>
      <c r="L170" s="12" t="s">
        <v>122</v>
      </c>
      <c r="M170" s="350" t="s">
        <v>628</v>
      </c>
    </row>
    <row r="171" spans="1:13" ht="39.6">
      <c r="A171" s="77" t="e">
        <f>VLOOKUP(B171,#REF!,3,FALSE)</f>
        <v>#REF!</v>
      </c>
      <c r="B171" s="14">
        <v>1902</v>
      </c>
      <c r="C171" s="26" t="s">
        <v>49</v>
      </c>
      <c r="D171" s="12" t="s">
        <v>429</v>
      </c>
      <c r="E171" s="25" t="s">
        <v>622</v>
      </c>
      <c r="F171" s="12" t="s">
        <v>8</v>
      </c>
      <c r="G171" s="10"/>
      <c r="H171" s="10"/>
      <c r="I171" s="10" t="str">
        <f t="shared" si="19"/>
        <v/>
      </c>
      <c r="J171" s="10"/>
      <c r="K171" s="73">
        <v>-93.7</v>
      </c>
      <c r="L171" s="12" t="s">
        <v>50</v>
      </c>
      <c r="M171" s="350" t="s">
        <v>369</v>
      </c>
    </row>
    <row r="172" spans="1:13" ht="39.6">
      <c r="A172" s="77" t="e">
        <f>VLOOKUP(B172,#REF!,3,FALSE)</f>
        <v>#REF!</v>
      </c>
      <c r="B172" s="14">
        <v>1902</v>
      </c>
      <c r="C172" s="26" t="s">
        <v>49</v>
      </c>
      <c r="D172" s="12" t="s">
        <v>429</v>
      </c>
      <c r="E172" s="25" t="s">
        <v>622</v>
      </c>
      <c r="F172" s="12" t="s">
        <v>8</v>
      </c>
      <c r="G172" s="10"/>
      <c r="H172" s="10"/>
      <c r="I172" s="10" t="str">
        <f t="shared" si="19"/>
        <v/>
      </c>
      <c r="J172" s="10"/>
      <c r="K172" s="73">
        <v>-68.7</v>
      </c>
      <c r="L172" s="12" t="s">
        <v>50</v>
      </c>
      <c r="M172" s="350" t="s">
        <v>626</v>
      </c>
    </row>
    <row r="173" spans="1:13" ht="39.6">
      <c r="A173" s="77" t="e">
        <f>VLOOKUP(B173,#REF!,3,FALSE)</f>
        <v>#REF!</v>
      </c>
      <c r="B173" s="14">
        <v>1902</v>
      </c>
      <c r="C173" s="26" t="s">
        <v>49</v>
      </c>
      <c r="D173" s="12" t="s">
        <v>429</v>
      </c>
      <c r="E173" s="25" t="s">
        <v>622</v>
      </c>
      <c r="F173" s="12" t="s">
        <v>8</v>
      </c>
      <c r="G173" s="10"/>
      <c r="H173" s="10"/>
      <c r="I173" s="10" t="str">
        <f t="shared" si="19"/>
        <v/>
      </c>
      <c r="J173" s="10"/>
      <c r="K173" s="73">
        <v>-45.4</v>
      </c>
      <c r="L173" s="12" t="s">
        <v>18</v>
      </c>
      <c r="M173" s="350" t="s">
        <v>390</v>
      </c>
    </row>
    <row r="174" spans="1:13" ht="39.6">
      <c r="A174" s="77" t="e">
        <f>VLOOKUP(B174,#REF!,3,FALSE)</f>
        <v>#REF!</v>
      </c>
      <c r="B174" s="14">
        <v>1902</v>
      </c>
      <c r="C174" s="26" t="s">
        <v>49</v>
      </c>
      <c r="D174" s="12" t="s">
        <v>429</v>
      </c>
      <c r="E174" s="25" t="s">
        <v>622</v>
      </c>
      <c r="F174" s="12" t="s">
        <v>8</v>
      </c>
      <c r="G174" s="10"/>
      <c r="H174" s="73"/>
      <c r="I174" s="10" t="str">
        <f t="shared" si="19"/>
        <v/>
      </c>
      <c r="J174" s="10"/>
      <c r="K174" s="73">
        <v>-229</v>
      </c>
      <c r="L174" s="12" t="s">
        <v>10</v>
      </c>
      <c r="M174" s="350" t="s">
        <v>633</v>
      </c>
    </row>
    <row r="175" spans="1:13" ht="39.6">
      <c r="A175" s="77" t="e">
        <f>VLOOKUP(B175,#REF!,3,FALSE)</f>
        <v>#REF!</v>
      </c>
      <c r="B175" s="14">
        <v>1902</v>
      </c>
      <c r="C175" s="26" t="s">
        <v>49</v>
      </c>
      <c r="D175" s="12" t="s">
        <v>429</v>
      </c>
      <c r="E175" s="25" t="s">
        <v>622</v>
      </c>
      <c r="F175" s="12" t="s">
        <v>8</v>
      </c>
      <c r="G175" s="10"/>
      <c r="H175" s="10"/>
      <c r="I175" s="10" t="str">
        <f t="shared" si="19"/>
        <v/>
      </c>
      <c r="J175" s="10"/>
      <c r="K175" s="73">
        <v>-728.9</v>
      </c>
      <c r="L175" s="12" t="s">
        <v>155</v>
      </c>
      <c r="M175" s="350" t="s">
        <v>634</v>
      </c>
    </row>
    <row r="176" spans="1:13" ht="39.6">
      <c r="A176" s="77" t="e">
        <f>VLOOKUP(B176,#REF!,3,FALSE)</f>
        <v>#REF!</v>
      </c>
      <c r="B176" s="14">
        <v>1902</v>
      </c>
      <c r="C176" s="26" t="s">
        <v>49</v>
      </c>
      <c r="D176" s="12" t="s">
        <v>429</v>
      </c>
      <c r="E176" s="25" t="s">
        <v>622</v>
      </c>
      <c r="F176" s="12" t="s">
        <v>25</v>
      </c>
      <c r="G176" s="10">
        <v>12</v>
      </c>
      <c r="H176" s="10">
        <v>11.2</v>
      </c>
      <c r="I176" s="10">
        <f>IF(ISBLANK(H176),"",+H176/G176*100)</f>
        <v>93.333333333333329</v>
      </c>
      <c r="J176" s="10">
        <f>+H176-G176</f>
        <v>-0.80000000000000071</v>
      </c>
      <c r="K176" s="73">
        <v>-0.8</v>
      </c>
      <c r="L176" s="12" t="s">
        <v>294</v>
      </c>
      <c r="M176" s="350" t="s">
        <v>740</v>
      </c>
    </row>
    <row r="177" spans="1:13" ht="39.6">
      <c r="A177" s="77" t="e">
        <f>VLOOKUP(B177,#REF!,3,FALSE)</f>
        <v>#REF!</v>
      </c>
      <c r="B177" s="14">
        <v>1902</v>
      </c>
      <c r="C177" s="26" t="s">
        <v>49</v>
      </c>
      <c r="D177" s="12" t="s">
        <v>429</v>
      </c>
      <c r="E177" s="25" t="s">
        <v>622</v>
      </c>
      <c r="F177" s="12" t="s">
        <v>26</v>
      </c>
      <c r="G177" s="10">
        <v>65</v>
      </c>
      <c r="H177" s="10">
        <v>63.6</v>
      </c>
      <c r="I177" s="10">
        <f>IF(ISBLANK(H177),"",+H177/G177*100)</f>
        <v>97.846153846153854</v>
      </c>
      <c r="J177" s="10">
        <f>+H177-G177</f>
        <v>-1.3999999999999986</v>
      </c>
      <c r="K177" s="73">
        <f>+J177</f>
        <v>-1.3999999999999986</v>
      </c>
      <c r="L177" s="12" t="s">
        <v>294</v>
      </c>
      <c r="M177" s="350" t="s">
        <v>740</v>
      </c>
    </row>
    <row r="178" spans="1:13" ht="39.6">
      <c r="A178" s="77" t="e">
        <f>VLOOKUP(B178,#REF!,3,FALSE)</f>
        <v>#REF!</v>
      </c>
      <c r="B178" s="14">
        <v>1902</v>
      </c>
      <c r="C178" s="26" t="s">
        <v>49</v>
      </c>
      <c r="D178" s="12" t="s">
        <v>429</v>
      </c>
      <c r="E178" s="25" t="s">
        <v>622</v>
      </c>
      <c r="F178" s="12" t="s">
        <v>11</v>
      </c>
      <c r="G178" s="10">
        <v>3</v>
      </c>
      <c r="H178" s="10">
        <v>0.6</v>
      </c>
      <c r="I178" s="10">
        <f>IF(ISBLANK(H178),"",+H178/G178*100)</f>
        <v>20</v>
      </c>
      <c r="J178" s="10">
        <f>+H178-G178</f>
        <v>-2.4</v>
      </c>
      <c r="K178" s="73">
        <f>+J178</f>
        <v>-2.4</v>
      </c>
      <c r="L178" s="12" t="s">
        <v>50</v>
      </c>
      <c r="M178" s="350" t="s">
        <v>369</v>
      </c>
    </row>
    <row r="179" spans="1:13" ht="52.8">
      <c r="A179" s="77" t="e">
        <f>VLOOKUP(B179,#REF!,3,FALSE)</f>
        <v>#REF!</v>
      </c>
      <c r="B179" s="105">
        <v>1902</v>
      </c>
      <c r="C179" s="328" t="s">
        <v>49</v>
      </c>
      <c r="D179" s="329" t="s">
        <v>429</v>
      </c>
      <c r="E179" s="333" t="s">
        <v>622</v>
      </c>
      <c r="F179" s="330" t="s">
        <v>12</v>
      </c>
      <c r="G179" s="331">
        <f>SUM(G168:G178)</f>
        <v>6919.4</v>
      </c>
      <c r="H179" s="331">
        <f>SUM(H168:H178)</f>
        <v>5379.4000000000005</v>
      </c>
      <c r="I179" s="331">
        <f>IF(ISBLANK(H179),"",+H179/G179*100)</f>
        <v>77.743735005925387</v>
      </c>
      <c r="J179" s="331">
        <f>+H179-G179</f>
        <v>-1539.9999999999991</v>
      </c>
      <c r="K179" s="331">
        <f>SUM(K168:K178)</f>
        <v>-1540.0000000000002</v>
      </c>
      <c r="L179" s="332"/>
      <c r="M179" s="350"/>
    </row>
    <row r="180" spans="1:13" ht="39.6">
      <c r="A180" s="77" t="e">
        <f>VLOOKUP(B180,#REF!,3,FALSE)</f>
        <v>#REF!</v>
      </c>
      <c r="B180" s="14">
        <v>1902</v>
      </c>
      <c r="C180" s="26" t="s">
        <v>49</v>
      </c>
      <c r="D180" s="12" t="s">
        <v>473</v>
      </c>
      <c r="E180" s="16" t="s">
        <v>623</v>
      </c>
      <c r="F180" s="12" t="s">
        <v>8</v>
      </c>
      <c r="G180" s="10">
        <v>212</v>
      </c>
      <c r="H180" s="10">
        <v>154.19999999999999</v>
      </c>
      <c r="I180" s="10">
        <f>IF(ISBLANK(H180),"",+H180/G180*100)</f>
        <v>72.735849056603769</v>
      </c>
      <c r="J180" s="10">
        <f>+H180-G180</f>
        <v>-57.800000000000011</v>
      </c>
      <c r="K180" s="73">
        <v>-43.7</v>
      </c>
      <c r="L180" s="12" t="s">
        <v>56</v>
      </c>
      <c r="M180" s="350" t="s">
        <v>624</v>
      </c>
    </row>
    <row r="181" spans="1:13" ht="39.6">
      <c r="A181" s="77" t="e">
        <f>VLOOKUP(B181,#REF!,3,FALSE)</f>
        <v>#REF!</v>
      </c>
      <c r="B181" s="14">
        <v>1902</v>
      </c>
      <c r="C181" s="26" t="s">
        <v>49</v>
      </c>
      <c r="D181" s="12" t="s">
        <v>473</v>
      </c>
      <c r="E181" s="16" t="s">
        <v>623</v>
      </c>
      <c r="F181" s="12" t="s">
        <v>8</v>
      </c>
      <c r="G181" s="10"/>
      <c r="H181" s="10"/>
      <c r="I181" s="10"/>
      <c r="J181" s="10"/>
      <c r="K181" s="73">
        <v>-8.6</v>
      </c>
      <c r="L181" s="12" t="s">
        <v>9</v>
      </c>
      <c r="M181" s="350" t="s">
        <v>625</v>
      </c>
    </row>
    <row r="182" spans="1:13" ht="39.6">
      <c r="A182" s="77" t="e">
        <f>VLOOKUP(B182,#REF!,3,FALSE)</f>
        <v>#REF!</v>
      </c>
      <c r="B182" s="14">
        <v>1902</v>
      </c>
      <c r="C182" s="26" t="s">
        <v>49</v>
      </c>
      <c r="D182" s="12" t="s">
        <v>473</v>
      </c>
      <c r="E182" s="16" t="s">
        <v>623</v>
      </c>
      <c r="F182" s="12" t="s">
        <v>8</v>
      </c>
      <c r="G182" s="10"/>
      <c r="H182" s="10"/>
      <c r="I182" s="10" t="str">
        <f t="shared" si="19"/>
        <v/>
      </c>
      <c r="J182" s="10"/>
      <c r="K182" s="73">
        <v>-5.5</v>
      </c>
      <c r="L182" s="12" t="s">
        <v>50</v>
      </c>
      <c r="M182" s="350" t="s">
        <v>369</v>
      </c>
    </row>
    <row r="183" spans="1:13" ht="52.8">
      <c r="A183" s="77" t="e">
        <f>VLOOKUP(B183,#REF!,3,FALSE)</f>
        <v>#REF!</v>
      </c>
      <c r="B183" s="105">
        <v>1902</v>
      </c>
      <c r="C183" s="64" t="s">
        <v>49</v>
      </c>
      <c r="D183" s="86" t="s">
        <v>473</v>
      </c>
      <c r="E183" s="96" t="s">
        <v>623</v>
      </c>
      <c r="F183" s="51" t="s">
        <v>12</v>
      </c>
      <c r="G183" s="28">
        <f>SUM(G180:G182)</f>
        <v>212</v>
      </c>
      <c r="H183" s="28">
        <f>SUM(H180:H182)</f>
        <v>154.19999999999999</v>
      </c>
      <c r="I183" s="28">
        <f t="shared" si="19"/>
        <v>72.735849056603769</v>
      </c>
      <c r="J183" s="28">
        <f>SUM(J180:J182)</f>
        <v>-57.800000000000011</v>
      </c>
      <c r="K183" s="28">
        <f>SUM(K180:K182)</f>
        <v>-57.800000000000004</v>
      </c>
      <c r="L183" s="186"/>
      <c r="M183" s="350"/>
    </row>
    <row r="184" spans="1:13" ht="52.8">
      <c r="A184" s="77" t="e">
        <f>VLOOKUP(B184,#REF!,3,FALSE)</f>
        <v>#REF!</v>
      </c>
      <c r="B184" s="88">
        <v>1902</v>
      </c>
      <c r="C184" s="89" t="s">
        <v>49</v>
      </c>
      <c r="D184" s="90"/>
      <c r="E184" s="91"/>
      <c r="F184" s="92" t="s">
        <v>13</v>
      </c>
      <c r="G184" s="72">
        <f>+G183+G179</f>
        <v>7131.4</v>
      </c>
      <c r="H184" s="72">
        <f>+H183+H179</f>
        <v>5533.6</v>
      </c>
      <c r="I184" s="72">
        <f t="shared" si="19"/>
        <v>77.594862158902885</v>
      </c>
      <c r="J184" s="72">
        <f t="shared" si="20"/>
        <v>-1597.7999999999993</v>
      </c>
      <c r="K184" s="72">
        <f>+K183+K179</f>
        <v>-1597.8000000000002</v>
      </c>
      <c r="L184" s="187"/>
      <c r="M184" s="350"/>
    </row>
    <row r="185" spans="1:13" ht="39.6">
      <c r="A185" s="77" t="e">
        <f>VLOOKUP(B185,#REF!,3,FALSE)</f>
        <v>#REF!</v>
      </c>
      <c r="B185" s="14">
        <v>3052</v>
      </c>
      <c r="C185" s="26" t="s">
        <v>322</v>
      </c>
      <c r="D185" s="12" t="s">
        <v>429</v>
      </c>
      <c r="E185" s="25" t="s">
        <v>323</v>
      </c>
      <c r="F185" s="12" t="s">
        <v>8</v>
      </c>
      <c r="G185" s="10">
        <v>10000</v>
      </c>
      <c r="H185" s="10">
        <v>8912.4</v>
      </c>
      <c r="I185" s="10">
        <f t="shared" si="19"/>
        <v>89.123999999999995</v>
      </c>
      <c r="J185" s="10">
        <f t="shared" si="20"/>
        <v>-1087.6000000000004</v>
      </c>
      <c r="K185" s="63">
        <v>-429.2</v>
      </c>
      <c r="L185" s="12" t="s">
        <v>27</v>
      </c>
      <c r="M185" s="350" t="s">
        <v>434</v>
      </c>
    </row>
    <row r="186" spans="1:13" ht="39.6">
      <c r="A186" s="77" t="e">
        <f>VLOOKUP(B186,#REF!,3,FALSE)</f>
        <v>#REF!</v>
      </c>
      <c r="B186" s="14">
        <v>3052</v>
      </c>
      <c r="C186" s="26" t="s">
        <v>322</v>
      </c>
      <c r="D186" s="12" t="s">
        <v>429</v>
      </c>
      <c r="E186" s="25" t="s">
        <v>323</v>
      </c>
      <c r="F186" s="12" t="s">
        <v>8</v>
      </c>
      <c r="G186" s="10"/>
      <c r="H186" s="10"/>
      <c r="I186" s="10"/>
      <c r="J186" s="10"/>
      <c r="K186" s="63">
        <v>-9</v>
      </c>
      <c r="L186" s="12" t="s">
        <v>18</v>
      </c>
      <c r="M186" s="350" t="s">
        <v>433</v>
      </c>
    </row>
    <row r="187" spans="1:13" ht="39.6">
      <c r="A187" s="77" t="e">
        <f>VLOOKUP(B187,#REF!,3,FALSE)</f>
        <v>#REF!</v>
      </c>
      <c r="B187" s="14">
        <v>3052</v>
      </c>
      <c r="C187" s="26" t="s">
        <v>322</v>
      </c>
      <c r="D187" s="12" t="s">
        <v>429</v>
      </c>
      <c r="E187" s="25" t="s">
        <v>323</v>
      </c>
      <c r="F187" s="12" t="s">
        <v>8</v>
      </c>
      <c r="G187" s="10"/>
      <c r="H187" s="10"/>
      <c r="I187" s="10"/>
      <c r="J187" s="10"/>
      <c r="K187" s="63">
        <v>-342.2</v>
      </c>
      <c r="L187" s="12" t="s">
        <v>50</v>
      </c>
      <c r="M187" s="350" t="s">
        <v>741</v>
      </c>
    </row>
    <row r="188" spans="1:13" ht="39.6">
      <c r="A188" s="77" t="e">
        <f>VLOOKUP(B188,#REF!,3,FALSE)</f>
        <v>#REF!</v>
      </c>
      <c r="B188" s="14">
        <v>3052</v>
      </c>
      <c r="C188" s="26" t="s">
        <v>322</v>
      </c>
      <c r="D188" s="12" t="s">
        <v>429</v>
      </c>
      <c r="E188" s="25" t="s">
        <v>323</v>
      </c>
      <c r="F188" s="12" t="s">
        <v>8</v>
      </c>
      <c r="G188" s="10"/>
      <c r="H188" s="10"/>
      <c r="I188" s="10"/>
      <c r="J188" s="10"/>
      <c r="K188" s="63">
        <v>-7.8</v>
      </c>
      <c r="L188" s="12" t="s">
        <v>9</v>
      </c>
      <c r="M188" s="350" t="s">
        <v>435</v>
      </c>
    </row>
    <row r="189" spans="1:13" ht="39.6">
      <c r="A189" s="77" t="e">
        <f>VLOOKUP(B189,#REF!,3,FALSE)</f>
        <v>#REF!</v>
      </c>
      <c r="B189" s="14">
        <v>3052</v>
      </c>
      <c r="C189" s="26" t="s">
        <v>322</v>
      </c>
      <c r="D189" s="12" t="s">
        <v>429</v>
      </c>
      <c r="E189" s="25" t="s">
        <v>323</v>
      </c>
      <c r="F189" s="12" t="s">
        <v>8</v>
      </c>
      <c r="G189" s="10"/>
      <c r="H189" s="10"/>
      <c r="I189" s="10"/>
      <c r="J189" s="10"/>
      <c r="K189" s="63">
        <v>-34.700000000000003</v>
      </c>
      <c r="L189" s="12" t="s">
        <v>121</v>
      </c>
      <c r="M189" s="350" t="s">
        <v>432</v>
      </c>
    </row>
    <row r="190" spans="1:13" ht="39.6">
      <c r="A190" s="77" t="e">
        <f>VLOOKUP(B190,#REF!,3,FALSE)</f>
        <v>#REF!</v>
      </c>
      <c r="B190" s="14">
        <v>3052</v>
      </c>
      <c r="C190" s="26" t="s">
        <v>322</v>
      </c>
      <c r="D190" s="12" t="s">
        <v>429</v>
      </c>
      <c r="E190" s="25" t="s">
        <v>323</v>
      </c>
      <c r="F190" s="12" t="s">
        <v>8</v>
      </c>
      <c r="G190" s="10"/>
      <c r="H190" s="10"/>
      <c r="I190" s="10"/>
      <c r="J190" s="10"/>
      <c r="K190" s="63">
        <v>-95.2</v>
      </c>
      <c r="L190" s="12" t="s">
        <v>155</v>
      </c>
      <c r="M190" s="350" t="s">
        <v>431</v>
      </c>
    </row>
    <row r="191" spans="1:13" ht="39.6">
      <c r="A191" s="77" t="e">
        <f>VLOOKUP(B191,#REF!,3,FALSE)</f>
        <v>#REF!</v>
      </c>
      <c r="B191" s="14">
        <v>3052</v>
      </c>
      <c r="C191" s="26" t="s">
        <v>322</v>
      </c>
      <c r="D191" s="12" t="s">
        <v>429</v>
      </c>
      <c r="E191" s="25" t="s">
        <v>323</v>
      </c>
      <c r="F191" s="12" t="s">
        <v>8</v>
      </c>
      <c r="G191" s="10"/>
      <c r="H191" s="10"/>
      <c r="I191" s="10" t="str">
        <f t="shared" si="19"/>
        <v/>
      </c>
      <c r="J191" s="10"/>
      <c r="K191" s="180">
        <v>-169.5</v>
      </c>
      <c r="L191" s="12" t="s">
        <v>10</v>
      </c>
      <c r="M191" s="350" t="s">
        <v>430</v>
      </c>
    </row>
    <row r="192" spans="1:13" ht="52.8">
      <c r="A192" s="77" t="e">
        <f>VLOOKUP(B192,#REF!,3,FALSE)</f>
        <v>#REF!</v>
      </c>
      <c r="B192" s="105">
        <v>3052</v>
      </c>
      <c r="C192" s="64" t="s">
        <v>322</v>
      </c>
      <c r="D192" s="329" t="s">
        <v>429</v>
      </c>
      <c r="E192" s="114" t="s">
        <v>323</v>
      </c>
      <c r="F192" s="51" t="s">
        <v>12</v>
      </c>
      <c r="G192" s="28">
        <f>SUM(G185:G191)</f>
        <v>10000</v>
      </c>
      <c r="H192" s="28">
        <f>SUM(H185:H191)</f>
        <v>8912.4</v>
      </c>
      <c r="I192" s="28">
        <f t="shared" si="19"/>
        <v>89.123999999999995</v>
      </c>
      <c r="J192" s="28">
        <f t="shared" si="20"/>
        <v>-1087.6000000000004</v>
      </c>
      <c r="K192" s="28">
        <f>SUM(K185:K191)</f>
        <v>-1087.5999999999999</v>
      </c>
      <c r="L192" s="186"/>
      <c r="M192" s="350"/>
    </row>
    <row r="193" spans="1:13" ht="52.8">
      <c r="A193" s="77" t="e">
        <f>VLOOKUP(B193,#REF!,3,FALSE)</f>
        <v>#REF!</v>
      </c>
      <c r="B193" s="88">
        <v>3052</v>
      </c>
      <c r="C193" s="89" t="s">
        <v>322</v>
      </c>
      <c r="D193" s="90"/>
      <c r="E193" s="91"/>
      <c r="F193" s="92" t="s">
        <v>13</v>
      </c>
      <c r="G193" s="72">
        <f>+G192</f>
        <v>10000</v>
      </c>
      <c r="H193" s="72">
        <f t="shared" ref="H193:K193" si="21">+H192</f>
        <v>8912.4</v>
      </c>
      <c r="I193" s="72">
        <f t="shared" si="19"/>
        <v>89.123999999999995</v>
      </c>
      <c r="J193" s="72">
        <f t="shared" si="20"/>
        <v>-1087.6000000000004</v>
      </c>
      <c r="K193" s="72">
        <f t="shared" si="21"/>
        <v>-1087.5999999999999</v>
      </c>
      <c r="L193" s="187"/>
      <c r="M193" s="350"/>
    </row>
    <row r="194" spans="1:13" ht="26.4">
      <c r="A194" s="77" t="e">
        <f>VLOOKUP(B194,#REF!,3,FALSE)</f>
        <v>#REF!</v>
      </c>
      <c r="B194" s="14">
        <v>9</v>
      </c>
      <c r="C194" s="26" t="s">
        <v>53</v>
      </c>
      <c r="D194" s="36" t="s">
        <v>22</v>
      </c>
      <c r="E194" s="49" t="s">
        <v>764</v>
      </c>
      <c r="F194" s="41" t="s">
        <v>8</v>
      </c>
      <c r="G194" s="10">
        <v>71730</v>
      </c>
      <c r="H194" s="10">
        <v>57584.800000000003</v>
      </c>
      <c r="I194" s="10">
        <f t="shared" si="19"/>
        <v>80.279938658859621</v>
      </c>
      <c r="J194" s="10">
        <f t="shared" si="20"/>
        <v>-14145.199999999997</v>
      </c>
      <c r="K194" s="10">
        <v>-593.6</v>
      </c>
      <c r="L194" s="12" t="s">
        <v>1313</v>
      </c>
      <c r="M194" s="15" t="s">
        <v>1063</v>
      </c>
    </row>
    <row r="195" spans="1:13" ht="26.4">
      <c r="A195" s="77" t="s">
        <v>340</v>
      </c>
      <c r="B195" s="14">
        <v>9</v>
      </c>
      <c r="C195" s="26" t="s">
        <v>53</v>
      </c>
      <c r="D195" s="36" t="s">
        <v>22</v>
      </c>
      <c r="E195" s="49" t="s">
        <v>764</v>
      </c>
      <c r="F195" s="41" t="s">
        <v>8</v>
      </c>
      <c r="G195" s="10"/>
      <c r="H195" s="10"/>
      <c r="I195" s="10"/>
      <c r="J195" s="10">
        <f t="shared" si="20"/>
        <v>0</v>
      </c>
      <c r="K195" s="10">
        <v>-2911.6</v>
      </c>
      <c r="L195" s="12" t="s">
        <v>1312</v>
      </c>
      <c r="M195" s="350" t="s">
        <v>907</v>
      </c>
    </row>
    <row r="196" spans="1:13">
      <c r="A196" s="77" t="s">
        <v>340</v>
      </c>
      <c r="B196" s="14">
        <v>9</v>
      </c>
      <c r="C196" s="26" t="s">
        <v>53</v>
      </c>
      <c r="D196" s="36" t="s">
        <v>22</v>
      </c>
      <c r="E196" s="49" t="s">
        <v>764</v>
      </c>
      <c r="F196" s="41" t="s">
        <v>8</v>
      </c>
      <c r="G196" s="10"/>
      <c r="H196" s="10"/>
      <c r="I196" s="10"/>
      <c r="J196" s="10">
        <f t="shared" si="20"/>
        <v>0</v>
      </c>
      <c r="K196" s="10">
        <v>-35.6</v>
      </c>
      <c r="L196" s="12" t="s">
        <v>1366</v>
      </c>
      <c r="M196" s="350" t="s">
        <v>1064</v>
      </c>
    </row>
    <row r="197" spans="1:13">
      <c r="A197" s="77" t="s">
        <v>340</v>
      </c>
      <c r="B197" s="14">
        <v>9</v>
      </c>
      <c r="C197" s="26" t="s">
        <v>53</v>
      </c>
      <c r="D197" s="36" t="s">
        <v>22</v>
      </c>
      <c r="E197" s="49" t="s">
        <v>764</v>
      </c>
      <c r="F197" s="41" t="s">
        <v>8</v>
      </c>
      <c r="G197" s="10"/>
      <c r="H197" s="10"/>
      <c r="I197" s="10"/>
      <c r="J197" s="10">
        <f t="shared" si="20"/>
        <v>0</v>
      </c>
      <c r="K197" s="10">
        <v>-323.2</v>
      </c>
      <c r="L197" s="12" t="s">
        <v>1307</v>
      </c>
      <c r="M197" s="350" t="s">
        <v>369</v>
      </c>
    </row>
    <row r="198" spans="1:13" ht="79.2">
      <c r="A198" s="77" t="s">
        <v>340</v>
      </c>
      <c r="B198" s="14">
        <v>9</v>
      </c>
      <c r="C198" s="26" t="s">
        <v>53</v>
      </c>
      <c r="D198" s="36" t="s">
        <v>22</v>
      </c>
      <c r="E198" s="49" t="s">
        <v>764</v>
      </c>
      <c r="F198" s="41" t="s">
        <v>8</v>
      </c>
      <c r="G198" s="10"/>
      <c r="H198" s="10"/>
      <c r="I198" s="10"/>
      <c r="J198" s="10">
        <f t="shared" si="20"/>
        <v>0</v>
      </c>
      <c r="K198" s="10">
        <v>-2160.9</v>
      </c>
      <c r="L198" s="12" t="s">
        <v>1314</v>
      </c>
      <c r="M198" s="350" t="s">
        <v>1065</v>
      </c>
    </row>
    <row r="199" spans="1:13" ht="79.2">
      <c r="A199" s="77" t="s">
        <v>340</v>
      </c>
      <c r="B199" s="14">
        <v>9</v>
      </c>
      <c r="C199" s="26" t="s">
        <v>53</v>
      </c>
      <c r="D199" s="36" t="s">
        <v>22</v>
      </c>
      <c r="E199" s="49" t="s">
        <v>764</v>
      </c>
      <c r="F199" s="41" t="s">
        <v>8</v>
      </c>
      <c r="G199" s="10"/>
      <c r="H199" s="10"/>
      <c r="I199" s="10"/>
      <c r="J199" s="10">
        <f t="shared" si="20"/>
        <v>0</v>
      </c>
      <c r="K199" s="10">
        <v>-1832.5</v>
      </c>
      <c r="L199" s="12" t="s">
        <v>1310</v>
      </c>
      <c r="M199" s="350" t="s">
        <v>1066</v>
      </c>
    </row>
    <row r="200" spans="1:13" ht="26.4">
      <c r="A200" s="77" t="s">
        <v>340</v>
      </c>
      <c r="B200" s="14">
        <v>9</v>
      </c>
      <c r="C200" s="26" t="s">
        <v>53</v>
      </c>
      <c r="D200" s="36" t="s">
        <v>22</v>
      </c>
      <c r="E200" s="49" t="s">
        <v>764</v>
      </c>
      <c r="F200" s="41" t="s">
        <v>8</v>
      </c>
      <c r="G200" s="10"/>
      <c r="H200" s="10"/>
      <c r="I200" s="10"/>
      <c r="J200" s="10">
        <f t="shared" si="20"/>
        <v>0</v>
      </c>
      <c r="K200" s="10">
        <v>-717.9</v>
      </c>
      <c r="L200" s="12" t="s">
        <v>1311</v>
      </c>
      <c r="M200" s="350" t="s">
        <v>1067</v>
      </c>
    </row>
    <row r="201" spans="1:13">
      <c r="A201" s="77" t="s">
        <v>340</v>
      </c>
      <c r="B201" s="14">
        <v>9</v>
      </c>
      <c r="C201" s="26" t="s">
        <v>53</v>
      </c>
      <c r="D201" s="36" t="s">
        <v>22</v>
      </c>
      <c r="E201" s="49" t="s">
        <v>764</v>
      </c>
      <c r="F201" s="41" t="s">
        <v>8</v>
      </c>
      <c r="G201" s="10"/>
      <c r="H201" s="10"/>
      <c r="I201" s="10"/>
      <c r="J201" s="10">
        <f t="shared" si="20"/>
        <v>0</v>
      </c>
      <c r="K201" s="10">
        <v>-14.9</v>
      </c>
      <c r="L201" s="12" t="s">
        <v>1390</v>
      </c>
      <c r="M201" s="350" t="s">
        <v>1068</v>
      </c>
    </row>
    <row r="202" spans="1:13" ht="132">
      <c r="A202" s="77" t="s">
        <v>340</v>
      </c>
      <c r="B202" s="14">
        <v>9</v>
      </c>
      <c r="C202" s="26" t="s">
        <v>53</v>
      </c>
      <c r="D202" s="36" t="s">
        <v>22</v>
      </c>
      <c r="E202" s="49" t="s">
        <v>764</v>
      </c>
      <c r="F202" s="41" t="s">
        <v>8</v>
      </c>
      <c r="G202" s="10"/>
      <c r="H202" s="10"/>
      <c r="I202" s="10"/>
      <c r="J202" s="10">
        <f t="shared" si="20"/>
        <v>0</v>
      </c>
      <c r="K202" s="10">
        <v>-5552.2</v>
      </c>
      <c r="L202" s="12" t="s">
        <v>1305</v>
      </c>
      <c r="M202" s="350" t="s">
        <v>1182</v>
      </c>
    </row>
    <row r="203" spans="1:13" ht="39.6">
      <c r="A203" s="77" t="e">
        <f>VLOOKUP(B203,#REF!,3,FALSE)</f>
        <v>#REF!</v>
      </c>
      <c r="B203" s="14">
        <v>9</v>
      </c>
      <c r="C203" s="26" t="s">
        <v>53</v>
      </c>
      <c r="D203" s="36" t="s">
        <v>22</v>
      </c>
      <c r="E203" s="49" t="s">
        <v>764</v>
      </c>
      <c r="F203" s="41" t="s">
        <v>61</v>
      </c>
      <c r="G203" s="10">
        <v>5</v>
      </c>
      <c r="H203" s="10">
        <v>4.0999999999999996</v>
      </c>
      <c r="I203" s="10">
        <f t="shared" si="19"/>
        <v>82</v>
      </c>
      <c r="J203" s="10">
        <f t="shared" si="20"/>
        <v>-0.90000000000000036</v>
      </c>
      <c r="K203" s="10">
        <v>-3.7</v>
      </c>
      <c r="L203" s="12" t="s">
        <v>1314</v>
      </c>
      <c r="M203" s="350" t="s">
        <v>1181</v>
      </c>
    </row>
    <row r="204" spans="1:13">
      <c r="A204" s="77" t="e">
        <f>VLOOKUP(B204,#REF!,3,FALSE)</f>
        <v>#REF!</v>
      </c>
      <c r="B204" s="14">
        <v>9</v>
      </c>
      <c r="C204" s="26" t="s">
        <v>53</v>
      </c>
      <c r="D204" s="36" t="s">
        <v>22</v>
      </c>
      <c r="E204" s="49" t="s">
        <v>764</v>
      </c>
      <c r="F204" s="41" t="s">
        <v>31</v>
      </c>
      <c r="G204" s="10">
        <v>1539</v>
      </c>
      <c r="H204" s="10">
        <v>912.5</v>
      </c>
      <c r="I204" s="10">
        <f t="shared" si="19"/>
        <v>59.291747888239122</v>
      </c>
      <c r="J204" s="10">
        <f t="shared" si="20"/>
        <v>-626.5</v>
      </c>
      <c r="K204" s="10">
        <v>-626.5</v>
      </c>
      <c r="L204" s="12" t="s">
        <v>1311</v>
      </c>
      <c r="M204" s="350" t="s">
        <v>1069</v>
      </c>
    </row>
    <row r="205" spans="1:13">
      <c r="A205" s="77" t="e">
        <f>VLOOKUP(B205,#REF!,3,FALSE)</f>
        <v>#REF!</v>
      </c>
      <c r="B205" s="14">
        <v>9</v>
      </c>
      <c r="C205" s="26" t="s">
        <v>53</v>
      </c>
      <c r="D205" s="36" t="s">
        <v>22</v>
      </c>
      <c r="E205" s="49" t="s">
        <v>764</v>
      </c>
      <c r="F205" s="41" t="s">
        <v>25</v>
      </c>
      <c r="G205" s="19">
        <v>117.4</v>
      </c>
      <c r="H205" s="19">
        <v>101.7</v>
      </c>
      <c r="I205" s="10">
        <f t="shared" si="19"/>
        <v>86.626916524701869</v>
      </c>
      <c r="J205" s="10">
        <f t="shared" si="20"/>
        <v>-15.700000000000003</v>
      </c>
      <c r="K205" s="10">
        <v>-15.7</v>
      </c>
      <c r="L205" s="12" t="s">
        <v>1313</v>
      </c>
      <c r="M205" s="350" t="s">
        <v>1070</v>
      </c>
    </row>
    <row r="206" spans="1:13" ht="26.4">
      <c r="A206" s="77" t="s">
        <v>340</v>
      </c>
      <c r="B206" s="14">
        <v>9</v>
      </c>
      <c r="C206" s="26" t="s">
        <v>53</v>
      </c>
      <c r="D206" s="36" t="s">
        <v>22</v>
      </c>
      <c r="E206" s="49" t="s">
        <v>764</v>
      </c>
      <c r="F206" s="41" t="s">
        <v>291</v>
      </c>
      <c r="G206" s="19">
        <v>53</v>
      </c>
      <c r="H206" s="19">
        <v>22.3</v>
      </c>
      <c r="I206" s="10">
        <f t="shared" si="19"/>
        <v>42.075471698113212</v>
      </c>
      <c r="J206" s="10">
        <f t="shared" si="20"/>
        <v>-30.7</v>
      </c>
      <c r="K206" s="10">
        <v>-30.7</v>
      </c>
      <c r="L206" s="12" t="s">
        <v>1310</v>
      </c>
      <c r="M206" s="350" t="s">
        <v>1071</v>
      </c>
    </row>
    <row r="207" spans="1:13">
      <c r="A207" s="77" t="e">
        <f>VLOOKUP(B207,#REF!,3,FALSE)</f>
        <v>#REF!</v>
      </c>
      <c r="B207" s="14">
        <v>9</v>
      </c>
      <c r="C207" s="26" t="s">
        <v>53</v>
      </c>
      <c r="D207" s="36" t="s">
        <v>22</v>
      </c>
      <c r="E207" s="49" t="s">
        <v>764</v>
      </c>
      <c r="F207" s="41" t="s">
        <v>62</v>
      </c>
      <c r="G207" s="19">
        <v>918</v>
      </c>
      <c r="H207" s="19">
        <v>582.4</v>
      </c>
      <c r="I207" s="10">
        <f t="shared" si="19"/>
        <v>63.442265795206964</v>
      </c>
      <c r="J207" s="10">
        <f t="shared" si="20"/>
        <v>-335.6</v>
      </c>
      <c r="K207" s="10">
        <v>-19</v>
      </c>
      <c r="L207" s="12" t="s">
        <v>1307</v>
      </c>
      <c r="M207" s="350" t="s">
        <v>1072</v>
      </c>
    </row>
    <row r="208" spans="1:13" ht="39.6">
      <c r="A208" s="77" t="e">
        <f>VLOOKUP(B208,#REF!,3,FALSE)</f>
        <v>#REF!</v>
      </c>
      <c r="B208" s="14">
        <v>9</v>
      </c>
      <c r="C208" s="26" t="s">
        <v>53</v>
      </c>
      <c r="D208" s="36" t="s">
        <v>22</v>
      </c>
      <c r="E208" s="49" t="s">
        <v>764</v>
      </c>
      <c r="F208" s="41" t="s">
        <v>62</v>
      </c>
      <c r="G208" s="19"/>
      <c r="H208" s="19"/>
      <c r="I208" s="10" t="str">
        <f t="shared" si="19"/>
        <v/>
      </c>
      <c r="J208" s="10">
        <f t="shared" si="20"/>
        <v>0</v>
      </c>
      <c r="K208" s="10">
        <v>-316.60000000000002</v>
      </c>
      <c r="L208" s="12" t="s">
        <v>1305</v>
      </c>
      <c r="M208" s="350" t="s">
        <v>1073</v>
      </c>
    </row>
    <row r="209" spans="1:13" ht="26.4">
      <c r="A209" s="77" t="e">
        <f>VLOOKUP(B209,#REF!,3,FALSE)</f>
        <v>#REF!</v>
      </c>
      <c r="B209" s="14">
        <v>9</v>
      </c>
      <c r="C209" s="26" t="s">
        <v>53</v>
      </c>
      <c r="D209" s="36" t="s">
        <v>22</v>
      </c>
      <c r="E209" s="49" t="s">
        <v>764</v>
      </c>
      <c r="F209" s="41" t="s">
        <v>55</v>
      </c>
      <c r="G209" s="19">
        <v>57688</v>
      </c>
      <c r="H209" s="19">
        <v>41724</v>
      </c>
      <c r="I209" s="10">
        <f t="shared" si="19"/>
        <v>72.327000416031069</v>
      </c>
      <c r="J209" s="10">
        <f t="shared" si="20"/>
        <v>-15964</v>
      </c>
      <c r="K209" s="10">
        <v>-1568.4</v>
      </c>
      <c r="L209" s="12" t="s">
        <v>1314</v>
      </c>
      <c r="M209" s="350" t="s">
        <v>1074</v>
      </c>
    </row>
    <row r="210" spans="1:13" ht="26.4">
      <c r="A210" s="77" t="e">
        <f>VLOOKUP(B210,#REF!,3,FALSE)</f>
        <v>#REF!</v>
      </c>
      <c r="B210" s="14">
        <v>9</v>
      </c>
      <c r="C210" s="26" t="s">
        <v>53</v>
      </c>
      <c r="D210" s="36" t="s">
        <v>22</v>
      </c>
      <c r="E210" s="49" t="s">
        <v>764</v>
      </c>
      <c r="F210" s="41" t="s">
        <v>55</v>
      </c>
      <c r="G210" s="18"/>
      <c r="H210" s="18"/>
      <c r="I210" s="10"/>
      <c r="J210" s="10">
        <f t="shared" si="20"/>
        <v>0</v>
      </c>
      <c r="K210" s="10">
        <v>-3199.9</v>
      </c>
      <c r="L210" s="12" t="s">
        <v>1310</v>
      </c>
      <c r="M210" s="350" t="s">
        <v>1075</v>
      </c>
    </row>
    <row r="211" spans="1:13" ht="52.8">
      <c r="A211" s="77" t="s">
        <v>340</v>
      </c>
      <c r="B211" s="14">
        <v>9</v>
      </c>
      <c r="C211" s="26" t="s">
        <v>53</v>
      </c>
      <c r="D211" s="36" t="s">
        <v>22</v>
      </c>
      <c r="E211" s="49" t="s">
        <v>764</v>
      </c>
      <c r="F211" s="41" t="s">
        <v>55</v>
      </c>
      <c r="G211" s="18"/>
      <c r="H211" s="18"/>
      <c r="I211" s="10"/>
      <c r="J211" s="10">
        <f t="shared" si="20"/>
        <v>0</v>
      </c>
      <c r="K211" s="10">
        <v>-7300.7</v>
      </c>
      <c r="L211" s="12" t="s">
        <v>1311</v>
      </c>
      <c r="M211" s="350" t="s">
        <v>1076</v>
      </c>
    </row>
    <row r="212" spans="1:13" ht="39.6">
      <c r="A212" s="77" t="s">
        <v>340</v>
      </c>
      <c r="B212" s="14">
        <v>9</v>
      </c>
      <c r="C212" s="26" t="s">
        <v>53</v>
      </c>
      <c r="D212" s="36" t="s">
        <v>22</v>
      </c>
      <c r="E212" s="49" t="s">
        <v>764</v>
      </c>
      <c r="F212" s="41" t="s">
        <v>55</v>
      </c>
      <c r="G212" s="18"/>
      <c r="H212" s="18"/>
      <c r="I212" s="10"/>
      <c r="J212" s="10">
        <f t="shared" si="20"/>
        <v>0</v>
      </c>
      <c r="K212" s="10">
        <v>-3895</v>
      </c>
      <c r="L212" s="12" t="s">
        <v>1310</v>
      </c>
      <c r="M212" s="350" t="s">
        <v>1077</v>
      </c>
    </row>
    <row r="213" spans="1:13">
      <c r="A213" s="77" t="s">
        <v>340</v>
      </c>
      <c r="B213" s="14">
        <v>9</v>
      </c>
      <c r="C213" s="26" t="s">
        <v>53</v>
      </c>
      <c r="D213" s="36" t="s">
        <v>22</v>
      </c>
      <c r="E213" s="49" t="s">
        <v>764</v>
      </c>
      <c r="F213" s="41" t="s">
        <v>26</v>
      </c>
      <c r="G213" s="10">
        <v>666</v>
      </c>
      <c r="H213" s="10">
        <v>575.5</v>
      </c>
      <c r="I213" s="10">
        <f t="shared" si="19"/>
        <v>86.411411411411407</v>
      </c>
      <c r="J213" s="10">
        <f t="shared" si="20"/>
        <v>-90.5</v>
      </c>
      <c r="K213" s="10">
        <v>-90.5</v>
      </c>
      <c r="L213" s="12" t="s">
        <v>1313</v>
      </c>
      <c r="M213" s="350" t="s">
        <v>1070</v>
      </c>
    </row>
    <row r="214" spans="1:13" ht="39.6">
      <c r="A214" s="77" t="e">
        <f>VLOOKUP(B214,#REF!,3,FALSE)</f>
        <v>#REF!</v>
      </c>
      <c r="B214" s="14">
        <v>9</v>
      </c>
      <c r="C214" s="26" t="s">
        <v>53</v>
      </c>
      <c r="D214" s="36" t="s">
        <v>22</v>
      </c>
      <c r="E214" s="49" t="s">
        <v>764</v>
      </c>
      <c r="F214" s="41" t="s">
        <v>73</v>
      </c>
      <c r="G214" s="19">
        <v>237</v>
      </c>
      <c r="H214" s="19">
        <v>0</v>
      </c>
      <c r="I214" s="10">
        <f t="shared" si="19"/>
        <v>0</v>
      </c>
      <c r="J214" s="10">
        <f t="shared" si="20"/>
        <v>-237</v>
      </c>
      <c r="K214" s="10">
        <v>-237</v>
      </c>
      <c r="L214" s="12" t="s">
        <v>1305</v>
      </c>
      <c r="M214" s="350" t="s">
        <v>1078</v>
      </c>
    </row>
    <row r="215" spans="1:13" ht="26.4">
      <c r="A215" s="77" t="e">
        <f>VLOOKUP(B215,#REF!,3,FALSE)</f>
        <v>#REF!</v>
      </c>
      <c r="B215" s="14">
        <v>9</v>
      </c>
      <c r="C215" s="26" t="s">
        <v>53</v>
      </c>
      <c r="D215" s="36" t="s">
        <v>22</v>
      </c>
      <c r="E215" s="49" t="s">
        <v>764</v>
      </c>
      <c r="F215" s="41" t="s">
        <v>692</v>
      </c>
      <c r="G215" s="19">
        <v>144.1</v>
      </c>
      <c r="H215" s="19">
        <v>35</v>
      </c>
      <c r="I215" s="10">
        <f t="shared" si="19"/>
        <v>24.288688410825817</v>
      </c>
      <c r="J215" s="10">
        <f t="shared" si="20"/>
        <v>-109.1</v>
      </c>
      <c r="K215" s="10">
        <v>-109.1</v>
      </c>
      <c r="L215" s="12" t="s">
        <v>1305</v>
      </c>
      <c r="M215" s="350" t="s">
        <v>1079</v>
      </c>
    </row>
    <row r="216" spans="1:13" ht="39.6">
      <c r="A216" s="77" t="e">
        <f>VLOOKUP(B216,#REF!,3,FALSE)</f>
        <v>#REF!</v>
      </c>
      <c r="B216" s="14">
        <v>9</v>
      </c>
      <c r="C216" s="26" t="s">
        <v>53</v>
      </c>
      <c r="D216" s="36" t="s">
        <v>22</v>
      </c>
      <c r="E216" s="49" t="s">
        <v>764</v>
      </c>
      <c r="F216" s="41" t="s">
        <v>721</v>
      </c>
      <c r="G216" s="19">
        <v>297</v>
      </c>
      <c r="H216" s="19">
        <v>126.5</v>
      </c>
      <c r="I216" s="10">
        <f t="shared" si="19"/>
        <v>42.592592592592595</v>
      </c>
      <c r="J216" s="10">
        <f t="shared" si="20"/>
        <v>-170.5</v>
      </c>
      <c r="K216" s="10">
        <v>-170.5</v>
      </c>
      <c r="L216" s="12" t="s">
        <v>1310</v>
      </c>
      <c r="M216" s="350" t="s">
        <v>1080</v>
      </c>
    </row>
    <row r="217" spans="1:13">
      <c r="A217" s="77" t="e">
        <f>VLOOKUP(B217,#REF!,3,FALSE)</f>
        <v>#REF!</v>
      </c>
      <c r="B217" s="14">
        <v>9</v>
      </c>
      <c r="C217" s="26" t="s">
        <v>53</v>
      </c>
      <c r="D217" s="36" t="s">
        <v>22</v>
      </c>
      <c r="E217" s="49" t="s">
        <v>764</v>
      </c>
      <c r="F217" s="13" t="s">
        <v>11</v>
      </c>
      <c r="G217" s="10">
        <v>1528.2</v>
      </c>
      <c r="H217" s="10">
        <v>819.4</v>
      </c>
      <c r="I217" s="10">
        <f t="shared" si="19"/>
        <v>53.618636304148673</v>
      </c>
      <c r="J217" s="10">
        <f t="shared" si="20"/>
        <v>-708.80000000000007</v>
      </c>
      <c r="K217" s="10">
        <v>-1</v>
      </c>
      <c r="L217" s="12" t="s">
        <v>1313</v>
      </c>
      <c r="M217" s="350" t="s">
        <v>506</v>
      </c>
    </row>
    <row r="218" spans="1:13" ht="26.4">
      <c r="A218" s="77" t="e">
        <f>VLOOKUP(B218,#REF!,3,FALSE)</f>
        <v>#REF!</v>
      </c>
      <c r="B218" s="14">
        <v>9</v>
      </c>
      <c r="C218" s="26" t="s">
        <v>53</v>
      </c>
      <c r="D218" s="36" t="s">
        <v>22</v>
      </c>
      <c r="E218" s="49" t="s">
        <v>764</v>
      </c>
      <c r="F218" s="13" t="s">
        <v>11</v>
      </c>
      <c r="G218" s="18"/>
      <c r="H218" s="18"/>
      <c r="I218" s="10" t="str">
        <f t="shared" si="19"/>
        <v/>
      </c>
      <c r="J218" s="10">
        <f t="shared" si="20"/>
        <v>0</v>
      </c>
      <c r="K218" s="10">
        <v>-170.7</v>
      </c>
      <c r="L218" s="12" t="s">
        <v>1312</v>
      </c>
      <c r="M218" s="350" t="s">
        <v>1081</v>
      </c>
    </row>
    <row r="219" spans="1:13" ht="26.4">
      <c r="A219" s="77" t="s">
        <v>340</v>
      </c>
      <c r="B219" s="14">
        <v>9</v>
      </c>
      <c r="C219" s="26" t="s">
        <v>53</v>
      </c>
      <c r="D219" s="36" t="s">
        <v>22</v>
      </c>
      <c r="E219" s="49" t="s">
        <v>764</v>
      </c>
      <c r="F219" s="13" t="s">
        <v>11</v>
      </c>
      <c r="G219" s="18"/>
      <c r="H219" s="18"/>
      <c r="I219" s="10"/>
      <c r="J219" s="10">
        <f t="shared" si="20"/>
        <v>0</v>
      </c>
      <c r="K219" s="10">
        <v>-33.1</v>
      </c>
      <c r="L219" s="12" t="s">
        <v>1308</v>
      </c>
      <c r="M219" s="350" t="s">
        <v>1082</v>
      </c>
    </row>
    <row r="220" spans="1:13">
      <c r="A220" s="77" t="s">
        <v>340</v>
      </c>
      <c r="B220" s="14">
        <v>9</v>
      </c>
      <c r="C220" s="26" t="s">
        <v>53</v>
      </c>
      <c r="D220" s="36" t="s">
        <v>22</v>
      </c>
      <c r="E220" s="49" t="s">
        <v>764</v>
      </c>
      <c r="F220" s="13" t="s">
        <v>11</v>
      </c>
      <c r="G220" s="18"/>
      <c r="H220" s="18"/>
      <c r="I220" s="10"/>
      <c r="J220" s="10">
        <f t="shared" si="20"/>
        <v>0</v>
      </c>
      <c r="K220" s="10">
        <v>-0.1</v>
      </c>
      <c r="L220" s="12" t="s">
        <v>1366</v>
      </c>
      <c r="M220" s="350" t="s">
        <v>1064</v>
      </c>
    </row>
    <row r="221" spans="1:13">
      <c r="A221" s="77" t="s">
        <v>340</v>
      </c>
      <c r="B221" s="14">
        <v>9</v>
      </c>
      <c r="C221" s="26" t="s">
        <v>53</v>
      </c>
      <c r="D221" s="36" t="s">
        <v>22</v>
      </c>
      <c r="E221" s="49" t="s">
        <v>764</v>
      </c>
      <c r="F221" s="13" t="s">
        <v>11</v>
      </c>
      <c r="G221" s="18"/>
      <c r="H221" s="18"/>
      <c r="I221" s="10"/>
      <c r="J221" s="10">
        <f t="shared" si="20"/>
        <v>0</v>
      </c>
      <c r="K221" s="10">
        <v>-279.10000000000002</v>
      </c>
      <c r="L221" s="12" t="s">
        <v>1307</v>
      </c>
      <c r="M221" s="350" t="s">
        <v>357</v>
      </c>
    </row>
    <row r="222" spans="1:13" ht="26.4">
      <c r="A222" s="77" t="s">
        <v>340</v>
      </c>
      <c r="B222" s="14">
        <v>9</v>
      </c>
      <c r="C222" s="26" t="s">
        <v>53</v>
      </c>
      <c r="D222" s="36" t="s">
        <v>22</v>
      </c>
      <c r="E222" s="49" t="s">
        <v>764</v>
      </c>
      <c r="F222" s="13" t="s">
        <v>11</v>
      </c>
      <c r="G222" s="18"/>
      <c r="H222" s="18"/>
      <c r="I222" s="10"/>
      <c r="J222" s="10">
        <f t="shared" si="20"/>
        <v>0</v>
      </c>
      <c r="K222" s="10">
        <v>-158.1</v>
      </c>
      <c r="L222" s="12" t="s">
        <v>1314</v>
      </c>
      <c r="M222" s="350" t="s">
        <v>1083</v>
      </c>
    </row>
    <row r="223" spans="1:13">
      <c r="A223" s="77" t="s">
        <v>340</v>
      </c>
      <c r="B223" s="14">
        <v>9</v>
      </c>
      <c r="C223" s="26" t="s">
        <v>53</v>
      </c>
      <c r="D223" s="36" t="s">
        <v>22</v>
      </c>
      <c r="E223" s="49" t="s">
        <v>764</v>
      </c>
      <c r="F223" s="13" t="s">
        <v>11</v>
      </c>
      <c r="G223" s="18"/>
      <c r="H223" s="18"/>
      <c r="I223" s="10"/>
      <c r="J223" s="10">
        <f t="shared" si="20"/>
        <v>0</v>
      </c>
      <c r="K223" s="10">
        <v>-5.5</v>
      </c>
      <c r="L223" s="12" t="s">
        <v>1310</v>
      </c>
      <c r="M223" s="350" t="s">
        <v>400</v>
      </c>
    </row>
    <row r="224" spans="1:13">
      <c r="A224" s="77" t="s">
        <v>340</v>
      </c>
      <c r="B224" s="14">
        <v>9</v>
      </c>
      <c r="C224" s="26" t="s">
        <v>53</v>
      </c>
      <c r="D224" s="36" t="s">
        <v>22</v>
      </c>
      <c r="E224" s="49" t="s">
        <v>764</v>
      </c>
      <c r="F224" s="13" t="s">
        <v>11</v>
      </c>
      <c r="G224" s="18"/>
      <c r="H224" s="18"/>
      <c r="I224" s="10"/>
      <c r="J224" s="10">
        <f t="shared" si="20"/>
        <v>0</v>
      </c>
      <c r="K224" s="10">
        <v>-4.8</v>
      </c>
      <c r="L224" s="12" t="s">
        <v>1311</v>
      </c>
      <c r="M224" s="350" t="s">
        <v>441</v>
      </c>
    </row>
    <row r="225" spans="1:13">
      <c r="A225" s="77" t="s">
        <v>340</v>
      </c>
      <c r="B225" s="14">
        <v>9</v>
      </c>
      <c r="C225" s="26" t="s">
        <v>53</v>
      </c>
      <c r="D225" s="36" t="s">
        <v>22</v>
      </c>
      <c r="E225" s="49" t="s">
        <v>764</v>
      </c>
      <c r="F225" s="13" t="s">
        <v>11</v>
      </c>
      <c r="G225" s="18"/>
      <c r="H225" s="18"/>
      <c r="I225" s="10"/>
      <c r="J225" s="10">
        <f t="shared" si="20"/>
        <v>0</v>
      </c>
      <c r="K225" s="10">
        <v>-42.7</v>
      </c>
      <c r="L225" s="12" t="s">
        <v>1390</v>
      </c>
      <c r="M225" s="350" t="s">
        <v>1084</v>
      </c>
    </row>
    <row r="226" spans="1:13">
      <c r="A226" s="77" t="s">
        <v>340</v>
      </c>
      <c r="B226" s="14">
        <v>9</v>
      </c>
      <c r="C226" s="26" t="s">
        <v>53</v>
      </c>
      <c r="D226" s="36" t="s">
        <v>22</v>
      </c>
      <c r="E226" s="49" t="s">
        <v>764</v>
      </c>
      <c r="F226" s="13" t="s">
        <v>11</v>
      </c>
      <c r="G226" s="18"/>
      <c r="H226" s="18"/>
      <c r="I226" s="10"/>
      <c r="J226" s="10">
        <f t="shared" si="20"/>
        <v>0</v>
      </c>
      <c r="K226" s="10">
        <v>-13.7</v>
      </c>
      <c r="L226" s="12" t="s">
        <v>1305</v>
      </c>
      <c r="M226" s="350" t="s">
        <v>1085</v>
      </c>
    </row>
    <row r="227" spans="1:13" ht="26.4">
      <c r="A227" s="77" t="e">
        <f>VLOOKUP(B227,#REF!,3,FALSE)</f>
        <v>#REF!</v>
      </c>
      <c r="B227" s="14">
        <v>9</v>
      </c>
      <c r="C227" s="26" t="s">
        <v>53</v>
      </c>
      <c r="D227" s="36" t="s">
        <v>22</v>
      </c>
      <c r="E227" s="49" t="s">
        <v>764</v>
      </c>
      <c r="F227" s="13" t="s">
        <v>379</v>
      </c>
      <c r="G227" s="10">
        <v>571.6</v>
      </c>
      <c r="H227" s="10">
        <v>566.6</v>
      </c>
      <c r="I227" s="10">
        <f t="shared" ref="I227:I288" si="22">IF(ISBLANK(H227),"",+H227/G227*100)</f>
        <v>99.125262421273618</v>
      </c>
      <c r="J227" s="10">
        <f t="shared" si="20"/>
        <v>-5</v>
      </c>
      <c r="K227" s="10">
        <v>-5</v>
      </c>
      <c r="L227" s="12" t="s">
        <v>1305</v>
      </c>
      <c r="M227" s="350" t="s">
        <v>1086</v>
      </c>
    </row>
    <row r="228" spans="1:13">
      <c r="A228" s="77" t="e">
        <f>VLOOKUP(B228,#REF!,3,FALSE)</f>
        <v>#REF!</v>
      </c>
      <c r="B228" s="14">
        <v>9</v>
      </c>
      <c r="C228" s="26" t="s">
        <v>53</v>
      </c>
      <c r="D228" s="36" t="s">
        <v>22</v>
      </c>
      <c r="E228" s="49" t="s">
        <v>764</v>
      </c>
      <c r="F228" s="13" t="s">
        <v>765</v>
      </c>
      <c r="G228" s="10">
        <v>58744.4</v>
      </c>
      <c r="H228" s="10">
        <v>24804.9</v>
      </c>
      <c r="I228" s="10">
        <f t="shared" si="22"/>
        <v>42.225131246552863</v>
      </c>
      <c r="J228" s="10">
        <f t="shared" si="20"/>
        <v>-33939.5</v>
      </c>
      <c r="K228" s="10">
        <v>-122.4</v>
      </c>
      <c r="L228" s="12" t="s">
        <v>1313</v>
      </c>
      <c r="M228" s="350" t="s">
        <v>506</v>
      </c>
    </row>
    <row r="229" spans="1:13" ht="26.4">
      <c r="A229" s="77" t="s">
        <v>340</v>
      </c>
      <c r="B229" s="14">
        <v>9</v>
      </c>
      <c r="C229" s="26" t="s">
        <v>53</v>
      </c>
      <c r="D229" s="36" t="s">
        <v>22</v>
      </c>
      <c r="E229" s="49" t="s">
        <v>764</v>
      </c>
      <c r="F229" s="13" t="s">
        <v>765</v>
      </c>
      <c r="G229" s="18"/>
      <c r="H229" s="18"/>
      <c r="I229" s="10"/>
      <c r="J229" s="10">
        <f t="shared" si="20"/>
        <v>0</v>
      </c>
      <c r="K229" s="10">
        <v>-93.6</v>
      </c>
      <c r="L229" s="12" t="s">
        <v>1312</v>
      </c>
      <c r="M229" s="350" t="s">
        <v>1081</v>
      </c>
    </row>
    <row r="230" spans="1:13">
      <c r="A230" s="77" t="s">
        <v>340</v>
      </c>
      <c r="B230" s="14">
        <v>9</v>
      </c>
      <c r="C230" s="26" t="s">
        <v>53</v>
      </c>
      <c r="D230" s="36" t="s">
        <v>22</v>
      </c>
      <c r="E230" s="49" t="s">
        <v>764</v>
      </c>
      <c r="F230" s="13" t="s">
        <v>765</v>
      </c>
      <c r="G230" s="18"/>
      <c r="H230" s="18"/>
      <c r="I230" s="10"/>
      <c r="J230" s="10">
        <f t="shared" si="20"/>
        <v>0</v>
      </c>
      <c r="K230" s="10">
        <v>-20.8</v>
      </c>
      <c r="L230" s="12" t="s">
        <v>1307</v>
      </c>
      <c r="M230" s="350" t="s">
        <v>357</v>
      </c>
    </row>
    <row r="231" spans="1:13">
      <c r="A231" s="77" t="s">
        <v>340</v>
      </c>
      <c r="B231" s="14">
        <v>9</v>
      </c>
      <c r="C231" s="26" t="s">
        <v>53</v>
      </c>
      <c r="D231" s="36" t="s">
        <v>22</v>
      </c>
      <c r="E231" s="49" t="s">
        <v>764</v>
      </c>
      <c r="F231" s="13" t="s">
        <v>765</v>
      </c>
      <c r="G231" s="18"/>
      <c r="H231" s="18"/>
      <c r="I231" s="10"/>
      <c r="J231" s="10">
        <f t="shared" si="20"/>
        <v>0</v>
      </c>
      <c r="K231" s="10">
        <v>-8.1999999999999993</v>
      </c>
      <c r="L231" s="12" t="s">
        <v>1314</v>
      </c>
      <c r="M231" s="350" t="s">
        <v>1087</v>
      </c>
    </row>
    <row r="232" spans="1:13" ht="66">
      <c r="A232" s="77" t="s">
        <v>340</v>
      </c>
      <c r="B232" s="14">
        <v>9</v>
      </c>
      <c r="C232" s="26" t="s">
        <v>53</v>
      </c>
      <c r="D232" s="36" t="s">
        <v>22</v>
      </c>
      <c r="E232" s="49" t="s">
        <v>764</v>
      </c>
      <c r="F232" s="13" t="s">
        <v>765</v>
      </c>
      <c r="G232" s="18"/>
      <c r="H232" s="18"/>
      <c r="I232" s="10"/>
      <c r="J232" s="10">
        <f t="shared" ref="J232:J294" si="23">+H232-G232</f>
        <v>0</v>
      </c>
      <c r="K232" s="10">
        <v>-7783.4</v>
      </c>
      <c r="L232" s="12" t="s">
        <v>1310</v>
      </c>
      <c r="M232" s="350" t="s">
        <v>1089</v>
      </c>
    </row>
    <row r="233" spans="1:13" ht="26.4">
      <c r="A233" s="77" t="s">
        <v>340</v>
      </c>
      <c r="B233" s="14">
        <v>9</v>
      </c>
      <c r="C233" s="26" t="s">
        <v>53</v>
      </c>
      <c r="D233" s="36" t="s">
        <v>22</v>
      </c>
      <c r="E233" s="49" t="s">
        <v>764</v>
      </c>
      <c r="F233" s="13" t="s">
        <v>765</v>
      </c>
      <c r="G233" s="18"/>
      <c r="H233" s="18"/>
      <c r="I233" s="10"/>
      <c r="J233" s="10">
        <f>+H233-G233</f>
        <v>0</v>
      </c>
      <c r="K233" s="10">
        <v>-4982</v>
      </c>
      <c r="L233" s="12" t="s">
        <v>1366</v>
      </c>
      <c r="M233" s="350" t="s">
        <v>1090</v>
      </c>
    </row>
    <row r="234" spans="1:13" ht="79.2">
      <c r="A234" s="77" t="e">
        <f>VLOOKUP(B234,#REF!,3,FALSE)</f>
        <v>#REF!</v>
      </c>
      <c r="B234" s="14">
        <v>9</v>
      </c>
      <c r="C234" s="26" t="s">
        <v>53</v>
      </c>
      <c r="D234" s="36" t="s">
        <v>22</v>
      </c>
      <c r="E234" s="49" t="s">
        <v>764</v>
      </c>
      <c r="F234" s="13" t="s">
        <v>765</v>
      </c>
      <c r="G234" s="18"/>
      <c r="H234" s="18"/>
      <c r="I234" s="10" t="str">
        <f t="shared" si="22"/>
        <v/>
      </c>
      <c r="J234" s="10">
        <f t="shared" si="23"/>
        <v>0</v>
      </c>
      <c r="K234" s="10">
        <v>-20929.099999999999</v>
      </c>
      <c r="L234" s="12" t="s">
        <v>1305</v>
      </c>
      <c r="M234" s="350" t="s">
        <v>1088</v>
      </c>
    </row>
    <row r="235" spans="1:13" ht="26.4">
      <c r="A235" s="77" t="e">
        <f>VLOOKUP(B235,#REF!,3,FALSE)</f>
        <v>#REF!</v>
      </c>
      <c r="B235" s="105">
        <v>9</v>
      </c>
      <c r="C235" s="64" t="s">
        <v>53</v>
      </c>
      <c r="D235" s="50" t="s">
        <v>22</v>
      </c>
      <c r="E235" s="93" t="s">
        <v>764</v>
      </c>
      <c r="F235" s="51" t="s">
        <v>12</v>
      </c>
      <c r="G235" s="28">
        <f>SUM(G194:G228)</f>
        <v>194238.7</v>
      </c>
      <c r="H235" s="28">
        <f>SUM(H194:H228)</f>
        <v>127859.70000000001</v>
      </c>
      <c r="I235" s="28">
        <f t="shared" si="22"/>
        <v>65.826068646464378</v>
      </c>
      <c r="J235" s="28">
        <f t="shared" si="23"/>
        <v>-66379</v>
      </c>
      <c r="K235" s="28">
        <f>SUM(K194:K234)</f>
        <v>-66379</v>
      </c>
      <c r="L235" s="115"/>
      <c r="M235" s="350"/>
    </row>
    <row r="236" spans="1:13" ht="26.4">
      <c r="A236" s="77" t="e">
        <f>VLOOKUP(B236,#REF!,3,FALSE)</f>
        <v>#REF!</v>
      </c>
      <c r="B236" s="14">
        <v>9</v>
      </c>
      <c r="C236" s="26" t="s">
        <v>53</v>
      </c>
      <c r="D236" s="36" t="s">
        <v>85</v>
      </c>
      <c r="E236" s="49" t="s">
        <v>781</v>
      </c>
      <c r="F236" s="41" t="s">
        <v>8</v>
      </c>
      <c r="G236" s="19">
        <v>6366.9</v>
      </c>
      <c r="H236" s="19">
        <v>3831</v>
      </c>
      <c r="I236" s="10">
        <f t="shared" si="22"/>
        <v>60.170569664986104</v>
      </c>
      <c r="J236" s="10">
        <f t="shared" si="23"/>
        <v>-2535.8999999999996</v>
      </c>
      <c r="K236" s="10">
        <v>-188.2</v>
      </c>
      <c r="L236" s="12" t="s">
        <v>1313</v>
      </c>
      <c r="M236" s="350" t="s">
        <v>1166</v>
      </c>
    </row>
    <row r="237" spans="1:13" ht="26.4">
      <c r="A237" s="77" t="e">
        <f>VLOOKUP(B237,#REF!,3,FALSE)</f>
        <v>#REF!</v>
      </c>
      <c r="B237" s="14">
        <v>9</v>
      </c>
      <c r="C237" s="26" t="s">
        <v>53</v>
      </c>
      <c r="D237" s="36" t="s">
        <v>85</v>
      </c>
      <c r="E237" s="49" t="s">
        <v>781</v>
      </c>
      <c r="F237" s="41" t="s">
        <v>8</v>
      </c>
      <c r="G237" s="19"/>
      <c r="H237" s="19"/>
      <c r="I237" s="10" t="str">
        <f t="shared" si="22"/>
        <v/>
      </c>
      <c r="J237" s="10">
        <f t="shared" si="23"/>
        <v>0</v>
      </c>
      <c r="K237" s="10">
        <v>-539</v>
      </c>
      <c r="L237" s="12" t="s">
        <v>1312</v>
      </c>
      <c r="M237" s="350" t="s">
        <v>1081</v>
      </c>
    </row>
    <row r="238" spans="1:13">
      <c r="A238" s="77" t="s">
        <v>340</v>
      </c>
      <c r="B238" s="14">
        <v>9</v>
      </c>
      <c r="C238" s="26" t="s">
        <v>53</v>
      </c>
      <c r="D238" s="36" t="s">
        <v>85</v>
      </c>
      <c r="E238" s="49" t="s">
        <v>781</v>
      </c>
      <c r="F238" s="41" t="s">
        <v>8</v>
      </c>
      <c r="G238" s="19"/>
      <c r="H238" s="19"/>
      <c r="I238" s="10"/>
      <c r="J238" s="10">
        <f t="shared" si="23"/>
        <v>0</v>
      </c>
      <c r="K238" s="10">
        <v>-1078.8</v>
      </c>
      <c r="L238" s="12" t="s">
        <v>1308</v>
      </c>
      <c r="M238" s="350" t="s">
        <v>1167</v>
      </c>
    </row>
    <row r="239" spans="1:13">
      <c r="A239" s="77" t="s">
        <v>340</v>
      </c>
      <c r="B239" s="14">
        <v>9</v>
      </c>
      <c r="C239" s="26" t="s">
        <v>53</v>
      </c>
      <c r="D239" s="36" t="s">
        <v>85</v>
      </c>
      <c r="E239" s="49" t="s">
        <v>781</v>
      </c>
      <c r="F239" s="41" t="s">
        <v>8</v>
      </c>
      <c r="G239" s="19"/>
      <c r="H239" s="19"/>
      <c r="I239" s="10"/>
      <c r="J239" s="10">
        <f t="shared" si="23"/>
        <v>0</v>
      </c>
      <c r="K239" s="10">
        <v>-85.5</v>
      </c>
      <c r="L239" s="12" t="s">
        <v>1307</v>
      </c>
      <c r="M239" s="350" t="s">
        <v>1168</v>
      </c>
    </row>
    <row r="240" spans="1:13" ht="39.6">
      <c r="A240" s="77" t="s">
        <v>340</v>
      </c>
      <c r="B240" s="14">
        <v>9</v>
      </c>
      <c r="C240" s="26" t="s">
        <v>53</v>
      </c>
      <c r="D240" s="36" t="s">
        <v>85</v>
      </c>
      <c r="E240" s="49" t="s">
        <v>781</v>
      </c>
      <c r="F240" s="41" t="s">
        <v>8</v>
      </c>
      <c r="G240" s="19"/>
      <c r="H240" s="19"/>
      <c r="I240" s="10"/>
      <c r="J240" s="10">
        <f t="shared" si="23"/>
        <v>0</v>
      </c>
      <c r="K240" s="10">
        <v>-415</v>
      </c>
      <c r="L240" s="12" t="s">
        <v>1314</v>
      </c>
      <c r="M240" s="350" t="s">
        <v>1169</v>
      </c>
    </row>
    <row r="241" spans="1:13">
      <c r="A241" s="77" t="s">
        <v>340</v>
      </c>
      <c r="B241" s="14">
        <v>9</v>
      </c>
      <c r="C241" s="26" t="s">
        <v>53</v>
      </c>
      <c r="D241" s="36" t="s">
        <v>85</v>
      </c>
      <c r="E241" s="49" t="s">
        <v>781</v>
      </c>
      <c r="F241" s="41" t="s">
        <v>8</v>
      </c>
      <c r="G241" s="19"/>
      <c r="H241" s="19"/>
      <c r="I241" s="10"/>
      <c r="J241" s="10">
        <f t="shared" si="23"/>
        <v>0</v>
      </c>
      <c r="K241" s="10">
        <v>-89.7</v>
      </c>
      <c r="L241" s="12" t="s">
        <v>1310</v>
      </c>
      <c r="M241" s="350" t="s">
        <v>1170</v>
      </c>
    </row>
    <row r="242" spans="1:13">
      <c r="A242" s="77" t="s">
        <v>340</v>
      </c>
      <c r="B242" s="14">
        <v>9</v>
      </c>
      <c r="C242" s="26" t="s">
        <v>53</v>
      </c>
      <c r="D242" s="36" t="s">
        <v>85</v>
      </c>
      <c r="E242" s="49" t="s">
        <v>781</v>
      </c>
      <c r="F242" s="41" t="s">
        <v>8</v>
      </c>
      <c r="G242" s="19"/>
      <c r="H242" s="19"/>
      <c r="I242" s="10"/>
      <c r="J242" s="10">
        <f t="shared" si="23"/>
        <v>0</v>
      </c>
      <c r="K242" s="10">
        <v>-139.69999999999999</v>
      </c>
      <c r="L242" s="12" t="s">
        <v>1305</v>
      </c>
      <c r="M242" s="350" t="s">
        <v>1171</v>
      </c>
    </row>
    <row r="243" spans="1:13" ht="26.4">
      <c r="A243" s="77" t="e">
        <f>VLOOKUP(B243,#REF!,3,FALSE)</f>
        <v>#REF!</v>
      </c>
      <c r="B243" s="14">
        <v>9</v>
      </c>
      <c r="C243" s="26" t="s">
        <v>53</v>
      </c>
      <c r="D243" s="36" t="s">
        <v>85</v>
      </c>
      <c r="E243" s="49" t="s">
        <v>781</v>
      </c>
      <c r="F243" s="41" t="s">
        <v>25</v>
      </c>
      <c r="G243" s="19">
        <v>37</v>
      </c>
      <c r="H243" s="19">
        <v>14.6</v>
      </c>
      <c r="I243" s="10">
        <f t="shared" si="22"/>
        <v>39.459459459459453</v>
      </c>
      <c r="J243" s="10">
        <f t="shared" si="23"/>
        <v>-22.4</v>
      </c>
      <c r="K243" s="10">
        <v>-6</v>
      </c>
      <c r="L243" s="12" t="s">
        <v>1313</v>
      </c>
      <c r="M243" s="350" t="s">
        <v>1172</v>
      </c>
    </row>
    <row r="244" spans="1:13" ht="26.4">
      <c r="A244" s="77" t="e">
        <f>VLOOKUP(B244,#REF!,3,FALSE)</f>
        <v>#REF!</v>
      </c>
      <c r="B244" s="14">
        <v>9</v>
      </c>
      <c r="C244" s="26" t="s">
        <v>53</v>
      </c>
      <c r="D244" s="36" t="s">
        <v>85</v>
      </c>
      <c r="E244" s="49" t="s">
        <v>781</v>
      </c>
      <c r="F244" s="41" t="s">
        <v>25</v>
      </c>
      <c r="G244" s="18"/>
      <c r="H244" s="18"/>
      <c r="I244" s="10" t="str">
        <f t="shared" si="22"/>
        <v/>
      </c>
      <c r="J244" s="10">
        <f t="shared" si="23"/>
        <v>0</v>
      </c>
      <c r="K244" s="10">
        <v>-16.399999999999999</v>
      </c>
      <c r="L244" s="12" t="s">
        <v>1310</v>
      </c>
      <c r="M244" s="350" t="s">
        <v>1173</v>
      </c>
    </row>
    <row r="245" spans="1:13" ht="26.4">
      <c r="A245" s="77" t="e">
        <f>VLOOKUP(B245,#REF!,3,FALSE)</f>
        <v>#REF!</v>
      </c>
      <c r="B245" s="14">
        <v>9</v>
      </c>
      <c r="C245" s="26" t="s">
        <v>53</v>
      </c>
      <c r="D245" s="36" t="s">
        <v>85</v>
      </c>
      <c r="E245" s="49" t="s">
        <v>781</v>
      </c>
      <c r="F245" s="41" t="s">
        <v>71</v>
      </c>
      <c r="G245" s="19">
        <v>3</v>
      </c>
      <c r="H245" s="19">
        <v>0.6</v>
      </c>
      <c r="I245" s="10">
        <f t="shared" si="22"/>
        <v>20</v>
      </c>
      <c r="J245" s="10">
        <f t="shared" si="23"/>
        <v>-2.4</v>
      </c>
      <c r="K245" s="10">
        <v>-0.7</v>
      </c>
      <c r="L245" s="12" t="s">
        <v>1313</v>
      </c>
      <c r="M245" s="350" t="s">
        <v>1174</v>
      </c>
    </row>
    <row r="246" spans="1:13" ht="26.4">
      <c r="A246" s="77" t="e">
        <f>VLOOKUP(B246,#REF!,3,FALSE)</f>
        <v>#REF!</v>
      </c>
      <c r="B246" s="14">
        <v>9</v>
      </c>
      <c r="C246" s="26" t="s">
        <v>53</v>
      </c>
      <c r="D246" s="36" t="s">
        <v>85</v>
      </c>
      <c r="E246" s="49" t="s">
        <v>781</v>
      </c>
      <c r="F246" s="41" t="s">
        <v>71</v>
      </c>
      <c r="G246" s="18"/>
      <c r="H246" s="18"/>
      <c r="I246" s="10" t="str">
        <f t="shared" si="22"/>
        <v/>
      </c>
      <c r="J246" s="10">
        <f t="shared" si="23"/>
        <v>0</v>
      </c>
      <c r="K246" s="10">
        <v>-1.7</v>
      </c>
      <c r="L246" s="12" t="s">
        <v>1305</v>
      </c>
      <c r="M246" s="350" t="s">
        <v>1175</v>
      </c>
    </row>
    <row r="247" spans="1:13" ht="26.4">
      <c r="A247" s="77" t="e">
        <f>VLOOKUP(B247,#REF!,3,FALSE)</f>
        <v>#REF!</v>
      </c>
      <c r="B247" s="14">
        <v>9</v>
      </c>
      <c r="C247" s="26" t="s">
        <v>53</v>
      </c>
      <c r="D247" s="36" t="s">
        <v>85</v>
      </c>
      <c r="E247" s="49" t="s">
        <v>781</v>
      </c>
      <c r="F247" s="41" t="s">
        <v>26</v>
      </c>
      <c r="G247" s="19">
        <v>206.5</v>
      </c>
      <c r="H247" s="19">
        <v>85</v>
      </c>
      <c r="I247" s="10">
        <f t="shared" si="22"/>
        <v>41.162227602905574</v>
      </c>
      <c r="J247" s="10">
        <f t="shared" si="23"/>
        <v>-121.5</v>
      </c>
      <c r="K247" s="10">
        <v>-27.1</v>
      </c>
      <c r="L247" s="12" t="s">
        <v>1313</v>
      </c>
      <c r="M247" s="350" t="s">
        <v>1172</v>
      </c>
    </row>
    <row r="248" spans="1:13" ht="26.4">
      <c r="A248" s="77" t="e">
        <f>VLOOKUP(B248,#REF!,3,FALSE)</f>
        <v>#REF!</v>
      </c>
      <c r="B248" s="14">
        <v>9</v>
      </c>
      <c r="C248" s="26" t="s">
        <v>53</v>
      </c>
      <c r="D248" s="36" t="s">
        <v>85</v>
      </c>
      <c r="E248" s="49" t="s">
        <v>781</v>
      </c>
      <c r="F248" s="41" t="s">
        <v>26</v>
      </c>
      <c r="G248" s="18"/>
      <c r="H248" s="18"/>
      <c r="I248" s="10" t="str">
        <f t="shared" si="22"/>
        <v/>
      </c>
      <c r="J248" s="10">
        <f t="shared" si="23"/>
        <v>0</v>
      </c>
      <c r="K248" s="10">
        <v>-94.4</v>
      </c>
      <c r="L248" s="12" t="s">
        <v>1310</v>
      </c>
      <c r="M248" s="350" t="s">
        <v>1173</v>
      </c>
    </row>
    <row r="249" spans="1:13" ht="26.4">
      <c r="A249" s="77" t="e">
        <f>VLOOKUP(B249,#REF!,3,FALSE)</f>
        <v>#REF!</v>
      </c>
      <c r="B249" s="14">
        <v>9</v>
      </c>
      <c r="C249" s="26" t="s">
        <v>53</v>
      </c>
      <c r="D249" s="36" t="s">
        <v>85</v>
      </c>
      <c r="E249" s="49" t="s">
        <v>781</v>
      </c>
      <c r="F249" s="41" t="s">
        <v>606</v>
      </c>
      <c r="G249" s="10">
        <v>109.1</v>
      </c>
      <c r="H249" s="10">
        <v>56.5</v>
      </c>
      <c r="I249" s="10">
        <f t="shared" si="22"/>
        <v>51.787351054078833</v>
      </c>
      <c r="J249" s="10">
        <f t="shared" si="23"/>
        <v>-52.599999999999994</v>
      </c>
      <c r="K249" s="10">
        <v>-52.6</v>
      </c>
      <c r="L249" s="12" t="s">
        <v>1313</v>
      </c>
      <c r="M249" s="350" t="s">
        <v>1176</v>
      </c>
    </row>
    <row r="250" spans="1:13" ht="26.4">
      <c r="A250" s="77" t="e">
        <f>VLOOKUP(B250,#REF!,3,FALSE)</f>
        <v>#REF!</v>
      </c>
      <c r="B250" s="14">
        <v>9</v>
      </c>
      <c r="C250" s="26" t="s">
        <v>53</v>
      </c>
      <c r="D250" s="36" t="s">
        <v>85</v>
      </c>
      <c r="E250" s="49" t="s">
        <v>781</v>
      </c>
      <c r="F250" s="41" t="s">
        <v>72</v>
      </c>
      <c r="G250" s="19">
        <v>8.1</v>
      </c>
      <c r="H250" s="19">
        <v>3.3</v>
      </c>
      <c r="I250" s="10">
        <f t="shared" si="22"/>
        <v>40.74074074074074</v>
      </c>
      <c r="J250" s="10">
        <f t="shared" si="23"/>
        <v>-4.8</v>
      </c>
      <c r="K250" s="10">
        <v>-1</v>
      </c>
      <c r="L250" s="12" t="s">
        <v>1313</v>
      </c>
      <c r="M250" s="350" t="s">
        <v>1174</v>
      </c>
    </row>
    <row r="251" spans="1:13" ht="26.4">
      <c r="A251" s="77" t="e">
        <f>VLOOKUP(B251,#REF!,3,FALSE)</f>
        <v>#REF!</v>
      </c>
      <c r="B251" s="14">
        <v>9</v>
      </c>
      <c r="C251" s="26" t="s">
        <v>53</v>
      </c>
      <c r="D251" s="36" t="s">
        <v>85</v>
      </c>
      <c r="E251" s="49" t="s">
        <v>781</v>
      </c>
      <c r="F251" s="41" t="s">
        <v>72</v>
      </c>
      <c r="G251" s="18"/>
      <c r="H251" s="18"/>
      <c r="I251" s="10" t="str">
        <f t="shared" si="22"/>
        <v/>
      </c>
      <c r="J251" s="10">
        <f t="shared" si="23"/>
        <v>0</v>
      </c>
      <c r="K251" s="10">
        <v>-3.8</v>
      </c>
      <c r="L251" s="12" t="s">
        <v>1305</v>
      </c>
      <c r="M251" s="350" t="s">
        <v>1175</v>
      </c>
    </row>
    <row r="252" spans="1:13" ht="39.6">
      <c r="A252" s="77" t="e">
        <f>VLOOKUP(B252,#REF!,3,FALSE)</f>
        <v>#REF!</v>
      </c>
      <c r="B252" s="14">
        <v>9</v>
      </c>
      <c r="C252" s="26" t="s">
        <v>53</v>
      </c>
      <c r="D252" s="36" t="s">
        <v>85</v>
      </c>
      <c r="E252" s="49" t="s">
        <v>781</v>
      </c>
      <c r="F252" s="41" t="s">
        <v>765</v>
      </c>
      <c r="G252" s="10">
        <v>572</v>
      </c>
      <c r="H252" s="10">
        <v>225.9</v>
      </c>
      <c r="I252" s="10">
        <f t="shared" si="22"/>
        <v>39.493006993006993</v>
      </c>
      <c r="J252" s="10">
        <f t="shared" si="23"/>
        <v>-346.1</v>
      </c>
      <c r="K252" s="10">
        <v>-6.1</v>
      </c>
      <c r="L252" s="12" t="s">
        <v>1313</v>
      </c>
      <c r="M252" s="350" t="s">
        <v>1177</v>
      </c>
    </row>
    <row r="253" spans="1:13" ht="26.4">
      <c r="A253" s="77" t="e">
        <f>VLOOKUP(B253,#REF!,3,FALSE)</f>
        <v>#REF!</v>
      </c>
      <c r="B253" s="14">
        <v>9</v>
      </c>
      <c r="C253" s="26" t="s">
        <v>53</v>
      </c>
      <c r="D253" s="36" t="s">
        <v>85</v>
      </c>
      <c r="E253" s="49" t="s">
        <v>781</v>
      </c>
      <c r="F253" s="41" t="s">
        <v>765</v>
      </c>
      <c r="G253" s="10"/>
      <c r="H253" s="10"/>
      <c r="I253" s="10" t="str">
        <f t="shared" si="22"/>
        <v/>
      </c>
      <c r="J253" s="10">
        <f t="shared" si="23"/>
        <v>0</v>
      </c>
      <c r="K253" s="10">
        <v>-133.80000000000001</v>
      </c>
      <c r="L253" s="12" t="s">
        <v>1312</v>
      </c>
      <c r="M253" s="350" t="s">
        <v>1081</v>
      </c>
    </row>
    <row r="254" spans="1:13" ht="26.4">
      <c r="A254" s="77" t="s">
        <v>340</v>
      </c>
      <c r="B254" s="14">
        <v>9</v>
      </c>
      <c r="C254" s="26" t="s">
        <v>53</v>
      </c>
      <c r="D254" s="36" t="s">
        <v>85</v>
      </c>
      <c r="E254" s="49" t="s">
        <v>781</v>
      </c>
      <c r="F254" s="41" t="s">
        <v>765</v>
      </c>
      <c r="G254" s="10"/>
      <c r="H254" s="10"/>
      <c r="I254" s="10"/>
      <c r="J254" s="10">
        <f t="shared" si="23"/>
        <v>0</v>
      </c>
      <c r="K254" s="10">
        <v>-6.2</v>
      </c>
      <c r="L254" s="12" t="s">
        <v>1314</v>
      </c>
      <c r="M254" s="350" t="s">
        <v>1178</v>
      </c>
    </row>
    <row r="255" spans="1:13">
      <c r="A255" s="77" t="s">
        <v>340</v>
      </c>
      <c r="B255" s="14">
        <v>9</v>
      </c>
      <c r="C255" s="26" t="s">
        <v>53</v>
      </c>
      <c r="D255" s="36" t="s">
        <v>85</v>
      </c>
      <c r="E255" s="49" t="s">
        <v>781</v>
      </c>
      <c r="F255" s="41" t="s">
        <v>765</v>
      </c>
      <c r="G255" s="10"/>
      <c r="H255" s="10"/>
      <c r="I255" s="10"/>
      <c r="J255" s="10">
        <f t="shared" si="23"/>
        <v>0</v>
      </c>
      <c r="K255" s="10">
        <v>-50</v>
      </c>
      <c r="L255" s="12" t="s">
        <v>1311</v>
      </c>
      <c r="M255" s="350" t="s">
        <v>1179</v>
      </c>
    </row>
    <row r="256" spans="1:13">
      <c r="A256" s="77" t="e">
        <f>VLOOKUP(B256,#REF!,3,FALSE)</f>
        <v>#REF!</v>
      </c>
      <c r="B256" s="14">
        <v>9</v>
      </c>
      <c r="C256" s="26" t="s">
        <v>53</v>
      </c>
      <c r="D256" s="36" t="s">
        <v>85</v>
      </c>
      <c r="E256" s="49" t="s">
        <v>781</v>
      </c>
      <c r="F256" s="41" t="s">
        <v>765</v>
      </c>
      <c r="G256" s="19"/>
      <c r="H256" s="19"/>
      <c r="I256" s="10" t="str">
        <f t="shared" si="22"/>
        <v/>
      </c>
      <c r="J256" s="10">
        <f t="shared" si="23"/>
        <v>0</v>
      </c>
      <c r="K256" s="10">
        <v>-150</v>
      </c>
      <c r="L256" s="12" t="s">
        <v>1305</v>
      </c>
      <c r="M256" s="350" t="s">
        <v>1180</v>
      </c>
    </row>
    <row r="257" spans="1:13" ht="26.4">
      <c r="A257" s="77" t="e">
        <f>VLOOKUP(B257,#REF!,3,FALSE)</f>
        <v>#REF!</v>
      </c>
      <c r="B257" s="105">
        <v>9</v>
      </c>
      <c r="C257" s="64" t="s">
        <v>53</v>
      </c>
      <c r="D257" s="50" t="s">
        <v>85</v>
      </c>
      <c r="E257" s="93" t="s">
        <v>781</v>
      </c>
      <c r="F257" s="51" t="s">
        <v>12</v>
      </c>
      <c r="G257" s="28">
        <f>SUM(G236:G256)</f>
        <v>7302.6</v>
      </c>
      <c r="H257" s="28">
        <f>SUM(H236:H256)</f>
        <v>4216.8999999999996</v>
      </c>
      <c r="I257" s="28">
        <f t="shared" si="22"/>
        <v>57.745186645852151</v>
      </c>
      <c r="J257" s="28">
        <f t="shared" si="23"/>
        <v>-3085.7000000000007</v>
      </c>
      <c r="K257" s="28">
        <f>SUM(K236:K256)</f>
        <v>-3085.6999999999994</v>
      </c>
      <c r="L257" s="115"/>
      <c r="M257" s="350"/>
    </row>
    <row r="258" spans="1:13" ht="26.4">
      <c r="A258" s="77" t="e">
        <f>VLOOKUP(B258,#REF!,3,FALSE)</f>
        <v>#REF!</v>
      </c>
      <c r="B258" s="88">
        <v>9</v>
      </c>
      <c r="C258" s="89" t="s">
        <v>53</v>
      </c>
      <c r="D258" s="167"/>
      <c r="E258" s="116"/>
      <c r="F258" s="92" t="s">
        <v>13</v>
      </c>
      <c r="G258" s="72">
        <f>+G257+G235</f>
        <v>201541.30000000002</v>
      </c>
      <c r="H258" s="72">
        <f>+H257+H235</f>
        <v>132076.6</v>
      </c>
      <c r="I258" s="72">
        <f t="shared" si="22"/>
        <v>65.533267871150969</v>
      </c>
      <c r="J258" s="72">
        <f t="shared" si="23"/>
        <v>-69464.700000000012</v>
      </c>
      <c r="K258" s="72">
        <f>+K257+K235</f>
        <v>-69464.7</v>
      </c>
      <c r="L258" s="187"/>
      <c r="M258" s="350"/>
    </row>
    <row r="259" spans="1:13" ht="26.4">
      <c r="A259" s="77" t="e">
        <f>VLOOKUP(B259,#REF!,3,FALSE)</f>
        <v>#REF!</v>
      </c>
      <c r="B259" s="14">
        <v>1811</v>
      </c>
      <c r="C259" s="26" t="s">
        <v>119</v>
      </c>
      <c r="D259" s="442" t="s">
        <v>475</v>
      </c>
      <c r="E259" s="49" t="s">
        <v>611</v>
      </c>
      <c r="F259" s="41" t="s">
        <v>8</v>
      </c>
      <c r="G259" s="19">
        <v>62258.6</v>
      </c>
      <c r="H259" s="19">
        <v>24227.4</v>
      </c>
      <c r="I259" s="10">
        <f t="shared" si="22"/>
        <v>38.914141981991243</v>
      </c>
      <c r="J259" s="10">
        <f t="shared" si="23"/>
        <v>-38031.199999999997</v>
      </c>
      <c r="K259" s="383">
        <v>-63.1</v>
      </c>
      <c r="L259" s="395" t="s">
        <v>27</v>
      </c>
      <c r="M259" s="350" t="s">
        <v>506</v>
      </c>
    </row>
    <row r="260" spans="1:13" ht="26.4">
      <c r="A260" s="77" t="e">
        <f>VLOOKUP(B260,#REF!,3,FALSE)</f>
        <v>#REF!</v>
      </c>
      <c r="B260" s="14">
        <v>1811</v>
      </c>
      <c r="C260" s="26" t="s">
        <v>119</v>
      </c>
      <c r="D260" s="442" t="s">
        <v>475</v>
      </c>
      <c r="E260" s="49" t="s">
        <v>611</v>
      </c>
      <c r="F260" s="41" t="s">
        <v>8</v>
      </c>
      <c r="G260" s="19"/>
      <c r="H260" s="19"/>
      <c r="I260" s="10" t="str">
        <f t="shared" si="22"/>
        <v/>
      </c>
      <c r="J260" s="10">
        <f t="shared" si="23"/>
        <v>0</v>
      </c>
      <c r="K260" s="383">
        <v>-223.4</v>
      </c>
      <c r="L260" s="395" t="s">
        <v>56</v>
      </c>
      <c r="M260" s="350" t="s">
        <v>889</v>
      </c>
    </row>
    <row r="261" spans="1:13" ht="26.4">
      <c r="A261" s="77" t="e">
        <f>VLOOKUP(B261,#REF!,3,FALSE)</f>
        <v>#REF!</v>
      </c>
      <c r="B261" s="14">
        <v>1811</v>
      </c>
      <c r="C261" s="26" t="s">
        <v>119</v>
      </c>
      <c r="D261" s="442" t="s">
        <v>475</v>
      </c>
      <c r="E261" s="49" t="s">
        <v>611</v>
      </c>
      <c r="F261" s="41" t="s">
        <v>8</v>
      </c>
      <c r="G261" s="19"/>
      <c r="H261" s="19"/>
      <c r="I261" s="10"/>
      <c r="J261" s="10"/>
      <c r="K261" s="383">
        <v>-66.5</v>
      </c>
      <c r="L261" s="395" t="s">
        <v>50</v>
      </c>
      <c r="M261" s="350" t="s">
        <v>369</v>
      </c>
    </row>
    <row r="262" spans="1:13" ht="26.4">
      <c r="A262" s="77" t="e">
        <f>VLOOKUP(B262,#REF!,3,FALSE)</f>
        <v>#REF!</v>
      </c>
      <c r="B262" s="14">
        <v>1811</v>
      </c>
      <c r="C262" s="26" t="s">
        <v>119</v>
      </c>
      <c r="D262" s="442" t="s">
        <v>475</v>
      </c>
      <c r="E262" s="49" t="s">
        <v>611</v>
      </c>
      <c r="F262" s="41" t="s">
        <v>8</v>
      </c>
      <c r="G262" s="19"/>
      <c r="H262" s="19"/>
      <c r="I262" s="10"/>
      <c r="J262" s="10"/>
      <c r="K262" s="383">
        <v>-439.6</v>
      </c>
      <c r="L262" s="395" t="s">
        <v>155</v>
      </c>
      <c r="M262" s="350" t="s">
        <v>355</v>
      </c>
    </row>
    <row r="263" spans="1:13" ht="26.4">
      <c r="A263" s="77" t="e">
        <f>VLOOKUP(B263,#REF!,3,FALSE)</f>
        <v>#REF!</v>
      </c>
      <c r="B263" s="14">
        <v>1811</v>
      </c>
      <c r="C263" s="26" t="s">
        <v>119</v>
      </c>
      <c r="D263" s="442" t="s">
        <v>475</v>
      </c>
      <c r="E263" s="49" t="s">
        <v>611</v>
      </c>
      <c r="F263" s="41" t="s">
        <v>8</v>
      </c>
      <c r="G263" s="19"/>
      <c r="H263" s="19"/>
      <c r="I263" s="10"/>
      <c r="J263" s="10"/>
      <c r="K263" s="383">
        <v>-351.3</v>
      </c>
      <c r="L263" s="395" t="s">
        <v>10</v>
      </c>
      <c r="M263" s="350" t="s">
        <v>448</v>
      </c>
    </row>
    <row r="264" spans="1:13" ht="92.4">
      <c r="A264" s="77" t="e">
        <f>VLOOKUP(B264,#REF!,3,FALSE)</f>
        <v>#REF!</v>
      </c>
      <c r="B264" s="14">
        <v>1811</v>
      </c>
      <c r="C264" s="26" t="s">
        <v>119</v>
      </c>
      <c r="D264" s="442" t="s">
        <v>475</v>
      </c>
      <c r="E264" s="49" t="s">
        <v>611</v>
      </c>
      <c r="F264" s="41" t="s">
        <v>8</v>
      </c>
      <c r="G264" s="19"/>
      <c r="H264" s="19"/>
      <c r="I264" s="10"/>
      <c r="J264" s="10"/>
      <c r="K264" s="383">
        <f>-6056.2-366.5</f>
        <v>-6422.7</v>
      </c>
      <c r="L264" s="395" t="s">
        <v>122</v>
      </c>
      <c r="M264" s="350" t="s">
        <v>890</v>
      </c>
    </row>
    <row r="265" spans="1:13" ht="52.8">
      <c r="A265" s="77" t="e">
        <f>VLOOKUP(B265,#REF!,3,FALSE)</f>
        <v>#REF!</v>
      </c>
      <c r="B265" s="14">
        <v>1811</v>
      </c>
      <c r="C265" s="26" t="s">
        <v>119</v>
      </c>
      <c r="D265" s="442" t="s">
        <v>475</v>
      </c>
      <c r="E265" s="49" t="s">
        <v>611</v>
      </c>
      <c r="F265" s="41" t="s">
        <v>8</v>
      </c>
      <c r="G265" s="19"/>
      <c r="H265" s="19"/>
      <c r="I265" s="10"/>
      <c r="J265" s="10"/>
      <c r="K265" s="383">
        <f>-838.1-106-17433.5-11077</f>
        <v>-29454.6</v>
      </c>
      <c r="L265" s="395" t="s">
        <v>121</v>
      </c>
      <c r="M265" s="350" t="s">
        <v>891</v>
      </c>
    </row>
    <row r="266" spans="1:13" ht="26.4">
      <c r="A266" s="77" t="e">
        <f>VLOOKUP(B266,#REF!,3,FALSE)</f>
        <v>#REF!</v>
      </c>
      <c r="B266" s="14">
        <v>1811</v>
      </c>
      <c r="C266" s="26" t="s">
        <v>119</v>
      </c>
      <c r="D266" s="442" t="s">
        <v>475</v>
      </c>
      <c r="E266" s="49" t="s">
        <v>611</v>
      </c>
      <c r="F266" s="41" t="s">
        <v>8</v>
      </c>
      <c r="G266" s="19"/>
      <c r="H266" s="19"/>
      <c r="I266" s="10"/>
      <c r="J266" s="10"/>
      <c r="K266" s="383">
        <f>-228.6+152.8-10-60-7.5</f>
        <v>-153.29999999999998</v>
      </c>
      <c r="L266" s="395" t="s">
        <v>171</v>
      </c>
      <c r="M266" s="350" t="s">
        <v>892</v>
      </c>
    </row>
    <row r="267" spans="1:13" ht="52.8">
      <c r="A267" s="77" t="e">
        <f>VLOOKUP(B267,#REF!,3,FALSE)</f>
        <v>#REF!</v>
      </c>
      <c r="B267" s="14">
        <v>1811</v>
      </c>
      <c r="C267" s="26" t="s">
        <v>119</v>
      </c>
      <c r="D267" s="442" t="s">
        <v>475</v>
      </c>
      <c r="E267" s="49" t="s">
        <v>611</v>
      </c>
      <c r="F267" s="41" t="s">
        <v>8</v>
      </c>
      <c r="G267" s="19"/>
      <c r="H267" s="19"/>
      <c r="I267" s="10"/>
      <c r="J267" s="10"/>
      <c r="K267" s="383">
        <v>-17</v>
      </c>
      <c r="L267" s="395" t="s">
        <v>9</v>
      </c>
      <c r="M267" s="350" t="s">
        <v>893</v>
      </c>
    </row>
    <row r="268" spans="1:13" ht="39.6">
      <c r="A268" s="77" t="e">
        <f>VLOOKUP(B268,#REF!,3,FALSE)</f>
        <v>#REF!</v>
      </c>
      <c r="B268" s="14">
        <v>1811</v>
      </c>
      <c r="C268" s="26" t="s">
        <v>119</v>
      </c>
      <c r="D268" s="442" t="s">
        <v>475</v>
      </c>
      <c r="E268" s="49" t="s">
        <v>611</v>
      </c>
      <c r="F268" s="41" t="s">
        <v>8</v>
      </c>
      <c r="G268" s="19"/>
      <c r="H268" s="19"/>
      <c r="I268" s="10"/>
      <c r="J268" s="10"/>
      <c r="K268" s="383">
        <v>-839.7</v>
      </c>
      <c r="L268" s="395" t="s">
        <v>9</v>
      </c>
      <c r="M268" s="350" t="s">
        <v>894</v>
      </c>
    </row>
    <row r="269" spans="1:13" ht="92.4">
      <c r="A269" s="77" t="e">
        <f>VLOOKUP(B269,#REF!,3,FALSE)</f>
        <v>#REF!</v>
      </c>
      <c r="B269" s="14">
        <v>1811</v>
      </c>
      <c r="C269" s="26" t="s">
        <v>119</v>
      </c>
      <c r="D269" s="40" t="s">
        <v>475</v>
      </c>
      <c r="E269" s="49" t="s">
        <v>611</v>
      </c>
      <c r="F269" s="41" t="s">
        <v>326</v>
      </c>
      <c r="G269" s="19">
        <v>1643.4</v>
      </c>
      <c r="H269" s="19">
        <v>388.7</v>
      </c>
      <c r="I269" s="10">
        <f t="shared" si="22"/>
        <v>23.652184495557986</v>
      </c>
      <c r="J269" s="10">
        <f t="shared" si="23"/>
        <v>-1254.7</v>
      </c>
      <c r="K269" s="383">
        <v>-1130</v>
      </c>
      <c r="L269" s="395" t="s">
        <v>122</v>
      </c>
      <c r="M269" s="350" t="s">
        <v>869</v>
      </c>
    </row>
    <row r="270" spans="1:13" ht="26.4">
      <c r="A270" s="77" t="e">
        <f>VLOOKUP(B270,#REF!,3,FALSE)</f>
        <v>#REF!</v>
      </c>
      <c r="B270" s="14">
        <v>1811</v>
      </c>
      <c r="C270" s="26" t="s">
        <v>119</v>
      </c>
      <c r="D270" s="40" t="s">
        <v>475</v>
      </c>
      <c r="E270" s="49" t="s">
        <v>611</v>
      </c>
      <c r="F270" s="41"/>
      <c r="G270" s="19"/>
      <c r="H270" s="19"/>
      <c r="I270" s="10"/>
      <c r="J270" s="10"/>
      <c r="K270" s="383">
        <v>-124.7</v>
      </c>
      <c r="L270" s="395" t="s">
        <v>9</v>
      </c>
      <c r="M270" s="350" t="s">
        <v>895</v>
      </c>
    </row>
    <row r="271" spans="1:13" ht="26.4">
      <c r="A271" s="77" t="e">
        <f>VLOOKUP(B271,#REF!,3,FALSE)</f>
        <v>#REF!</v>
      </c>
      <c r="B271" s="14">
        <v>1811</v>
      </c>
      <c r="C271" s="26" t="s">
        <v>119</v>
      </c>
      <c r="D271" s="40" t="s">
        <v>475</v>
      </c>
      <c r="E271" s="49" t="s">
        <v>611</v>
      </c>
      <c r="F271" s="37" t="s">
        <v>31</v>
      </c>
      <c r="G271" s="19">
        <v>3009</v>
      </c>
      <c r="H271" s="19">
        <v>2345.5</v>
      </c>
      <c r="I271" s="10">
        <f t="shared" si="22"/>
        <v>77.949484878697234</v>
      </c>
      <c r="J271" s="10">
        <f t="shared" si="23"/>
        <v>-663.5</v>
      </c>
      <c r="K271" s="383">
        <v>-185.7</v>
      </c>
      <c r="L271" s="395" t="s">
        <v>122</v>
      </c>
      <c r="M271" s="350" t="s">
        <v>896</v>
      </c>
    </row>
    <row r="272" spans="1:13" ht="66">
      <c r="A272" s="77" t="e">
        <f>VLOOKUP(B272,#REF!,3,FALSE)</f>
        <v>#REF!</v>
      </c>
      <c r="B272" s="14">
        <v>1811</v>
      </c>
      <c r="C272" s="26" t="s">
        <v>119</v>
      </c>
      <c r="D272" s="40" t="s">
        <v>475</v>
      </c>
      <c r="E272" s="49" t="s">
        <v>611</v>
      </c>
      <c r="F272" s="37"/>
      <c r="G272" s="19"/>
      <c r="H272" s="19"/>
      <c r="I272" s="10"/>
      <c r="J272" s="10"/>
      <c r="K272" s="383">
        <v>-477.8</v>
      </c>
      <c r="L272" s="395" t="s">
        <v>121</v>
      </c>
      <c r="M272" s="350" t="s">
        <v>897</v>
      </c>
    </row>
    <row r="273" spans="1:13" ht="26.4">
      <c r="A273" s="77" t="e">
        <f>VLOOKUP(B273,#REF!,3,FALSE)</f>
        <v>#REF!</v>
      </c>
      <c r="B273" s="14">
        <v>1811</v>
      </c>
      <c r="C273" s="26" t="s">
        <v>119</v>
      </c>
      <c r="D273" s="40" t="s">
        <v>475</v>
      </c>
      <c r="E273" s="49" t="s">
        <v>611</v>
      </c>
      <c r="F273" s="37" t="s">
        <v>25</v>
      </c>
      <c r="G273" s="19">
        <v>664.2</v>
      </c>
      <c r="H273" s="19">
        <v>580.1</v>
      </c>
      <c r="I273" s="10">
        <f t="shared" si="22"/>
        <v>87.338151159289367</v>
      </c>
      <c r="J273" s="10">
        <f t="shared" si="23"/>
        <v>-84.100000000000023</v>
      </c>
      <c r="K273" s="383">
        <v>-36.1</v>
      </c>
      <c r="L273" s="395" t="s">
        <v>27</v>
      </c>
      <c r="M273" s="350" t="s">
        <v>506</v>
      </c>
    </row>
    <row r="274" spans="1:13" ht="26.4">
      <c r="A274" s="77" t="e">
        <f>VLOOKUP(B274,#REF!,3,FALSE)</f>
        <v>#REF!</v>
      </c>
      <c r="B274" s="14">
        <v>1811</v>
      </c>
      <c r="C274" s="26" t="s">
        <v>119</v>
      </c>
      <c r="D274" s="40" t="s">
        <v>475</v>
      </c>
      <c r="E274" s="49" t="s">
        <v>611</v>
      </c>
      <c r="F274" s="37"/>
      <c r="G274" s="19"/>
      <c r="H274" s="19"/>
      <c r="I274" s="10"/>
      <c r="J274" s="10"/>
      <c r="K274" s="383">
        <f>-40.6+31.5-4.8</f>
        <v>-13.900000000000002</v>
      </c>
      <c r="L274" s="395" t="s">
        <v>50</v>
      </c>
      <c r="M274" s="350" t="s">
        <v>898</v>
      </c>
    </row>
    <row r="275" spans="1:13" ht="26.4">
      <c r="A275" s="77" t="e">
        <f>VLOOKUP(B275,#REF!,3,FALSE)</f>
        <v>#REF!</v>
      </c>
      <c r="B275" s="14">
        <v>1811</v>
      </c>
      <c r="C275" s="26" t="s">
        <v>119</v>
      </c>
      <c r="D275" s="40" t="s">
        <v>475</v>
      </c>
      <c r="E275" s="49" t="s">
        <v>611</v>
      </c>
      <c r="F275" s="37"/>
      <c r="G275" s="19"/>
      <c r="H275" s="19"/>
      <c r="I275" s="10"/>
      <c r="J275" s="10"/>
      <c r="K275" s="383">
        <f>-23.3-3.5</f>
        <v>-26.8</v>
      </c>
      <c r="L275" s="395" t="s">
        <v>155</v>
      </c>
      <c r="M275" s="350" t="s">
        <v>900</v>
      </c>
    </row>
    <row r="276" spans="1:13" ht="26.4">
      <c r="A276" s="77" t="e">
        <f>VLOOKUP(B276,#REF!,3,FALSE)</f>
        <v>#REF!</v>
      </c>
      <c r="B276" s="14">
        <v>1811</v>
      </c>
      <c r="C276" s="26" t="s">
        <v>119</v>
      </c>
      <c r="D276" s="40" t="s">
        <v>475</v>
      </c>
      <c r="E276" s="49" t="s">
        <v>611</v>
      </c>
      <c r="F276" s="37"/>
      <c r="G276" s="19"/>
      <c r="H276" s="19"/>
      <c r="I276" s="10"/>
      <c r="J276" s="10"/>
      <c r="K276" s="383">
        <f>-4.3-3</f>
        <v>-7.3</v>
      </c>
      <c r="L276" s="395" t="s">
        <v>122</v>
      </c>
      <c r="M276" s="350" t="s">
        <v>901</v>
      </c>
    </row>
    <row r="277" spans="1:13" ht="39.6">
      <c r="A277" s="77" t="e">
        <f>VLOOKUP(B277,#REF!,3,FALSE)</f>
        <v>#REF!</v>
      </c>
      <c r="B277" s="14">
        <v>1811</v>
      </c>
      <c r="C277" s="26" t="s">
        <v>119</v>
      </c>
      <c r="D277" s="40" t="s">
        <v>475</v>
      </c>
      <c r="E277" s="49" t="s">
        <v>611</v>
      </c>
      <c r="F277" s="37" t="s">
        <v>291</v>
      </c>
      <c r="G277" s="19">
        <v>344</v>
      </c>
      <c r="H277" s="19">
        <v>218.6</v>
      </c>
      <c r="I277" s="10">
        <f t="shared" si="22"/>
        <v>63.546511627906973</v>
      </c>
      <c r="J277" s="10">
        <f t="shared" si="23"/>
        <v>-125.4</v>
      </c>
      <c r="K277" s="383">
        <v>-125.4</v>
      </c>
      <c r="L277" s="395" t="s">
        <v>121</v>
      </c>
      <c r="M277" s="350" t="s">
        <v>902</v>
      </c>
    </row>
    <row r="278" spans="1:13" ht="26.4">
      <c r="A278" s="77" t="e">
        <f>VLOOKUP(B278,#REF!,3,FALSE)</f>
        <v>#REF!</v>
      </c>
      <c r="B278" s="14">
        <v>1811</v>
      </c>
      <c r="C278" s="26" t="s">
        <v>119</v>
      </c>
      <c r="D278" s="40" t="s">
        <v>475</v>
      </c>
      <c r="E278" s="49" t="s">
        <v>611</v>
      </c>
      <c r="F278" s="37" t="s">
        <v>71</v>
      </c>
      <c r="G278" s="19">
        <v>18.3</v>
      </c>
      <c r="H278" s="19">
        <v>15.5</v>
      </c>
      <c r="I278" s="10">
        <f t="shared" si="22"/>
        <v>84.699453551912569</v>
      </c>
      <c r="J278" s="10">
        <f t="shared" si="23"/>
        <v>-2.8000000000000007</v>
      </c>
      <c r="K278" s="383">
        <v>-2.8</v>
      </c>
      <c r="L278" s="395" t="s">
        <v>10</v>
      </c>
      <c r="M278" s="350" t="s">
        <v>903</v>
      </c>
    </row>
    <row r="279" spans="1:13" ht="26.4">
      <c r="A279" s="77" t="e">
        <f>VLOOKUP(B279,#REF!,3,FALSE)</f>
        <v>#REF!</v>
      </c>
      <c r="B279" s="14">
        <v>1811</v>
      </c>
      <c r="C279" s="26" t="s">
        <v>119</v>
      </c>
      <c r="D279" s="40" t="s">
        <v>475</v>
      </c>
      <c r="E279" s="49" t="s">
        <v>611</v>
      </c>
      <c r="F279" s="41" t="s">
        <v>55</v>
      </c>
      <c r="G279" s="19">
        <v>141476</v>
      </c>
      <c r="H279" s="19">
        <v>109441</v>
      </c>
      <c r="I279" s="10">
        <f t="shared" si="22"/>
        <v>77.356583448782828</v>
      </c>
      <c r="J279" s="10">
        <f t="shared" si="23"/>
        <v>-32035</v>
      </c>
      <c r="K279" s="383">
        <f>-238.9-3781.8-6071.1</f>
        <v>-10091.800000000001</v>
      </c>
      <c r="L279" s="395" t="s">
        <v>50</v>
      </c>
      <c r="M279" s="350" t="s">
        <v>904</v>
      </c>
    </row>
    <row r="280" spans="1:13" ht="52.8">
      <c r="A280" s="77" t="e">
        <f>VLOOKUP(B280,#REF!,3,FALSE)</f>
        <v>#REF!</v>
      </c>
      <c r="B280" s="14">
        <v>1811</v>
      </c>
      <c r="C280" s="26" t="s">
        <v>119</v>
      </c>
      <c r="D280" s="40" t="s">
        <v>475</v>
      </c>
      <c r="E280" s="49" t="s">
        <v>611</v>
      </c>
      <c r="F280" s="41"/>
      <c r="G280" s="19"/>
      <c r="H280" s="19"/>
      <c r="I280" s="10"/>
      <c r="J280" s="10"/>
      <c r="K280" s="383">
        <v>-21943.200000000001</v>
      </c>
      <c r="L280" s="395" t="s">
        <v>121</v>
      </c>
      <c r="M280" s="350" t="s">
        <v>905</v>
      </c>
    </row>
    <row r="281" spans="1:13" ht="26.4">
      <c r="A281" s="77" t="e">
        <f>VLOOKUP(B281,#REF!,3,FALSE)</f>
        <v>#REF!</v>
      </c>
      <c r="B281" s="14">
        <v>1811</v>
      </c>
      <c r="C281" s="26" t="s">
        <v>119</v>
      </c>
      <c r="D281" s="40" t="s">
        <v>475</v>
      </c>
      <c r="E281" s="49" t="s">
        <v>611</v>
      </c>
      <c r="F281" s="41" t="s">
        <v>26</v>
      </c>
      <c r="G281" s="19">
        <v>3758</v>
      </c>
      <c r="H281" s="19">
        <v>3287.1</v>
      </c>
      <c r="I281" s="10">
        <f t="shared" si="22"/>
        <v>87.469398616285261</v>
      </c>
      <c r="J281" s="10">
        <f t="shared" si="23"/>
        <v>-470.90000000000009</v>
      </c>
      <c r="K281" s="383">
        <v>-203.5</v>
      </c>
      <c r="L281" s="395" t="s">
        <v>27</v>
      </c>
      <c r="M281" s="350" t="s">
        <v>506</v>
      </c>
    </row>
    <row r="282" spans="1:13" ht="26.4">
      <c r="A282" s="77" t="e">
        <f>VLOOKUP(B282,#REF!,3,FALSE)</f>
        <v>#REF!</v>
      </c>
      <c r="B282" s="14">
        <v>1811</v>
      </c>
      <c r="C282" s="26" t="s">
        <v>119</v>
      </c>
      <c r="D282" s="40" t="s">
        <v>475</v>
      </c>
      <c r="E282" s="49" t="s">
        <v>611</v>
      </c>
      <c r="F282" s="41"/>
      <c r="G282" s="19"/>
      <c r="H282" s="19"/>
      <c r="I282" s="10"/>
      <c r="J282" s="10"/>
      <c r="K282" s="383">
        <f>-227.9+177.5-26.8</f>
        <v>-77.2</v>
      </c>
      <c r="L282" s="395" t="s">
        <v>50</v>
      </c>
      <c r="M282" s="350" t="s">
        <v>898</v>
      </c>
    </row>
    <row r="283" spans="1:13" ht="39.6">
      <c r="A283" s="77" t="e">
        <f>VLOOKUP(B283,#REF!,3,FALSE)</f>
        <v>#REF!</v>
      </c>
      <c r="B283" s="14">
        <v>1811</v>
      </c>
      <c r="C283" s="26" t="s">
        <v>119</v>
      </c>
      <c r="D283" s="40" t="s">
        <v>475</v>
      </c>
      <c r="E283" s="49" t="s">
        <v>611</v>
      </c>
      <c r="F283" s="41"/>
      <c r="G283" s="19"/>
      <c r="H283" s="19"/>
      <c r="I283" s="10"/>
      <c r="J283" s="10"/>
      <c r="K283" s="383">
        <f>-130.2-20.5</f>
        <v>-150.69999999999999</v>
      </c>
      <c r="L283" s="395" t="s">
        <v>155</v>
      </c>
      <c r="M283" s="350" t="s">
        <v>899</v>
      </c>
    </row>
    <row r="284" spans="1:13" ht="26.4">
      <c r="A284" s="77" t="e">
        <f>VLOOKUP(B284,#REF!,3,FALSE)</f>
        <v>#REF!</v>
      </c>
      <c r="B284" s="14">
        <v>1811</v>
      </c>
      <c r="C284" s="26" t="s">
        <v>119</v>
      </c>
      <c r="D284" s="40" t="s">
        <v>475</v>
      </c>
      <c r="E284" s="49" t="s">
        <v>611</v>
      </c>
      <c r="F284" s="41"/>
      <c r="G284" s="19"/>
      <c r="H284" s="19"/>
      <c r="I284" s="10"/>
      <c r="J284" s="10"/>
      <c r="K284" s="383">
        <f>-48.5+26-17</f>
        <v>-39.5</v>
      </c>
      <c r="L284" s="395" t="s">
        <v>122</v>
      </c>
      <c r="M284" s="350" t="s">
        <v>901</v>
      </c>
    </row>
    <row r="285" spans="1:13" ht="39.6">
      <c r="A285" s="77" t="e">
        <f>VLOOKUP(B285,#REF!,3,FALSE)</f>
        <v>#REF!</v>
      </c>
      <c r="B285" s="14">
        <v>1811</v>
      </c>
      <c r="C285" s="26" t="s">
        <v>119</v>
      </c>
      <c r="D285" s="40" t="s">
        <v>475</v>
      </c>
      <c r="E285" s="49" t="s">
        <v>611</v>
      </c>
      <c r="F285" s="37" t="s">
        <v>721</v>
      </c>
      <c r="G285" s="19">
        <v>1949</v>
      </c>
      <c r="H285" s="19">
        <v>1238.7</v>
      </c>
      <c r="I285" s="10">
        <f t="shared" si="22"/>
        <v>63.55566957414058</v>
      </c>
      <c r="J285" s="10">
        <f t="shared" si="23"/>
        <v>-710.3</v>
      </c>
      <c r="K285" s="383">
        <v>-710.3</v>
      </c>
      <c r="L285" s="395" t="s">
        <v>121</v>
      </c>
      <c r="M285" s="350" t="s">
        <v>902</v>
      </c>
    </row>
    <row r="286" spans="1:13" ht="26.4">
      <c r="A286" s="77" t="e">
        <f>VLOOKUP(B286,#REF!,3,FALSE)</f>
        <v>#REF!</v>
      </c>
      <c r="B286" s="14">
        <v>1811</v>
      </c>
      <c r="C286" s="26" t="s">
        <v>119</v>
      </c>
      <c r="D286" s="40" t="s">
        <v>475</v>
      </c>
      <c r="E286" s="49" t="s">
        <v>611</v>
      </c>
      <c r="F286" s="37" t="s">
        <v>72</v>
      </c>
      <c r="G286" s="19">
        <v>102.6</v>
      </c>
      <c r="H286" s="19">
        <v>87.8</v>
      </c>
      <c r="I286" s="10">
        <f t="shared" si="22"/>
        <v>85.575048732943472</v>
      </c>
      <c r="J286" s="10">
        <f t="shared" si="23"/>
        <v>-14.799999999999997</v>
      </c>
      <c r="K286" s="383">
        <v>-2.6</v>
      </c>
      <c r="L286" s="395" t="s">
        <v>27</v>
      </c>
      <c r="M286" s="350" t="s">
        <v>506</v>
      </c>
    </row>
    <row r="287" spans="1:13" ht="26.4">
      <c r="A287" s="77" t="e">
        <f>VLOOKUP(B287,#REF!,3,FALSE)</f>
        <v>#REF!</v>
      </c>
      <c r="B287" s="14">
        <v>1811</v>
      </c>
      <c r="C287" s="26" t="s">
        <v>119</v>
      </c>
      <c r="D287" s="40" t="s">
        <v>475</v>
      </c>
      <c r="E287" s="49" t="s">
        <v>611</v>
      </c>
      <c r="F287" s="37"/>
      <c r="G287" s="19"/>
      <c r="H287" s="19"/>
      <c r="I287" s="10"/>
      <c r="J287" s="10"/>
      <c r="K287" s="383">
        <v>-12.2</v>
      </c>
      <c r="L287" s="395" t="s">
        <v>10</v>
      </c>
      <c r="M287" s="350" t="s">
        <v>906</v>
      </c>
    </row>
    <row r="288" spans="1:13" ht="26.4">
      <c r="A288" s="77" t="e">
        <f>VLOOKUP(B288,#REF!,3,FALSE)</f>
        <v>#REF!</v>
      </c>
      <c r="B288" s="14">
        <v>1811</v>
      </c>
      <c r="C288" s="26" t="s">
        <v>119</v>
      </c>
      <c r="D288" s="40" t="s">
        <v>475</v>
      </c>
      <c r="E288" s="49" t="s">
        <v>611</v>
      </c>
      <c r="F288" s="13" t="s">
        <v>11</v>
      </c>
      <c r="G288" s="19">
        <v>252.3</v>
      </c>
      <c r="H288" s="19">
        <v>193.1</v>
      </c>
      <c r="I288" s="10">
        <f t="shared" si="22"/>
        <v>76.535869996036453</v>
      </c>
      <c r="J288" s="10">
        <f t="shared" si="23"/>
        <v>-59.200000000000017</v>
      </c>
      <c r="K288" s="383">
        <v>-7.9</v>
      </c>
      <c r="L288" s="395" t="s">
        <v>27</v>
      </c>
      <c r="M288" s="350" t="s">
        <v>506</v>
      </c>
    </row>
    <row r="289" spans="1:13" ht="26.4">
      <c r="A289" s="77" t="e">
        <f>VLOOKUP(B289,#REF!,3,FALSE)</f>
        <v>#REF!</v>
      </c>
      <c r="B289" s="14">
        <v>1811</v>
      </c>
      <c r="C289" s="26" t="s">
        <v>119</v>
      </c>
      <c r="D289" s="40" t="s">
        <v>475</v>
      </c>
      <c r="E289" s="49" t="s">
        <v>611</v>
      </c>
      <c r="F289" s="13"/>
      <c r="G289" s="19"/>
      <c r="H289" s="19"/>
      <c r="I289" s="10"/>
      <c r="J289" s="10"/>
      <c r="K289" s="383">
        <v>-1.7</v>
      </c>
      <c r="L289" s="395" t="s">
        <v>1312</v>
      </c>
      <c r="M289" s="350" t="s">
        <v>907</v>
      </c>
    </row>
    <row r="290" spans="1:13" ht="26.4">
      <c r="A290" s="77" t="e">
        <f>VLOOKUP(B290,#REF!,3,FALSE)</f>
        <v>#REF!</v>
      </c>
      <c r="B290" s="14">
        <v>1811</v>
      </c>
      <c r="C290" s="26" t="s">
        <v>119</v>
      </c>
      <c r="D290" s="40" t="s">
        <v>475</v>
      </c>
      <c r="E290" s="49" t="s">
        <v>611</v>
      </c>
      <c r="F290" s="13"/>
      <c r="G290" s="19"/>
      <c r="H290" s="19"/>
      <c r="I290" s="10"/>
      <c r="J290" s="10"/>
      <c r="K290" s="383">
        <v>-19.2</v>
      </c>
      <c r="L290" s="395" t="s">
        <v>50</v>
      </c>
      <c r="M290" s="350" t="s">
        <v>369</v>
      </c>
    </row>
    <row r="291" spans="1:13" ht="26.4">
      <c r="A291" s="77" t="e">
        <f>VLOOKUP(B291,#REF!,3,FALSE)</f>
        <v>#REF!</v>
      </c>
      <c r="B291" s="14">
        <v>1811</v>
      </c>
      <c r="C291" s="26" t="s">
        <v>119</v>
      </c>
      <c r="D291" s="40" t="s">
        <v>475</v>
      </c>
      <c r="E291" s="49" t="s">
        <v>611</v>
      </c>
      <c r="F291" s="13"/>
      <c r="G291" s="19"/>
      <c r="H291" s="19"/>
      <c r="I291" s="10"/>
      <c r="J291" s="10"/>
      <c r="K291" s="383">
        <v>-30.4</v>
      </c>
      <c r="L291" s="395" t="s">
        <v>155</v>
      </c>
      <c r="M291" s="350" t="s">
        <v>355</v>
      </c>
    </row>
    <row r="292" spans="1:13" ht="52.8">
      <c r="A292" s="77" t="e">
        <f>VLOOKUP(B292,#REF!,3,FALSE)</f>
        <v>#REF!</v>
      </c>
      <c r="B292" s="14">
        <v>1811</v>
      </c>
      <c r="C292" s="26" t="s">
        <v>119</v>
      </c>
      <c r="D292" s="40" t="s">
        <v>475</v>
      </c>
      <c r="E292" s="49" t="s">
        <v>611</v>
      </c>
      <c r="F292" s="41" t="s">
        <v>379</v>
      </c>
      <c r="G292" s="19">
        <v>4040.2</v>
      </c>
      <c r="H292" s="19">
        <v>2637.5</v>
      </c>
      <c r="I292" s="10">
        <f t="shared" ref="I292:I365" si="24">IF(ISBLANK(H292),"",+H292/G292*100)</f>
        <v>65.281421711796455</v>
      </c>
      <c r="J292" s="10">
        <f t="shared" si="23"/>
        <v>-1402.6999999999998</v>
      </c>
      <c r="K292" s="383">
        <v>-1294.5999999999999</v>
      </c>
      <c r="L292" s="395" t="s">
        <v>121</v>
      </c>
      <c r="M292" s="350" t="s">
        <v>908</v>
      </c>
    </row>
    <row r="293" spans="1:13" ht="52.8">
      <c r="A293" s="77" t="e">
        <f>VLOOKUP(B293,#REF!,3,FALSE)</f>
        <v>#REF!</v>
      </c>
      <c r="B293" s="14">
        <v>1811</v>
      </c>
      <c r="C293" s="26" t="s">
        <v>119</v>
      </c>
      <c r="D293" s="40" t="s">
        <v>475</v>
      </c>
      <c r="E293" s="49" t="s">
        <v>611</v>
      </c>
      <c r="F293" s="41"/>
      <c r="G293" s="19"/>
      <c r="H293" s="19"/>
      <c r="I293" s="10"/>
      <c r="J293" s="10"/>
      <c r="K293" s="383">
        <v>-108.1</v>
      </c>
      <c r="L293" s="395" t="s">
        <v>155</v>
      </c>
      <c r="M293" s="350" t="s">
        <v>909</v>
      </c>
    </row>
    <row r="294" spans="1:13" ht="105.6">
      <c r="A294" s="77" t="e">
        <f>VLOOKUP(B294,#REF!,3,FALSE)</f>
        <v>#REF!</v>
      </c>
      <c r="B294" s="14">
        <v>1811</v>
      </c>
      <c r="C294" s="26" t="s">
        <v>119</v>
      </c>
      <c r="D294" s="40" t="s">
        <v>475</v>
      </c>
      <c r="E294" s="49" t="s">
        <v>611</v>
      </c>
      <c r="F294" s="41" t="s">
        <v>595</v>
      </c>
      <c r="G294" s="19">
        <v>565.29999999999995</v>
      </c>
      <c r="H294" s="19">
        <v>320.60000000000002</v>
      </c>
      <c r="I294" s="10">
        <f t="shared" si="24"/>
        <v>56.713249601981254</v>
      </c>
      <c r="J294" s="10">
        <f t="shared" si="23"/>
        <v>-244.69999999999993</v>
      </c>
      <c r="K294" s="383">
        <v>-244.7</v>
      </c>
      <c r="L294" s="395" t="s">
        <v>122</v>
      </c>
      <c r="M294" s="350" t="s">
        <v>910</v>
      </c>
    </row>
    <row r="295" spans="1:13" ht="39.6">
      <c r="A295" s="77" t="e">
        <f>VLOOKUP(B295,#REF!,3,FALSE)</f>
        <v>#REF!</v>
      </c>
      <c r="B295" s="105">
        <v>1811</v>
      </c>
      <c r="C295" s="64" t="s">
        <v>119</v>
      </c>
      <c r="D295" s="150" t="s">
        <v>475</v>
      </c>
      <c r="E295" s="93" t="s">
        <v>611</v>
      </c>
      <c r="F295" s="152" t="s">
        <v>12</v>
      </c>
      <c r="G295" s="281">
        <f>SUM(G259:G294)</f>
        <v>220080.9</v>
      </c>
      <c r="H295" s="281">
        <f>SUM(H259:H294)</f>
        <v>144981.6</v>
      </c>
      <c r="I295" s="28">
        <f>IF(ISBLANK(H295),"",+H295/G295*100)</f>
        <v>65.876502686057719</v>
      </c>
      <c r="J295" s="28">
        <f>+H295-G295</f>
        <v>-75099.299999999988</v>
      </c>
      <c r="K295" s="384">
        <f>SUM(K259:K294)</f>
        <v>-75099.3</v>
      </c>
      <c r="L295" s="429"/>
      <c r="M295" s="350"/>
    </row>
    <row r="296" spans="1:13" ht="26.4">
      <c r="A296" s="77" t="e">
        <f>VLOOKUP(B296,#REF!,3,FALSE)</f>
        <v>#REF!</v>
      </c>
      <c r="B296" s="14">
        <v>1811</v>
      </c>
      <c r="C296" s="26" t="s">
        <v>119</v>
      </c>
      <c r="D296" s="381" t="s">
        <v>612</v>
      </c>
      <c r="E296" s="49" t="s">
        <v>613</v>
      </c>
      <c r="F296" s="41" t="s">
        <v>8</v>
      </c>
      <c r="G296" s="19">
        <v>1614.1</v>
      </c>
      <c r="H296" s="19">
        <v>972.9</v>
      </c>
      <c r="I296" s="10">
        <f t="shared" si="24"/>
        <v>60.275075893686889</v>
      </c>
      <c r="J296" s="10">
        <f t="shared" ref="J296:J339" si="25">+H296-G296</f>
        <v>-641.19999999999993</v>
      </c>
      <c r="K296" s="383">
        <v>-410.8</v>
      </c>
      <c r="L296" s="395" t="s">
        <v>27</v>
      </c>
      <c r="M296" s="350" t="s">
        <v>506</v>
      </c>
    </row>
    <row r="297" spans="1:13" ht="26.4">
      <c r="A297" s="77" t="e">
        <f>VLOOKUP(B297,#REF!,3,FALSE)</f>
        <v>#REF!</v>
      </c>
      <c r="B297" s="14">
        <v>1811</v>
      </c>
      <c r="C297" s="26" t="s">
        <v>119</v>
      </c>
      <c r="D297" s="381" t="s">
        <v>612</v>
      </c>
      <c r="E297" s="49" t="s">
        <v>613</v>
      </c>
      <c r="F297" s="41"/>
      <c r="G297" s="19"/>
      <c r="H297" s="19"/>
      <c r="I297" s="10"/>
      <c r="J297" s="10"/>
      <c r="K297" s="383">
        <v>-230.4</v>
      </c>
      <c r="L297" s="395" t="s">
        <v>10</v>
      </c>
      <c r="M297" s="350" t="s">
        <v>448</v>
      </c>
    </row>
    <row r="298" spans="1:13" ht="39.6">
      <c r="A298" s="77" t="e">
        <f>VLOOKUP(B298,#REF!,3,FALSE)</f>
        <v>#REF!</v>
      </c>
      <c r="B298" s="105">
        <v>1811</v>
      </c>
      <c r="C298" s="64" t="s">
        <v>119</v>
      </c>
      <c r="D298" s="150" t="s">
        <v>612</v>
      </c>
      <c r="E298" s="93" t="s">
        <v>613</v>
      </c>
      <c r="F298" s="152" t="s">
        <v>12</v>
      </c>
      <c r="G298" s="281">
        <f>SUM(G296:G296)</f>
        <v>1614.1</v>
      </c>
      <c r="H298" s="281">
        <f>SUM(H296:H296)</f>
        <v>972.9</v>
      </c>
      <c r="I298" s="28">
        <f>IF(ISBLANK(H298),"",+H298/G298*100)</f>
        <v>60.275075893686889</v>
      </c>
      <c r="J298" s="28">
        <f>+H298-G298</f>
        <v>-641.19999999999993</v>
      </c>
      <c r="K298" s="384">
        <f>SUM(K296:K297)</f>
        <v>-641.20000000000005</v>
      </c>
      <c r="L298" s="429"/>
      <c r="M298" s="350"/>
    </row>
    <row r="299" spans="1:13" ht="26.4">
      <c r="A299" s="77" t="e">
        <f>VLOOKUP(B299,#REF!,3,FALSE)</f>
        <v>#REF!</v>
      </c>
      <c r="B299" s="14">
        <v>1811</v>
      </c>
      <c r="C299" s="26" t="s">
        <v>119</v>
      </c>
      <c r="D299" s="443" t="s">
        <v>614</v>
      </c>
      <c r="E299" s="49" t="s">
        <v>615</v>
      </c>
      <c r="F299" s="41" t="s">
        <v>8</v>
      </c>
      <c r="G299" s="19">
        <v>5992</v>
      </c>
      <c r="H299" s="19">
        <v>4244.5</v>
      </c>
      <c r="I299" s="10">
        <f t="shared" si="24"/>
        <v>70.836114819759672</v>
      </c>
      <c r="J299" s="10">
        <f t="shared" si="25"/>
        <v>-1747.5</v>
      </c>
      <c r="K299" s="392">
        <f>-468.6-10+457.9</f>
        <v>-20.700000000000045</v>
      </c>
      <c r="L299" s="394" t="s">
        <v>27</v>
      </c>
      <c r="M299" s="350" t="s">
        <v>506</v>
      </c>
    </row>
    <row r="300" spans="1:13" ht="79.2">
      <c r="A300" s="77" t="e">
        <f>VLOOKUP(B300,#REF!,3,FALSE)</f>
        <v>#REF!</v>
      </c>
      <c r="B300" s="14">
        <v>1811</v>
      </c>
      <c r="C300" s="26" t="s">
        <v>119</v>
      </c>
      <c r="D300" s="444" t="s">
        <v>614</v>
      </c>
      <c r="E300" s="49" t="s">
        <v>615</v>
      </c>
      <c r="F300" s="41"/>
      <c r="G300" s="19"/>
      <c r="H300" s="19"/>
      <c r="I300" s="10"/>
      <c r="J300" s="10"/>
      <c r="K300" s="392">
        <v>-105</v>
      </c>
      <c r="L300" s="394" t="s">
        <v>56</v>
      </c>
      <c r="M300" s="350" t="s">
        <v>920</v>
      </c>
    </row>
    <row r="301" spans="1:13" ht="39.6">
      <c r="A301" s="77" t="e">
        <f>VLOOKUP(B301,#REF!,3,FALSE)</f>
        <v>#REF!</v>
      </c>
      <c r="B301" s="14">
        <v>1811</v>
      </c>
      <c r="C301" s="26" t="s">
        <v>119</v>
      </c>
      <c r="D301" s="444" t="s">
        <v>614</v>
      </c>
      <c r="E301" s="49" t="s">
        <v>615</v>
      </c>
      <c r="F301" s="41"/>
      <c r="G301" s="19"/>
      <c r="H301" s="19"/>
      <c r="I301" s="10"/>
      <c r="J301" s="10"/>
      <c r="K301" s="392">
        <v>-457.9</v>
      </c>
      <c r="L301" s="394" t="s">
        <v>294</v>
      </c>
      <c r="M301" s="350" t="s">
        <v>911</v>
      </c>
    </row>
    <row r="302" spans="1:13" ht="145.19999999999999">
      <c r="A302" s="77" t="e">
        <f>VLOOKUP(B302,#REF!,3,FALSE)</f>
        <v>#REF!</v>
      </c>
      <c r="B302" s="14">
        <v>1811</v>
      </c>
      <c r="C302" s="26" t="s">
        <v>119</v>
      </c>
      <c r="D302" s="445" t="s">
        <v>614</v>
      </c>
      <c r="E302" s="49" t="s">
        <v>615</v>
      </c>
      <c r="F302" s="41"/>
      <c r="G302" s="19"/>
      <c r="H302" s="19"/>
      <c r="I302" s="10"/>
      <c r="J302" s="10"/>
      <c r="K302" s="392">
        <v>-1135.7</v>
      </c>
      <c r="L302" s="394" t="s">
        <v>155</v>
      </c>
      <c r="M302" s="350" t="s">
        <v>921</v>
      </c>
    </row>
    <row r="303" spans="1:13" ht="26.4">
      <c r="A303" s="77" t="e">
        <f>VLOOKUP(B303,#REF!,3,FALSE)</f>
        <v>#REF!</v>
      </c>
      <c r="B303" s="14">
        <v>1811</v>
      </c>
      <c r="C303" s="26" t="s">
        <v>119</v>
      </c>
      <c r="D303" s="40" t="s">
        <v>614</v>
      </c>
      <c r="E303" s="49" t="s">
        <v>615</v>
      </c>
      <c r="F303" s="41"/>
      <c r="G303" s="19"/>
      <c r="H303" s="19"/>
      <c r="I303" s="10" t="str">
        <f t="shared" si="24"/>
        <v/>
      </c>
      <c r="J303" s="10">
        <f t="shared" si="25"/>
        <v>0</v>
      </c>
      <c r="K303" s="392">
        <v>-28.2</v>
      </c>
      <c r="L303" s="394" t="s">
        <v>18</v>
      </c>
      <c r="M303" s="350" t="s">
        <v>912</v>
      </c>
    </row>
    <row r="304" spans="1:13" ht="26.4">
      <c r="A304" s="77" t="e">
        <f>VLOOKUP(B304,#REF!,3,FALSE)</f>
        <v>#REF!</v>
      </c>
      <c r="B304" s="14">
        <v>1811</v>
      </c>
      <c r="C304" s="26" t="s">
        <v>119</v>
      </c>
      <c r="D304" s="40" t="s">
        <v>614</v>
      </c>
      <c r="E304" s="49" t="s">
        <v>615</v>
      </c>
      <c r="F304" s="37" t="s">
        <v>25</v>
      </c>
      <c r="G304" s="19">
        <v>39.200000000000003</v>
      </c>
      <c r="H304" s="19">
        <v>34.9</v>
      </c>
      <c r="I304" s="10">
        <f t="shared" si="24"/>
        <v>89.030612244897938</v>
      </c>
      <c r="J304" s="10">
        <f t="shared" si="25"/>
        <v>-4.3000000000000043</v>
      </c>
      <c r="K304" s="392">
        <f>-0.5-3-0.8</f>
        <v>-4.3</v>
      </c>
      <c r="L304" s="394" t="s">
        <v>155</v>
      </c>
      <c r="M304" s="350" t="s">
        <v>913</v>
      </c>
    </row>
    <row r="305" spans="1:13" ht="26.4">
      <c r="A305" s="77" t="e">
        <f>VLOOKUP(B305,#REF!,3,FALSE)</f>
        <v>#REF!</v>
      </c>
      <c r="B305" s="14">
        <v>1811</v>
      </c>
      <c r="C305" s="26" t="s">
        <v>119</v>
      </c>
      <c r="D305" s="40" t="s">
        <v>614</v>
      </c>
      <c r="E305" s="49" t="s">
        <v>615</v>
      </c>
      <c r="F305" s="41" t="s">
        <v>71</v>
      </c>
      <c r="G305" s="19">
        <v>2.2999999999999998</v>
      </c>
      <c r="H305" s="19">
        <v>1.6</v>
      </c>
      <c r="I305" s="10">
        <f t="shared" si="24"/>
        <v>69.565217391304358</v>
      </c>
      <c r="J305" s="10">
        <f t="shared" si="25"/>
        <v>-0.69999999999999973</v>
      </c>
      <c r="K305" s="392">
        <v>-0.2</v>
      </c>
      <c r="L305" s="317" t="s">
        <v>27</v>
      </c>
      <c r="M305" s="350" t="s">
        <v>506</v>
      </c>
    </row>
    <row r="306" spans="1:13" ht="39.6">
      <c r="A306" s="77" t="e">
        <f>VLOOKUP(B306,#REF!,3,FALSE)</f>
        <v>#REF!</v>
      </c>
      <c r="B306" s="14">
        <v>1811</v>
      </c>
      <c r="C306" s="26" t="s">
        <v>119</v>
      </c>
      <c r="D306" s="40" t="s">
        <v>614</v>
      </c>
      <c r="E306" s="49" t="s">
        <v>615</v>
      </c>
      <c r="F306" s="41"/>
      <c r="G306" s="19"/>
      <c r="H306" s="19"/>
      <c r="I306" s="10"/>
      <c r="J306" s="10"/>
      <c r="K306" s="392">
        <v>-0.5</v>
      </c>
      <c r="L306" s="317" t="s">
        <v>10</v>
      </c>
      <c r="M306" s="350" t="s">
        <v>914</v>
      </c>
    </row>
    <row r="307" spans="1:13" ht="26.4">
      <c r="A307" s="77" t="e">
        <f>VLOOKUP(B307,#REF!,3,FALSE)</f>
        <v>#REF!</v>
      </c>
      <c r="B307" s="14">
        <v>1811</v>
      </c>
      <c r="C307" s="26" t="s">
        <v>119</v>
      </c>
      <c r="D307" s="40" t="s">
        <v>614</v>
      </c>
      <c r="E307" s="49" t="s">
        <v>615</v>
      </c>
      <c r="F307" s="41" t="s">
        <v>26</v>
      </c>
      <c r="G307" s="19">
        <v>220.6</v>
      </c>
      <c r="H307" s="19">
        <v>199.5</v>
      </c>
      <c r="I307" s="10">
        <f t="shared" si="24"/>
        <v>90.435176790571177</v>
      </c>
      <c r="J307" s="10">
        <f t="shared" si="25"/>
        <v>-21.099999999999994</v>
      </c>
      <c r="K307" s="393">
        <f>-0.6-16.4-4.1</f>
        <v>-21.1</v>
      </c>
      <c r="L307" s="317" t="s">
        <v>155</v>
      </c>
      <c r="M307" s="350" t="s">
        <v>913</v>
      </c>
    </row>
    <row r="308" spans="1:13" ht="26.4">
      <c r="A308" s="77" t="e">
        <f>VLOOKUP(B308,#REF!,3,FALSE)</f>
        <v>#REF!</v>
      </c>
      <c r="B308" s="14">
        <v>1811</v>
      </c>
      <c r="C308" s="26" t="s">
        <v>119</v>
      </c>
      <c r="D308" s="40" t="s">
        <v>614</v>
      </c>
      <c r="E308" s="49" t="s">
        <v>615</v>
      </c>
      <c r="F308" s="41" t="s">
        <v>606</v>
      </c>
      <c r="G308" s="19">
        <v>155.80000000000001</v>
      </c>
      <c r="H308" s="19">
        <v>125.3</v>
      </c>
      <c r="I308" s="10">
        <f t="shared" si="24"/>
        <v>80.423620025673941</v>
      </c>
      <c r="J308" s="10">
        <f t="shared" si="25"/>
        <v>-30.500000000000014</v>
      </c>
      <c r="K308" s="392">
        <f>-18.5-1</f>
        <v>-19.5</v>
      </c>
      <c r="L308" s="317" t="s">
        <v>1312</v>
      </c>
      <c r="M308" s="350" t="s">
        <v>907</v>
      </c>
    </row>
    <row r="309" spans="1:13" ht="52.8">
      <c r="A309" s="77" t="e">
        <f>VLOOKUP(B309,#REF!,3,FALSE)</f>
        <v>#REF!</v>
      </c>
      <c r="B309" s="14">
        <v>1811</v>
      </c>
      <c r="C309" s="26" t="s">
        <v>119</v>
      </c>
      <c r="D309" s="40" t="s">
        <v>614</v>
      </c>
      <c r="E309" s="49" t="s">
        <v>615</v>
      </c>
      <c r="F309" s="41"/>
      <c r="G309" s="19"/>
      <c r="H309" s="19"/>
      <c r="I309" s="10"/>
      <c r="J309" s="10"/>
      <c r="K309" s="392">
        <f>-29.5-1+19.5</f>
        <v>-11</v>
      </c>
      <c r="L309" s="395" t="s">
        <v>155</v>
      </c>
      <c r="M309" s="350" t="s">
        <v>915</v>
      </c>
    </row>
    <row r="310" spans="1:13" ht="26.4">
      <c r="A310" s="77" t="e">
        <f>VLOOKUP(B310,#REF!,3,FALSE)</f>
        <v>#REF!</v>
      </c>
      <c r="B310" s="14">
        <v>1811</v>
      </c>
      <c r="C310" s="26" t="s">
        <v>119</v>
      </c>
      <c r="D310" s="40" t="s">
        <v>614</v>
      </c>
      <c r="E310" s="49" t="s">
        <v>615</v>
      </c>
      <c r="F310" s="41" t="s">
        <v>72</v>
      </c>
      <c r="G310" s="19">
        <v>14</v>
      </c>
      <c r="H310" s="19">
        <v>9.3000000000000007</v>
      </c>
      <c r="I310" s="10">
        <f t="shared" si="24"/>
        <v>66.428571428571431</v>
      </c>
      <c r="J310" s="10">
        <f t="shared" si="25"/>
        <v>-4.6999999999999993</v>
      </c>
      <c r="K310" s="392">
        <v>-1.7</v>
      </c>
      <c r="L310" s="317" t="s">
        <v>27</v>
      </c>
      <c r="M310" s="350" t="s">
        <v>506</v>
      </c>
    </row>
    <row r="311" spans="1:13" ht="26.4">
      <c r="A311" s="77" t="e">
        <f>VLOOKUP(B311,#REF!,3,FALSE)</f>
        <v>#REF!</v>
      </c>
      <c r="B311" s="14">
        <v>1811</v>
      </c>
      <c r="C311" s="26" t="s">
        <v>119</v>
      </c>
      <c r="D311" s="40" t="s">
        <v>614</v>
      </c>
      <c r="E311" s="49" t="s">
        <v>615</v>
      </c>
      <c r="F311" s="41"/>
      <c r="G311" s="19"/>
      <c r="H311" s="19"/>
      <c r="I311" s="10"/>
      <c r="J311" s="10"/>
      <c r="K311" s="392">
        <v>-3</v>
      </c>
      <c r="L311" s="317" t="s">
        <v>10</v>
      </c>
      <c r="M311" s="350" t="s">
        <v>916</v>
      </c>
    </row>
    <row r="312" spans="1:13" ht="39.6">
      <c r="A312" s="77" t="e">
        <f>VLOOKUP(B312,#REF!,3,FALSE)</f>
        <v>#REF!</v>
      </c>
      <c r="B312" s="105">
        <v>1811</v>
      </c>
      <c r="C312" s="64" t="s">
        <v>119</v>
      </c>
      <c r="D312" s="327" t="s">
        <v>614</v>
      </c>
      <c r="E312" s="93" t="s">
        <v>120</v>
      </c>
      <c r="F312" s="51" t="s">
        <v>12</v>
      </c>
      <c r="G312" s="28">
        <f>SUM(G299:G310)</f>
        <v>6423.9000000000005</v>
      </c>
      <c r="H312" s="28">
        <f>SUM(H299:H310)</f>
        <v>4615.1000000000004</v>
      </c>
      <c r="I312" s="28">
        <f t="shared" si="24"/>
        <v>71.842650103519674</v>
      </c>
      <c r="J312" s="28">
        <f t="shared" si="25"/>
        <v>-1808.8000000000002</v>
      </c>
      <c r="K312" s="384">
        <f>SUM(K299:K311)</f>
        <v>-1808.8000000000002</v>
      </c>
      <c r="L312" s="186"/>
      <c r="M312" s="350"/>
    </row>
    <row r="313" spans="1:13" ht="39.6">
      <c r="A313" s="77" t="e">
        <f>VLOOKUP(B313,#REF!,3,FALSE)</f>
        <v>#REF!</v>
      </c>
      <c r="B313" s="88">
        <v>1811</v>
      </c>
      <c r="C313" s="89" t="s">
        <v>119</v>
      </c>
      <c r="D313" s="90"/>
      <c r="E313" s="104"/>
      <c r="F313" s="92" t="s">
        <v>13</v>
      </c>
      <c r="G313" s="72">
        <f>+G312+G295+G298</f>
        <v>228118.9</v>
      </c>
      <c r="H313" s="72">
        <f>+H312+H295+H298</f>
        <v>150569.60000000001</v>
      </c>
      <c r="I313" s="72">
        <f t="shared" si="24"/>
        <v>66.004877281102097</v>
      </c>
      <c r="J313" s="72">
        <f t="shared" si="25"/>
        <v>-77549.299999999988</v>
      </c>
      <c r="K313" s="385">
        <f>+K312+K295+K298</f>
        <v>-77549.3</v>
      </c>
      <c r="L313" s="187"/>
      <c r="M313" s="350"/>
    </row>
    <row r="314" spans="1:13" ht="26.4">
      <c r="A314" s="77" t="e">
        <f>VLOOKUP(B314,#REF!,3,FALSE)</f>
        <v>#REF!</v>
      </c>
      <c r="B314" s="14">
        <v>2763</v>
      </c>
      <c r="C314" s="26" t="s">
        <v>261</v>
      </c>
      <c r="D314" s="23" t="s">
        <v>87</v>
      </c>
      <c r="E314" s="16" t="s">
        <v>670</v>
      </c>
      <c r="F314" s="13" t="s">
        <v>8</v>
      </c>
      <c r="G314" s="10">
        <v>7998.4</v>
      </c>
      <c r="H314" s="10">
        <v>5233.3</v>
      </c>
      <c r="I314" s="22">
        <f t="shared" si="24"/>
        <v>65.42933586717345</v>
      </c>
      <c r="J314" s="10">
        <f t="shared" si="25"/>
        <v>-2765.0999999999995</v>
      </c>
      <c r="K314" s="10">
        <v>-2750</v>
      </c>
      <c r="L314" s="12" t="s">
        <v>122</v>
      </c>
      <c r="M314" s="350" t="s">
        <v>1351</v>
      </c>
    </row>
    <row r="315" spans="1:13" ht="39.6">
      <c r="A315" s="77" t="e">
        <f>VLOOKUP(B315,#REF!,3,FALSE)</f>
        <v>#REF!</v>
      </c>
      <c r="B315" s="14">
        <v>2763</v>
      </c>
      <c r="C315" s="26" t="s">
        <v>261</v>
      </c>
      <c r="D315" s="23" t="s">
        <v>87</v>
      </c>
      <c r="E315" s="16" t="s">
        <v>670</v>
      </c>
      <c r="F315" s="13" t="s">
        <v>8</v>
      </c>
      <c r="G315" s="22"/>
      <c r="H315" s="22"/>
      <c r="I315" s="22" t="str">
        <f t="shared" si="24"/>
        <v/>
      </c>
      <c r="J315" s="10"/>
      <c r="K315" s="10">
        <v>-15.1</v>
      </c>
      <c r="L315" s="12" t="s">
        <v>27</v>
      </c>
      <c r="M315" s="350" t="s">
        <v>1352</v>
      </c>
    </row>
    <row r="316" spans="1:13" ht="26.4">
      <c r="A316" s="77" t="e">
        <f>VLOOKUP(B316,#REF!,3,FALSE)</f>
        <v>#REF!</v>
      </c>
      <c r="B316" s="14">
        <v>2763</v>
      </c>
      <c r="C316" s="26" t="s">
        <v>261</v>
      </c>
      <c r="D316" s="23" t="s">
        <v>87</v>
      </c>
      <c r="E316" s="16" t="s">
        <v>670</v>
      </c>
      <c r="F316" s="13" t="s">
        <v>671</v>
      </c>
      <c r="G316" s="22">
        <v>587.20000000000005</v>
      </c>
      <c r="H316" s="22">
        <v>355.5</v>
      </c>
      <c r="I316" s="22">
        <f t="shared" si="24"/>
        <v>60.541553133514981</v>
      </c>
      <c r="J316" s="10">
        <f t="shared" si="25"/>
        <v>-231.70000000000005</v>
      </c>
      <c r="K316" s="10">
        <v>-231.70000000000005</v>
      </c>
      <c r="L316" s="12" t="s">
        <v>122</v>
      </c>
      <c r="M316" s="15" t="s">
        <v>1355</v>
      </c>
    </row>
    <row r="317" spans="1:13" ht="26.4">
      <c r="A317" s="77" t="e">
        <f>VLOOKUP(B317,#REF!,3,FALSE)</f>
        <v>#REF!</v>
      </c>
      <c r="B317" s="14">
        <v>2763</v>
      </c>
      <c r="C317" s="26" t="s">
        <v>261</v>
      </c>
      <c r="D317" s="23" t="s">
        <v>87</v>
      </c>
      <c r="E317" s="16" t="s">
        <v>670</v>
      </c>
      <c r="F317" s="13" t="s">
        <v>291</v>
      </c>
      <c r="G317" s="22">
        <v>45</v>
      </c>
      <c r="H317" s="22">
        <v>5.3</v>
      </c>
      <c r="I317" s="22">
        <f t="shared" si="24"/>
        <v>11.777777777777777</v>
      </c>
      <c r="J317" s="10">
        <f t="shared" si="25"/>
        <v>-39.700000000000003</v>
      </c>
      <c r="K317" s="10">
        <v>-39.700000000000003</v>
      </c>
      <c r="L317" s="12" t="s">
        <v>10</v>
      </c>
      <c r="M317" s="350" t="s">
        <v>1353</v>
      </c>
    </row>
    <row r="318" spans="1:13" ht="105.6">
      <c r="A318" s="77" t="e">
        <f>VLOOKUP(B318,#REF!,3,FALSE)</f>
        <v>#REF!</v>
      </c>
      <c r="B318" s="14">
        <v>2763</v>
      </c>
      <c r="C318" s="26" t="s">
        <v>261</v>
      </c>
      <c r="D318" s="23" t="s">
        <v>87</v>
      </c>
      <c r="E318" s="16" t="s">
        <v>670</v>
      </c>
      <c r="F318" s="13" t="s">
        <v>55</v>
      </c>
      <c r="G318" s="22">
        <v>78418</v>
      </c>
      <c r="H318" s="22">
        <v>30280.7</v>
      </c>
      <c r="I318" s="22">
        <f t="shared" si="24"/>
        <v>38.614476268203731</v>
      </c>
      <c r="J318" s="10">
        <f t="shared" si="25"/>
        <v>-48137.3</v>
      </c>
      <c r="K318" s="10">
        <v>-48137.3</v>
      </c>
      <c r="L318" s="12" t="s">
        <v>10</v>
      </c>
      <c r="M318" s="350" t="s">
        <v>1354</v>
      </c>
    </row>
    <row r="319" spans="1:13" ht="26.4">
      <c r="A319" s="77" t="e">
        <f>VLOOKUP(B319,#REF!,3,FALSE)</f>
        <v>#REF!</v>
      </c>
      <c r="B319" s="14">
        <v>2763</v>
      </c>
      <c r="C319" s="26" t="s">
        <v>261</v>
      </c>
      <c r="D319" s="23" t="s">
        <v>87</v>
      </c>
      <c r="E319" s="16" t="s">
        <v>670</v>
      </c>
      <c r="F319" s="13" t="s">
        <v>721</v>
      </c>
      <c r="G319" s="145">
        <v>250</v>
      </c>
      <c r="H319" s="145">
        <v>29.8</v>
      </c>
      <c r="I319" s="22">
        <f t="shared" si="24"/>
        <v>11.92</v>
      </c>
      <c r="J319" s="10">
        <f t="shared" si="25"/>
        <v>-220.2</v>
      </c>
      <c r="K319" s="35">
        <v>-220.2</v>
      </c>
      <c r="L319" s="12" t="s">
        <v>10</v>
      </c>
      <c r="M319" s="350" t="s">
        <v>1353</v>
      </c>
    </row>
    <row r="320" spans="1:13" ht="26.4">
      <c r="A320" s="77" t="e">
        <f>VLOOKUP(B320,#REF!,3,FALSE)</f>
        <v>#REF!</v>
      </c>
      <c r="B320" s="14">
        <v>2763</v>
      </c>
      <c r="C320" s="26" t="s">
        <v>261</v>
      </c>
      <c r="D320" s="23" t="s">
        <v>87</v>
      </c>
      <c r="E320" s="16" t="s">
        <v>670</v>
      </c>
      <c r="F320" s="13" t="s">
        <v>739</v>
      </c>
      <c r="G320" s="145">
        <v>40000</v>
      </c>
      <c r="H320" s="145">
        <v>26280</v>
      </c>
      <c r="I320" s="22">
        <f t="shared" si="24"/>
        <v>65.7</v>
      </c>
      <c r="J320" s="10">
        <f t="shared" si="25"/>
        <v>-13720</v>
      </c>
      <c r="K320" s="10">
        <v>-13720</v>
      </c>
      <c r="L320" s="12" t="s">
        <v>122</v>
      </c>
      <c r="M320" s="15" t="s">
        <v>1355</v>
      </c>
    </row>
    <row r="321" spans="1:13" ht="26.4">
      <c r="A321" s="77" t="e">
        <f>VLOOKUP(B321,#REF!,3,FALSE)</f>
        <v>#REF!</v>
      </c>
      <c r="B321" s="105">
        <v>2763</v>
      </c>
      <c r="C321" s="64" t="s">
        <v>261</v>
      </c>
      <c r="D321" s="86" t="s">
        <v>87</v>
      </c>
      <c r="E321" s="96" t="s">
        <v>670</v>
      </c>
      <c r="F321" s="51" t="s">
        <v>12</v>
      </c>
      <c r="G321" s="28">
        <f>SUM(G314:G320)</f>
        <v>127298.6</v>
      </c>
      <c r="H321" s="28">
        <f>SUM(H314:H320)</f>
        <v>62184.600000000006</v>
      </c>
      <c r="I321" s="28">
        <f t="shared" si="24"/>
        <v>48.849398186625784</v>
      </c>
      <c r="J321" s="28">
        <f t="shared" si="25"/>
        <v>-65114</v>
      </c>
      <c r="K321" s="28">
        <f>SUM(K314:K320)</f>
        <v>-65114</v>
      </c>
      <c r="L321" s="115"/>
      <c r="M321" s="350"/>
    </row>
    <row r="322" spans="1:13" ht="26.4">
      <c r="A322" s="77" t="e">
        <f>VLOOKUP(B322,#REF!,3,FALSE)</f>
        <v>#REF!</v>
      </c>
      <c r="B322" s="14">
        <v>2763</v>
      </c>
      <c r="C322" s="26" t="s">
        <v>261</v>
      </c>
      <c r="D322" s="23" t="s">
        <v>673</v>
      </c>
      <c r="E322" s="336" t="s">
        <v>672</v>
      </c>
      <c r="F322" s="13" t="s">
        <v>8</v>
      </c>
      <c r="G322" s="35">
        <v>143</v>
      </c>
      <c r="H322" s="35">
        <v>0</v>
      </c>
      <c r="I322" s="22">
        <f t="shared" si="24"/>
        <v>0</v>
      </c>
      <c r="J322" s="10">
        <f t="shared" si="25"/>
        <v>-143</v>
      </c>
      <c r="K322" s="10">
        <v>-143</v>
      </c>
      <c r="L322" s="12" t="s">
        <v>122</v>
      </c>
      <c r="M322" s="350" t="s">
        <v>1356</v>
      </c>
    </row>
    <row r="323" spans="1:13" ht="26.4">
      <c r="A323" s="77" t="e">
        <f>VLOOKUP(B323,#REF!,3,FALSE)</f>
        <v>#REF!</v>
      </c>
      <c r="B323" s="14">
        <v>2763</v>
      </c>
      <c r="C323" s="26" t="s">
        <v>261</v>
      </c>
      <c r="D323" s="12" t="s">
        <v>673</v>
      </c>
      <c r="E323" s="336" t="s">
        <v>672</v>
      </c>
      <c r="F323" s="13" t="s">
        <v>291</v>
      </c>
      <c r="G323" s="145">
        <v>122</v>
      </c>
      <c r="H323" s="145">
        <v>13.9</v>
      </c>
      <c r="I323" s="22">
        <f t="shared" si="24"/>
        <v>11.39344262295082</v>
      </c>
      <c r="J323" s="10">
        <f t="shared" si="25"/>
        <v>-108.1</v>
      </c>
      <c r="K323" s="10">
        <v>-108.1</v>
      </c>
      <c r="L323" s="12" t="s">
        <v>122</v>
      </c>
      <c r="M323" s="15" t="s">
        <v>441</v>
      </c>
    </row>
    <row r="324" spans="1:13" ht="39.6">
      <c r="A324" s="77" t="e">
        <f>VLOOKUP(B324,#REF!,3,FALSE)</f>
        <v>#REF!</v>
      </c>
      <c r="B324" s="14">
        <v>2763</v>
      </c>
      <c r="C324" s="26" t="s">
        <v>261</v>
      </c>
      <c r="D324" s="12" t="s">
        <v>673</v>
      </c>
      <c r="E324" s="336" t="s">
        <v>672</v>
      </c>
      <c r="F324" s="13" t="s">
        <v>736</v>
      </c>
      <c r="G324" s="145">
        <v>26765</v>
      </c>
      <c r="H324" s="145">
        <v>16225.6</v>
      </c>
      <c r="I324" s="22">
        <f t="shared" si="24"/>
        <v>60.622454698300018</v>
      </c>
      <c r="J324" s="10">
        <f t="shared" si="25"/>
        <v>-10539.4</v>
      </c>
      <c r="K324" s="10">
        <v>-10539.4</v>
      </c>
      <c r="L324" s="12" t="s">
        <v>122</v>
      </c>
      <c r="M324" s="15" t="s">
        <v>1357</v>
      </c>
    </row>
    <row r="325" spans="1:13" ht="26.4">
      <c r="A325" s="77" t="e">
        <f>VLOOKUP(B325,#REF!,3,FALSE)</f>
        <v>#REF!</v>
      </c>
      <c r="B325" s="14">
        <v>2763</v>
      </c>
      <c r="C325" s="26" t="s">
        <v>261</v>
      </c>
      <c r="D325" s="12" t="s">
        <v>673</v>
      </c>
      <c r="E325" s="336" t="s">
        <v>672</v>
      </c>
      <c r="F325" s="13" t="s">
        <v>721</v>
      </c>
      <c r="G325" s="145">
        <v>686</v>
      </c>
      <c r="H325" s="145">
        <v>78.599999999999994</v>
      </c>
      <c r="I325" s="22">
        <f t="shared" si="24"/>
        <v>11.457725947521865</v>
      </c>
      <c r="J325" s="10">
        <f t="shared" si="25"/>
        <v>-607.4</v>
      </c>
      <c r="K325" s="10">
        <v>-607.4</v>
      </c>
      <c r="L325" s="12" t="s">
        <v>122</v>
      </c>
      <c r="M325" s="15" t="s">
        <v>441</v>
      </c>
    </row>
    <row r="326" spans="1:13" ht="26.4">
      <c r="A326" s="77" t="e">
        <f>VLOOKUP(B326,#REF!,3,FALSE)</f>
        <v>#REF!</v>
      </c>
      <c r="B326" s="105">
        <v>2763</v>
      </c>
      <c r="C326" s="64" t="s">
        <v>261</v>
      </c>
      <c r="D326" s="86" t="s">
        <v>673</v>
      </c>
      <c r="E326" s="96" t="s">
        <v>672</v>
      </c>
      <c r="F326" s="51" t="s">
        <v>12</v>
      </c>
      <c r="G326" s="28">
        <f>SUBTOTAL(9,G322:G325)</f>
        <v>27716</v>
      </c>
      <c r="H326" s="28">
        <f>SUBTOTAL(9,H322:H325)</f>
        <v>16318.1</v>
      </c>
      <c r="I326" s="28">
        <f t="shared" si="24"/>
        <v>58.876100447395011</v>
      </c>
      <c r="J326" s="28">
        <f t="shared" si="25"/>
        <v>-11397.9</v>
      </c>
      <c r="K326" s="28">
        <f>SUBTOTAL(9,K322:K325)</f>
        <v>-11397.9</v>
      </c>
      <c r="L326" s="186"/>
      <c r="M326" s="350"/>
    </row>
    <row r="327" spans="1:13" ht="26.4">
      <c r="A327" s="77" t="e">
        <f>VLOOKUP(B327,#REF!,3,FALSE)</f>
        <v>#REF!</v>
      </c>
      <c r="B327" s="14">
        <v>2763</v>
      </c>
      <c r="C327" s="26" t="s">
        <v>261</v>
      </c>
      <c r="D327" s="12" t="s">
        <v>93</v>
      </c>
      <c r="E327" s="16" t="s">
        <v>674</v>
      </c>
      <c r="F327" s="13" t="s">
        <v>8</v>
      </c>
      <c r="G327" s="145">
        <v>2457.5</v>
      </c>
      <c r="H327" s="145">
        <v>1982.9</v>
      </c>
      <c r="I327" s="22">
        <f t="shared" si="24"/>
        <v>80.687690742624625</v>
      </c>
      <c r="J327" s="10">
        <f t="shared" si="25"/>
        <v>-474.59999999999991</v>
      </c>
      <c r="K327" s="10">
        <v>-215.8</v>
      </c>
      <c r="L327" s="12" t="s">
        <v>27</v>
      </c>
      <c r="M327" s="350" t="s">
        <v>1358</v>
      </c>
    </row>
    <row r="328" spans="1:13" ht="26.4">
      <c r="A328" s="77" t="e">
        <f>VLOOKUP(B328,#REF!,3,FALSE)</f>
        <v>#REF!</v>
      </c>
      <c r="B328" s="14">
        <v>2763</v>
      </c>
      <c r="C328" s="26" t="s">
        <v>261</v>
      </c>
      <c r="D328" s="12" t="s">
        <v>93</v>
      </c>
      <c r="E328" s="16" t="s">
        <v>674</v>
      </c>
      <c r="F328" s="13" t="s">
        <v>8</v>
      </c>
      <c r="G328" s="145"/>
      <c r="H328" s="145"/>
      <c r="I328" s="22"/>
      <c r="J328" s="10"/>
      <c r="K328" s="10">
        <v>-134.29999999999998</v>
      </c>
      <c r="L328" s="12" t="s">
        <v>10</v>
      </c>
      <c r="M328" s="15" t="s">
        <v>1361</v>
      </c>
    </row>
    <row r="329" spans="1:13" ht="39.6">
      <c r="A329" s="77" t="e">
        <f>VLOOKUP(B329,#REF!,3,FALSE)</f>
        <v>#REF!</v>
      </c>
      <c r="B329" s="14">
        <v>2763</v>
      </c>
      <c r="C329" s="26" t="s">
        <v>261</v>
      </c>
      <c r="D329" s="12" t="s">
        <v>93</v>
      </c>
      <c r="E329" s="16" t="s">
        <v>674</v>
      </c>
      <c r="F329" s="13" t="s">
        <v>8</v>
      </c>
      <c r="G329" s="145"/>
      <c r="H329" s="145"/>
      <c r="I329" s="22"/>
      <c r="J329" s="10"/>
      <c r="K329" s="10">
        <v>-41.2</v>
      </c>
      <c r="L329" s="12" t="s">
        <v>294</v>
      </c>
      <c r="M329" s="15" t="s">
        <v>1362</v>
      </c>
    </row>
    <row r="330" spans="1:13" ht="26.4">
      <c r="A330" s="77" t="e">
        <f>VLOOKUP(B330,#REF!,3,FALSE)</f>
        <v>#REF!</v>
      </c>
      <c r="B330" s="14">
        <v>2763</v>
      </c>
      <c r="C330" s="26" t="s">
        <v>261</v>
      </c>
      <c r="D330" s="12" t="s">
        <v>93</v>
      </c>
      <c r="E330" s="16" t="s">
        <v>674</v>
      </c>
      <c r="F330" s="13" t="s">
        <v>8</v>
      </c>
      <c r="G330" s="145"/>
      <c r="H330" s="145"/>
      <c r="I330" s="22"/>
      <c r="J330" s="10"/>
      <c r="K330" s="10">
        <v>-30.8</v>
      </c>
      <c r="L330" s="12" t="s">
        <v>10</v>
      </c>
      <c r="M330" s="15" t="s">
        <v>1359</v>
      </c>
    </row>
    <row r="331" spans="1:13" ht="39.6">
      <c r="A331" s="77" t="e">
        <f>VLOOKUP(B331,#REF!,3,FALSE)</f>
        <v>#REF!</v>
      </c>
      <c r="B331" s="14">
        <v>2763</v>
      </c>
      <c r="C331" s="26" t="s">
        <v>261</v>
      </c>
      <c r="D331" s="12" t="s">
        <v>93</v>
      </c>
      <c r="E331" s="16" t="s">
        <v>674</v>
      </c>
      <c r="F331" s="13" t="s">
        <v>8</v>
      </c>
      <c r="G331" s="145"/>
      <c r="H331" s="145"/>
      <c r="I331" s="22"/>
      <c r="J331" s="10"/>
      <c r="K331" s="10">
        <v>-52.5</v>
      </c>
      <c r="L331" s="12" t="s">
        <v>10</v>
      </c>
      <c r="M331" s="15" t="s">
        <v>1360</v>
      </c>
    </row>
    <row r="332" spans="1:13" ht="26.4">
      <c r="A332" s="77" t="e">
        <f>VLOOKUP(B332,#REF!,3,FALSE)</f>
        <v>#REF!</v>
      </c>
      <c r="B332" s="14">
        <v>2763</v>
      </c>
      <c r="C332" s="26" t="s">
        <v>261</v>
      </c>
      <c r="D332" s="12" t="s">
        <v>93</v>
      </c>
      <c r="E332" s="16" t="s">
        <v>674</v>
      </c>
      <c r="F332" s="13" t="s">
        <v>25</v>
      </c>
      <c r="G332" s="145">
        <v>12</v>
      </c>
      <c r="H332" s="145">
        <v>7.5</v>
      </c>
      <c r="I332" s="22">
        <f t="shared" si="24"/>
        <v>62.5</v>
      </c>
      <c r="J332" s="10">
        <f t="shared" si="25"/>
        <v>-4.5</v>
      </c>
      <c r="K332" s="10">
        <v>-4.5</v>
      </c>
      <c r="L332" s="12" t="s">
        <v>10</v>
      </c>
      <c r="M332" s="350" t="s">
        <v>1071</v>
      </c>
    </row>
    <row r="333" spans="1:13" ht="26.4">
      <c r="A333" s="77" t="e">
        <f>VLOOKUP(B333,#REF!,3,FALSE)</f>
        <v>#REF!</v>
      </c>
      <c r="B333" s="14">
        <v>2763</v>
      </c>
      <c r="C333" s="26" t="s">
        <v>261</v>
      </c>
      <c r="D333" s="12" t="s">
        <v>93</v>
      </c>
      <c r="E333" s="16" t="s">
        <v>674</v>
      </c>
      <c r="F333" s="13" t="s">
        <v>71</v>
      </c>
      <c r="G333" s="145">
        <v>2.5</v>
      </c>
      <c r="H333" s="145">
        <v>0.8</v>
      </c>
      <c r="I333" s="22">
        <f t="shared" si="24"/>
        <v>32</v>
      </c>
      <c r="J333" s="10">
        <f t="shared" si="25"/>
        <v>-1.7</v>
      </c>
      <c r="K333" s="10">
        <v>-1.7</v>
      </c>
      <c r="L333" s="12" t="s">
        <v>27</v>
      </c>
      <c r="M333" s="350" t="s">
        <v>1358</v>
      </c>
    </row>
    <row r="334" spans="1:13" ht="26.4">
      <c r="A334" s="77" t="e">
        <f>VLOOKUP(B334,#REF!,3,FALSE)</f>
        <v>#REF!</v>
      </c>
      <c r="B334" s="14">
        <v>2763</v>
      </c>
      <c r="C334" s="26" t="s">
        <v>261</v>
      </c>
      <c r="D334" s="12" t="s">
        <v>93</v>
      </c>
      <c r="E334" s="16" t="s">
        <v>674</v>
      </c>
      <c r="F334" s="13" t="s">
        <v>26</v>
      </c>
      <c r="G334" s="145">
        <v>64</v>
      </c>
      <c r="H334" s="145">
        <v>42.7</v>
      </c>
      <c r="I334" s="22">
        <f t="shared" si="24"/>
        <v>66.71875</v>
      </c>
      <c r="J334" s="10">
        <f t="shared" si="25"/>
        <v>-21.299999999999997</v>
      </c>
      <c r="K334" s="22">
        <v>-21.299999999999997</v>
      </c>
      <c r="L334" s="12" t="s">
        <v>10</v>
      </c>
      <c r="M334" s="350" t="s">
        <v>1071</v>
      </c>
    </row>
    <row r="335" spans="1:13" ht="26.4">
      <c r="A335" s="77" t="e">
        <f>VLOOKUP(B335,#REF!,3,FALSE)</f>
        <v>#REF!</v>
      </c>
      <c r="B335" s="14">
        <v>2763</v>
      </c>
      <c r="C335" s="26" t="s">
        <v>261</v>
      </c>
      <c r="D335" s="12" t="s">
        <v>93</v>
      </c>
      <c r="E335" s="16" t="s">
        <v>674</v>
      </c>
      <c r="F335" s="13" t="s">
        <v>606</v>
      </c>
      <c r="G335" s="145">
        <v>28.9</v>
      </c>
      <c r="H335" s="145">
        <v>20</v>
      </c>
      <c r="I335" s="22">
        <f>IF(ISBLANK(H335),"",+H335/G335*100)</f>
        <v>69.20415224913495</v>
      </c>
      <c r="J335" s="10">
        <f>+H335-G335</f>
        <v>-8.8999999999999986</v>
      </c>
      <c r="K335" s="22">
        <v>-8.8999999999999986</v>
      </c>
      <c r="L335" s="12" t="s">
        <v>27</v>
      </c>
      <c r="M335" s="350" t="s">
        <v>1358</v>
      </c>
    </row>
    <row r="336" spans="1:13" ht="26.4">
      <c r="A336" s="77" t="e">
        <f>VLOOKUP(B336,#REF!,3,FALSE)</f>
        <v>#REF!</v>
      </c>
      <c r="B336" s="14">
        <v>2763</v>
      </c>
      <c r="C336" s="26" t="s">
        <v>261</v>
      </c>
      <c r="D336" s="12" t="s">
        <v>93</v>
      </c>
      <c r="E336" s="16" t="s">
        <v>674</v>
      </c>
      <c r="F336" s="13" t="s">
        <v>72</v>
      </c>
      <c r="G336" s="145">
        <v>11.6</v>
      </c>
      <c r="H336" s="145">
        <v>4.8</v>
      </c>
      <c r="I336" s="22">
        <f>IF(ISBLANK(H336),"",+H336/G336*100)</f>
        <v>41.379310344827587</v>
      </c>
      <c r="J336" s="10">
        <f>+H336-G336</f>
        <v>-6.8</v>
      </c>
      <c r="K336" s="22">
        <v>-6.8</v>
      </c>
      <c r="L336" s="12" t="s">
        <v>27</v>
      </c>
      <c r="M336" s="350" t="s">
        <v>1358</v>
      </c>
    </row>
    <row r="337" spans="1:13" ht="26.4">
      <c r="A337" s="77" t="e">
        <f>VLOOKUP(B337,#REF!,3,FALSE)</f>
        <v>#REF!</v>
      </c>
      <c r="B337" s="105">
        <v>2763</v>
      </c>
      <c r="C337" s="64" t="s">
        <v>261</v>
      </c>
      <c r="D337" s="86" t="s">
        <v>93</v>
      </c>
      <c r="E337" s="114" t="s">
        <v>674</v>
      </c>
      <c r="F337" s="51" t="s">
        <v>12</v>
      </c>
      <c r="G337" s="28">
        <f>SUM(G327:G336)</f>
        <v>2576.5</v>
      </c>
      <c r="H337" s="28">
        <f>SUM(H327:H336)</f>
        <v>2058.7000000000003</v>
      </c>
      <c r="I337" s="28">
        <f t="shared" si="24"/>
        <v>79.902969144187864</v>
      </c>
      <c r="J337" s="28">
        <f t="shared" si="25"/>
        <v>-517.79999999999973</v>
      </c>
      <c r="K337" s="28">
        <f>SUM(K327:K336)</f>
        <v>-517.79999999999995</v>
      </c>
      <c r="L337" s="186"/>
      <c r="M337" s="350"/>
    </row>
    <row r="338" spans="1:13" ht="26.4">
      <c r="A338" s="77" t="e">
        <f>VLOOKUP(B338,#REF!,3,FALSE)</f>
        <v>#REF!</v>
      </c>
      <c r="B338" s="88">
        <v>2763</v>
      </c>
      <c r="C338" s="89" t="s">
        <v>261</v>
      </c>
      <c r="D338" s="90"/>
      <c r="E338" s="90"/>
      <c r="F338" s="92" t="s">
        <v>13</v>
      </c>
      <c r="G338" s="72">
        <f>+G337+G321+G326</f>
        <v>157591.1</v>
      </c>
      <c r="H338" s="72">
        <f>+H337+H321+H326</f>
        <v>80561.400000000009</v>
      </c>
      <c r="I338" s="72">
        <f t="shared" si="24"/>
        <v>51.120526476431728</v>
      </c>
      <c r="J338" s="72">
        <f t="shared" si="25"/>
        <v>-77029.7</v>
      </c>
      <c r="K338" s="72">
        <f>+K337+K321+K326</f>
        <v>-77029.7</v>
      </c>
      <c r="L338" s="187"/>
      <c r="M338" s="350"/>
    </row>
    <row r="339" spans="1:13">
      <c r="A339" s="77" t="e">
        <f>VLOOKUP(B339,#REF!,3,FALSE)</f>
        <v>#REF!</v>
      </c>
      <c r="B339" s="14">
        <v>32</v>
      </c>
      <c r="C339" s="118" t="s">
        <v>252</v>
      </c>
      <c r="D339" s="12" t="s">
        <v>38</v>
      </c>
      <c r="E339" s="16" t="s">
        <v>1192</v>
      </c>
      <c r="F339" s="13" t="s">
        <v>8</v>
      </c>
      <c r="G339" s="208">
        <v>777945.5</v>
      </c>
      <c r="H339" s="208">
        <v>727282.9</v>
      </c>
      <c r="I339" s="10">
        <f t="shared" si="24"/>
        <v>93.48764148645374</v>
      </c>
      <c r="J339" s="10">
        <f t="shared" si="25"/>
        <v>-50662.599999999977</v>
      </c>
      <c r="K339" s="401">
        <v>-113.8</v>
      </c>
      <c r="L339" s="218" t="s">
        <v>122</v>
      </c>
      <c r="M339" s="350" t="s">
        <v>1194</v>
      </c>
    </row>
    <row r="340" spans="1:13" ht="52.8">
      <c r="A340" s="77" t="e">
        <f>VLOOKUP(B340,#REF!,3,FALSE)</f>
        <v>#REF!</v>
      </c>
      <c r="B340" s="14">
        <v>32</v>
      </c>
      <c r="C340" s="118" t="s">
        <v>252</v>
      </c>
      <c r="D340" s="12" t="s">
        <v>38</v>
      </c>
      <c r="E340" s="16" t="s">
        <v>1192</v>
      </c>
      <c r="F340" s="13" t="s">
        <v>8</v>
      </c>
      <c r="G340" s="67"/>
      <c r="H340" s="67"/>
      <c r="I340" s="18" t="str">
        <f t="shared" si="24"/>
        <v/>
      </c>
      <c r="J340" s="10"/>
      <c r="K340" s="401">
        <v>-4085.4</v>
      </c>
      <c r="L340" s="461" t="s">
        <v>1310</v>
      </c>
      <c r="M340" s="350" t="s">
        <v>1195</v>
      </c>
    </row>
    <row r="341" spans="1:13" ht="26.4">
      <c r="A341" s="77" t="e">
        <f>VLOOKUP(B341,#REF!,3,FALSE)</f>
        <v>#REF!</v>
      </c>
      <c r="B341" s="14">
        <v>32</v>
      </c>
      <c r="C341" s="118" t="s">
        <v>252</v>
      </c>
      <c r="D341" s="12" t="s">
        <v>38</v>
      </c>
      <c r="E341" s="16" t="s">
        <v>1192</v>
      </c>
      <c r="F341" s="13" t="s">
        <v>8</v>
      </c>
      <c r="G341" s="67"/>
      <c r="H341" s="67"/>
      <c r="I341" s="18"/>
      <c r="J341" s="10"/>
      <c r="K341" s="401">
        <v>-25776.6</v>
      </c>
      <c r="L341" s="461" t="s">
        <v>1314</v>
      </c>
      <c r="M341" s="350" t="s">
        <v>1196</v>
      </c>
    </row>
    <row r="342" spans="1:13" ht="26.4">
      <c r="A342" s="77" t="e">
        <f>VLOOKUP(B342,#REF!,3,FALSE)</f>
        <v>#REF!</v>
      </c>
      <c r="B342" s="14">
        <v>32</v>
      </c>
      <c r="C342" s="118" t="s">
        <v>252</v>
      </c>
      <c r="D342" s="12" t="s">
        <v>38</v>
      </c>
      <c r="E342" s="16" t="s">
        <v>1192</v>
      </c>
      <c r="F342" s="13" t="s">
        <v>8</v>
      </c>
      <c r="G342" s="67"/>
      <c r="H342" s="67"/>
      <c r="I342" s="18"/>
      <c r="J342" s="10"/>
      <c r="K342" s="401">
        <v>-628</v>
      </c>
      <c r="L342" s="218" t="s">
        <v>1305</v>
      </c>
      <c r="M342" s="350" t="s">
        <v>1197</v>
      </c>
    </row>
    <row r="343" spans="1:13" ht="26.4">
      <c r="A343" s="77" t="e">
        <f>VLOOKUP(B343,#REF!,3,FALSE)</f>
        <v>#REF!</v>
      </c>
      <c r="B343" s="14">
        <v>32</v>
      </c>
      <c r="C343" s="118" t="s">
        <v>252</v>
      </c>
      <c r="D343" s="12" t="s">
        <v>38</v>
      </c>
      <c r="E343" s="16" t="s">
        <v>1192</v>
      </c>
      <c r="F343" s="13" t="s">
        <v>8</v>
      </c>
      <c r="G343" s="67"/>
      <c r="H343" s="67"/>
      <c r="I343" s="18"/>
      <c r="J343" s="10"/>
      <c r="K343" s="401">
        <v>-1346</v>
      </c>
      <c r="L343" s="461" t="s">
        <v>1314</v>
      </c>
      <c r="M343" s="350" t="s">
        <v>1198</v>
      </c>
    </row>
    <row r="344" spans="1:13" ht="26.4">
      <c r="A344" s="77" t="e">
        <f>VLOOKUP(B344,#REF!,3,FALSE)</f>
        <v>#REF!</v>
      </c>
      <c r="B344" s="14">
        <v>32</v>
      </c>
      <c r="C344" s="118" t="s">
        <v>252</v>
      </c>
      <c r="D344" s="12" t="s">
        <v>38</v>
      </c>
      <c r="E344" s="16" t="s">
        <v>1192</v>
      </c>
      <c r="F344" s="13" t="s">
        <v>8</v>
      </c>
      <c r="G344" s="67"/>
      <c r="H344" s="67"/>
      <c r="I344" s="18"/>
      <c r="J344" s="10"/>
      <c r="K344" s="401">
        <v>-1304.9000000000001</v>
      </c>
      <c r="L344" s="218" t="s">
        <v>1305</v>
      </c>
      <c r="M344" s="350" t="s">
        <v>1199</v>
      </c>
    </row>
    <row r="345" spans="1:13" ht="26.4">
      <c r="A345" s="77" t="e">
        <f>VLOOKUP(B345,#REF!,3,FALSE)</f>
        <v>#REF!</v>
      </c>
      <c r="B345" s="14">
        <v>32</v>
      </c>
      <c r="C345" s="118" t="s">
        <v>252</v>
      </c>
      <c r="D345" s="12" t="s">
        <v>38</v>
      </c>
      <c r="E345" s="16" t="s">
        <v>1192</v>
      </c>
      <c r="F345" s="13" t="s">
        <v>8</v>
      </c>
      <c r="G345" s="67"/>
      <c r="H345" s="67"/>
      <c r="I345" s="18"/>
      <c r="J345" s="10"/>
      <c r="K345" s="401">
        <v>-1524.2</v>
      </c>
      <c r="L345" s="218" t="s">
        <v>1305</v>
      </c>
      <c r="M345" s="350" t="s">
        <v>1200</v>
      </c>
    </row>
    <row r="346" spans="1:13" ht="26.4">
      <c r="A346" s="77" t="e">
        <f>VLOOKUP(B346,#REF!,3,FALSE)</f>
        <v>#REF!</v>
      </c>
      <c r="B346" s="14">
        <v>32</v>
      </c>
      <c r="C346" s="118" t="s">
        <v>252</v>
      </c>
      <c r="D346" s="12" t="s">
        <v>38</v>
      </c>
      <c r="E346" s="16" t="s">
        <v>1192</v>
      </c>
      <c r="F346" s="13" t="s">
        <v>8</v>
      </c>
      <c r="G346" s="67"/>
      <c r="H346" s="67"/>
      <c r="I346" s="18"/>
      <c r="J346" s="10"/>
      <c r="K346" s="401">
        <v>-3234</v>
      </c>
      <c r="L346" s="218" t="s">
        <v>1305</v>
      </c>
      <c r="M346" s="350" t="s">
        <v>1201</v>
      </c>
    </row>
    <row r="347" spans="1:13" ht="39.6">
      <c r="A347" s="77" t="e">
        <f>VLOOKUP(B347,#REF!,3,FALSE)</f>
        <v>#REF!</v>
      </c>
      <c r="B347" s="14">
        <v>32</v>
      </c>
      <c r="C347" s="118" t="s">
        <v>252</v>
      </c>
      <c r="D347" s="12" t="s">
        <v>38</v>
      </c>
      <c r="E347" s="16" t="s">
        <v>1192</v>
      </c>
      <c r="F347" s="13" t="s">
        <v>8</v>
      </c>
      <c r="G347" s="67"/>
      <c r="H347" s="67"/>
      <c r="I347" s="18"/>
      <c r="J347" s="10"/>
      <c r="K347" s="401">
        <v>-685.6</v>
      </c>
      <c r="L347" s="218" t="s">
        <v>1305</v>
      </c>
      <c r="M347" s="350" t="s">
        <v>1202</v>
      </c>
    </row>
    <row r="348" spans="1:13" ht="52.8">
      <c r="A348" s="77" t="e">
        <f>VLOOKUP(B348,#REF!,3,FALSE)</f>
        <v>#REF!</v>
      </c>
      <c r="B348" s="14">
        <v>32</v>
      </c>
      <c r="C348" s="118" t="s">
        <v>252</v>
      </c>
      <c r="D348" s="12" t="s">
        <v>38</v>
      </c>
      <c r="E348" s="16" t="s">
        <v>1192</v>
      </c>
      <c r="F348" s="13" t="s">
        <v>8</v>
      </c>
      <c r="G348" s="67"/>
      <c r="H348" s="67"/>
      <c r="I348" s="18"/>
      <c r="J348" s="10"/>
      <c r="K348" s="401">
        <v>-500</v>
      </c>
      <c r="L348" s="218" t="s">
        <v>1305</v>
      </c>
      <c r="M348" s="350" t="s">
        <v>1203</v>
      </c>
    </row>
    <row r="349" spans="1:13">
      <c r="A349" s="77" t="e">
        <f>VLOOKUP(B349,#REF!,3,FALSE)</f>
        <v>#REF!</v>
      </c>
      <c r="B349" s="14">
        <v>32</v>
      </c>
      <c r="C349" s="118" t="s">
        <v>252</v>
      </c>
      <c r="D349" s="12" t="s">
        <v>38</v>
      </c>
      <c r="E349" s="16" t="s">
        <v>1192</v>
      </c>
      <c r="F349" s="13" t="s">
        <v>8</v>
      </c>
      <c r="G349" s="67"/>
      <c r="H349" s="67"/>
      <c r="I349" s="18"/>
      <c r="J349" s="10"/>
      <c r="K349" s="401">
        <v>-749.7</v>
      </c>
      <c r="L349" s="218" t="s">
        <v>9</v>
      </c>
      <c r="M349" s="350" t="s">
        <v>1204</v>
      </c>
    </row>
    <row r="350" spans="1:13">
      <c r="A350" s="77" t="e">
        <f>VLOOKUP(B350,#REF!,3,FALSE)</f>
        <v>#REF!</v>
      </c>
      <c r="B350" s="14">
        <v>32</v>
      </c>
      <c r="C350" s="118" t="s">
        <v>252</v>
      </c>
      <c r="D350" s="12" t="s">
        <v>38</v>
      </c>
      <c r="E350" s="16" t="s">
        <v>1192</v>
      </c>
      <c r="F350" s="13" t="s">
        <v>8</v>
      </c>
      <c r="G350" s="67"/>
      <c r="H350" s="67"/>
      <c r="I350" s="18"/>
      <c r="J350" s="10"/>
      <c r="K350" s="401">
        <v>-167.1</v>
      </c>
      <c r="L350" s="218" t="s">
        <v>27</v>
      </c>
      <c r="M350" s="350" t="s">
        <v>1205</v>
      </c>
    </row>
    <row r="351" spans="1:13">
      <c r="A351" s="77" t="e">
        <f>VLOOKUP(B351,#REF!,3,FALSE)</f>
        <v>#REF!</v>
      </c>
      <c r="B351" s="14">
        <v>32</v>
      </c>
      <c r="C351" s="118" t="s">
        <v>252</v>
      </c>
      <c r="D351" s="12" t="s">
        <v>38</v>
      </c>
      <c r="E351" s="16" t="s">
        <v>1192</v>
      </c>
      <c r="F351" s="13" t="s">
        <v>8</v>
      </c>
      <c r="G351" s="67"/>
      <c r="H351" s="67"/>
      <c r="I351" s="18"/>
      <c r="J351" s="10"/>
      <c r="K351" s="401">
        <v>-20.9</v>
      </c>
      <c r="L351" s="218" t="s">
        <v>50</v>
      </c>
      <c r="M351" s="350" t="s">
        <v>1206</v>
      </c>
    </row>
    <row r="352" spans="1:13">
      <c r="A352" s="77" t="e">
        <f>VLOOKUP(B352,#REF!,3,FALSE)</f>
        <v>#REF!</v>
      </c>
      <c r="B352" s="14">
        <v>32</v>
      </c>
      <c r="C352" s="118" t="s">
        <v>252</v>
      </c>
      <c r="D352" s="12" t="s">
        <v>38</v>
      </c>
      <c r="E352" s="16" t="s">
        <v>1192</v>
      </c>
      <c r="F352" s="13" t="s">
        <v>8</v>
      </c>
      <c r="G352" s="67"/>
      <c r="H352" s="67"/>
      <c r="I352" s="18"/>
      <c r="J352" s="10"/>
      <c r="K352" s="401">
        <v>-653.9</v>
      </c>
      <c r="L352" s="218" t="s">
        <v>122</v>
      </c>
      <c r="M352" s="350" t="s">
        <v>1207</v>
      </c>
    </row>
    <row r="353" spans="1:13">
      <c r="A353" s="77" t="e">
        <f>VLOOKUP(B353,#REF!,3,FALSE)</f>
        <v>#REF!</v>
      </c>
      <c r="B353" s="14">
        <v>32</v>
      </c>
      <c r="C353" s="118" t="s">
        <v>252</v>
      </c>
      <c r="D353" s="12" t="s">
        <v>38</v>
      </c>
      <c r="E353" s="16" t="s">
        <v>1192</v>
      </c>
      <c r="F353" s="13" t="s">
        <v>8</v>
      </c>
      <c r="G353" s="67"/>
      <c r="H353" s="67"/>
      <c r="I353" s="18"/>
      <c r="J353" s="10"/>
      <c r="K353" s="401">
        <v>-6.7</v>
      </c>
      <c r="L353" s="218" t="s">
        <v>9</v>
      </c>
      <c r="M353" s="350" t="s">
        <v>1208</v>
      </c>
    </row>
    <row r="354" spans="1:13">
      <c r="A354" s="77" t="e">
        <f>VLOOKUP(B354,#REF!,3,FALSE)</f>
        <v>#REF!</v>
      </c>
      <c r="B354" s="14">
        <v>32</v>
      </c>
      <c r="C354" s="118" t="s">
        <v>252</v>
      </c>
      <c r="D354" s="12" t="s">
        <v>38</v>
      </c>
      <c r="E354" s="16" t="s">
        <v>1192</v>
      </c>
      <c r="F354" s="13" t="s">
        <v>8</v>
      </c>
      <c r="G354" s="67"/>
      <c r="H354" s="67"/>
      <c r="I354" s="18"/>
      <c r="J354" s="10"/>
      <c r="K354" s="401">
        <v>-16.7</v>
      </c>
      <c r="L354" s="218" t="s">
        <v>27</v>
      </c>
      <c r="M354" s="350" t="s">
        <v>1209</v>
      </c>
    </row>
    <row r="355" spans="1:13">
      <c r="A355" s="77" t="e">
        <f>VLOOKUP(B355,#REF!,3,FALSE)</f>
        <v>#REF!</v>
      </c>
      <c r="B355" s="14">
        <v>32</v>
      </c>
      <c r="C355" s="118" t="s">
        <v>252</v>
      </c>
      <c r="D355" s="12" t="s">
        <v>38</v>
      </c>
      <c r="E355" s="16" t="s">
        <v>1192</v>
      </c>
      <c r="F355" s="13" t="s">
        <v>8</v>
      </c>
      <c r="G355" s="67"/>
      <c r="H355" s="67"/>
      <c r="I355" s="18"/>
      <c r="J355" s="10"/>
      <c r="K355" s="401">
        <v>-2.9</v>
      </c>
      <c r="L355" s="218" t="s">
        <v>18</v>
      </c>
      <c r="M355" s="350" t="s">
        <v>1210</v>
      </c>
    </row>
    <row r="356" spans="1:13">
      <c r="A356" s="77" t="e">
        <f>VLOOKUP(B356,#REF!,3,FALSE)</f>
        <v>#REF!</v>
      </c>
      <c r="B356" s="14">
        <v>32</v>
      </c>
      <c r="C356" s="118" t="s">
        <v>252</v>
      </c>
      <c r="D356" s="12" t="s">
        <v>38</v>
      </c>
      <c r="E356" s="16" t="s">
        <v>1192</v>
      </c>
      <c r="F356" s="13" t="s">
        <v>8</v>
      </c>
      <c r="G356" s="67"/>
      <c r="H356" s="67"/>
      <c r="I356" s="18"/>
      <c r="J356" s="10"/>
      <c r="K356" s="401">
        <v>-4.8999999999999995</v>
      </c>
      <c r="L356" s="218" t="s">
        <v>50</v>
      </c>
      <c r="M356" s="350" t="s">
        <v>1211</v>
      </c>
    </row>
    <row r="357" spans="1:13" ht="26.4">
      <c r="A357" s="77" t="e">
        <f>VLOOKUP(B357,#REF!,3,FALSE)</f>
        <v>#REF!</v>
      </c>
      <c r="B357" s="14">
        <v>32</v>
      </c>
      <c r="C357" s="118" t="s">
        <v>252</v>
      </c>
      <c r="D357" s="12" t="s">
        <v>38</v>
      </c>
      <c r="E357" s="16" t="s">
        <v>1192</v>
      </c>
      <c r="F357" s="13" t="s">
        <v>8</v>
      </c>
      <c r="G357" s="67"/>
      <c r="H357" s="67"/>
      <c r="I357" s="18"/>
      <c r="J357" s="10"/>
      <c r="K357" s="401">
        <v>-581.70000000000005</v>
      </c>
      <c r="L357" s="12" t="s">
        <v>56</v>
      </c>
      <c r="M357" s="350" t="s">
        <v>1212</v>
      </c>
    </row>
    <row r="358" spans="1:13">
      <c r="A358" s="77" t="e">
        <f>VLOOKUP(B358,#REF!,3,FALSE)</f>
        <v>#REF!</v>
      </c>
      <c r="B358" s="14">
        <v>32</v>
      </c>
      <c r="C358" s="118" t="s">
        <v>252</v>
      </c>
      <c r="D358" s="12" t="s">
        <v>38</v>
      </c>
      <c r="E358" s="16" t="s">
        <v>1192</v>
      </c>
      <c r="F358" s="13" t="s">
        <v>8</v>
      </c>
      <c r="G358" s="67"/>
      <c r="H358" s="67"/>
      <c r="I358" s="18"/>
      <c r="J358" s="10"/>
      <c r="K358" s="401">
        <v>-23.6</v>
      </c>
      <c r="L358" s="218" t="s">
        <v>18</v>
      </c>
      <c r="M358" s="350" t="s">
        <v>1213</v>
      </c>
    </row>
    <row r="359" spans="1:13">
      <c r="A359" s="77" t="e">
        <f>VLOOKUP(B359,#REF!,3,FALSE)</f>
        <v>#REF!</v>
      </c>
      <c r="B359" s="14">
        <v>32</v>
      </c>
      <c r="C359" s="118" t="s">
        <v>252</v>
      </c>
      <c r="D359" s="12" t="s">
        <v>38</v>
      </c>
      <c r="E359" s="16" t="s">
        <v>1192</v>
      </c>
      <c r="F359" s="13" t="s">
        <v>8</v>
      </c>
      <c r="G359" s="67"/>
      <c r="H359" s="67"/>
      <c r="I359" s="18"/>
      <c r="J359" s="10"/>
      <c r="K359" s="401">
        <v>-23.3</v>
      </c>
      <c r="L359" s="218" t="s">
        <v>50</v>
      </c>
      <c r="M359" s="350" t="s">
        <v>1214</v>
      </c>
    </row>
    <row r="360" spans="1:13">
      <c r="A360" s="77" t="e">
        <f>VLOOKUP(B360,#REF!,3,FALSE)</f>
        <v>#REF!</v>
      </c>
      <c r="B360" s="14">
        <v>32</v>
      </c>
      <c r="C360" s="118" t="s">
        <v>252</v>
      </c>
      <c r="D360" s="12" t="s">
        <v>38</v>
      </c>
      <c r="E360" s="16" t="s">
        <v>1192</v>
      </c>
      <c r="F360" s="13" t="s">
        <v>8</v>
      </c>
      <c r="G360" s="67"/>
      <c r="H360" s="67"/>
      <c r="I360" s="18"/>
      <c r="J360" s="10"/>
      <c r="K360" s="401">
        <v>-20.5</v>
      </c>
      <c r="L360" s="12" t="s">
        <v>155</v>
      </c>
      <c r="M360" s="350" t="s">
        <v>1215</v>
      </c>
    </row>
    <row r="361" spans="1:13" ht="26.4">
      <c r="A361" s="77" t="e">
        <f>VLOOKUP(B361,#REF!,3,FALSE)</f>
        <v>#REF!</v>
      </c>
      <c r="B361" s="14">
        <v>32</v>
      </c>
      <c r="C361" s="118" t="s">
        <v>252</v>
      </c>
      <c r="D361" s="12" t="s">
        <v>38</v>
      </c>
      <c r="E361" s="16" t="s">
        <v>1192</v>
      </c>
      <c r="F361" s="13" t="s">
        <v>8</v>
      </c>
      <c r="G361" s="67"/>
      <c r="H361" s="67"/>
      <c r="I361" s="18"/>
      <c r="J361" s="10"/>
      <c r="K361" s="401">
        <v>-26.3</v>
      </c>
      <c r="L361" s="218" t="s">
        <v>9</v>
      </c>
      <c r="M361" s="350" t="s">
        <v>1216</v>
      </c>
    </row>
    <row r="362" spans="1:13" ht="26.4">
      <c r="A362" s="77" t="e">
        <f>VLOOKUP(B362,#REF!,3,FALSE)</f>
        <v>#REF!</v>
      </c>
      <c r="B362" s="14">
        <v>32</v>
      </c>
      <c r="C362" s="118" t="s">
        <v>252</v>
      </c>
      <c r="D362" s="12" t="s">
        <v>38</v>
      </c>
      <c r="E362" s="16" t="s">
        <v>1192</v>
      </c>
      <c r="F362" s="13" t="s">
        <v>8</v>
      </c>
      <c r="G362" s="67"/>
      <c r="H362" s="67"/>
      <c r="I362" s="18"/>
      <c r="J362" s="10"/>
      <c r="K362" s="401">
        <v>-34.5</v>
      </c>
      <c r="L362" s="218" t="s">
        <v>27</v>
      </c>
      <c r="M362" s="350" t="s">
        <v>1217</v>
      </c>
    </row>
    <row r="363" spans="1:13">
      <c r="A363" s="77" t="e">
        <f>VLOOKUP(B363,#REF!,3,FALSE)</f>
        <v>#REF!</v>
      </c>
      <c r="B363" s="14">
        <v>32</v>
      </c>
      <c r="C363" s="118" t="s">
        <v>252</v>
      </c>
      <c r="D363" s="12" t="s">
        <v>38</v>
      </c>
      <c r="E363" s="16" t="s">
        <v>1192</v>
      </c>
      <c r="F363" s="13" t="s">
        <v>8</v>
      </c>
      <c r="G363" s="67"/>
      <c r="H363" s="67"/>
      <c r="I363" s="18"/>
      <c r="J363" s="10"/>
      <c r="K363" s="401">
        <v>-2.4</v>
      </c>
      <c r="L363" s="218" t="s">
        <v>9</v>
      </c>
      <c r="M363" s="350" t="s">
        <v>1218</v>
      </c>
    </row>
    <row r="364" spans="1:13" ht="26.4">
      <c r="A364" s="77" t="e">
        <f>VLOOKUP(B364,#REF!,3,FALSE)</f>
        <v>#REF!</v>
      </c>
      <c r="B364" s="14">
        <v>32</v>
      </c>
      <c r="C364" s="118" t="s">
        <v>252</v>
      </c>
      <c r="D364" s="12" t="s">
        <v>38</v>
      </c>
      <c r="E364" s="16" t="s">
        <v>1192</v>
      </c>
      <c r="F364" s="13" t="s">
        <v>8</v>
      </c>
      <c r="G364" s="67"/>
      <c r="H364" s="67"/>
      <c r="I364" s="18"/>
      <c r="J364" s="10"/>
      <c r="K364" s="401">
        <v>-362.6</v>
      </c>
      <c r="L364" s="218" t="s">
        <v>27</v>
      </c>
      <c r="M364" s="350" t="s">
        <v>1219</v>
      </c>
    </row>
    <row r="365" spans="1:13">
      <c r="A365" s="77" t="e">
        <f>VLOOKUP(B365,#REF!,3,FALSE)</f>
        <v>#REF!</v>
      </c>
      <c r="B365" s="14">
        <v>32</v>
      </c>
      <c r="C365" s="118" t="s">
        <v>252</v>
      </c>
      <c r="D365" s="12" t="s">
        <v>38</v>
      </c>
      <c r="E365" s="16" t="s">
        <v>1192</v>
      </c>
      <c r="F365" s="13" t="s">
        <v>8</v>
      </c>
      <c r="G365" s="67"/>
      <c r="H365" s="67"/>
      <c r="I365" s="18" t="str">
        <f t="shared" si="24"/>
        <v/>
      </c>
      <c r="J365" s="10"/>
      <c r="K365" s="401">
        <v>-85.1</v>
      </c>
      <c r="L365" s="218" t="s">
        <v>50</v>
      </c>
      <c r="M365" s="350" t="s">
        <v>1220</v>
      </c>
    </row>
    <row r="366" spans="1:13" ht="26.4">
      <c r="A366" s="77" t="e">
        <f>VLOOKUP(B366,#REF!,3,FALSE)</f>
        <v>#REF!</v>
      </c>
      <c r="B366" s="14">
        <v>32</v>
      </c>
      <c r="C366" s="118" t="s">
        <v>252</v>
      </c>
      <c r="D366" s="12" t="s">
        <v>38</v>
      </c>
      <c r="E366" s="16" t="s">
        <v>1192</v>
      </c>
      <c r="F366" s="13" t="s">
        <v>8</v>
      </c>
      <c r="G366" s="67"/>
      <c r="H366" s="67"/>
      <c r="I366" s="18" t="str">
        <f t="shared" ref="I366:I429" si="26">IF(ISBLANK(H366),"",+H366/G366*100)</f>
        <v/>
      </c>
      <c r="J366" s="10"/>
      <c r="K366" s="401">
        <v>-72</v>
      </c>
      <c r="L366" s="218" t="s">
        <v>9</v>
      </c>
      <c r="M366" s="350" t="s">
        <v>1221</v>
      </c>
    </row>
    <row r="367" spans="1:13" ht="26.4">
      <c r="A367" s="77" t="e">
        <f>VLOOKUP(B367,#REF!,3,FALSE)</f>
        <v>#REF!</v>
      </c>
      <c r="B367" s="14">
        <v>32</v>
      </c>
      <c r="C367" s="118" t="s">
        <v>252</v>
      </c>
      <c r="D367" s="12" t="s">
        <v>38</v>
      </c>
      <c r="E367" s="16" t="s">
        <v>1192</v>
      </c>
      <c r="F367" s="13" t="s">
        <v>8</v>
      </c>
      <c r="G367" s="67"/>
      <c r="H367" s="67"/>
      <c r="I367" s="18" t="str">
        <f t="shared" si="26"/>
        <v/>
      </c>
      <c r="J367" s="10"/>
      <c r="K367" s="401">
        <v>-1057.8</v>
      </c>
      <c r="L367" s="218" t="s">
        <v>27</v>
      </c>
      <c r="M367" s="350" t="s">
        <v>1222</v>
      </c>
    </row>
    <row r="368" spans="1:13">
      <c r="A368" s="77" t="e">
        <f>VLOOKUP(B368,#REF!,3,FALSE)</f>
        <v>#REF!</v>
      </c>
      <c r="B368" s="14">
        <v>32</v>
      </c>
      <c r="C368" s="118" t="s">
        <v>252</v>
      </c>
      <c r="D368" s="12" t="s">
        <v>38</v>
      </c>
      <c r="E368" s="16" t="s">
        <v>1192</v>
      </c>
      <c r="F368" s="13" t="s">
        <v>8</v>
      </c>
      <c r="G368" s="67"/>
      <c r="H368" s="67"/>
      <c r="I368" s="18" t="str">
        <f t="shared" si="26"/>
        <v/>
      </c>
      <c r="J368" s="10"/>
      <c r="K368" s="401">
        <v>-10.5</v>
      </c>
      <c r="L368" s="218" t="s">
        <v>18</v>
      </c>
      <c r="M368" s="350" t="s">
        <v>1223</v>
      </c>
    </row>
    <row r="369" spans="1:13">
      <c r="A369" s="77" t="e">
        <f>VLOOKUP(B369,#REF!,3,FALSE)</f>
        <v>#REF!</v>
      </c>
      <c r="B369" s="14">
        <v>32</v>
      </c>
      <c r="C369" s="118" t="s">
        <v>252</v>
      </c>
      <c r="D369" s="12" t="s">
        <v>38</v>
      </c>
      <c r="E369" s="16" t="s">
        <v>1192</v>
      </c>
      <c r="F369" s="13" t="s">
        <v>8</v>
      </c>
      <c r="G369" s="67"/>
      <c r="H369" s="67"/>
      <c r="I369" s="18" t="str">
        <f t="shared" si="26"/>
        <v/>
      </c>
      <c r="J369" s="10"/>
      <c r="K369" s="401">
        <v>-212.50000000000003</v>
      </c>
      <c r="L369" s="218" t="s">
        <v>50</v>
      </c>
      <c r="M369" s="350" t="s">
        <v>1224</v>
      </c>
    </row>
    <row r="370" spans="1:13">
      <c r="A370" s="77" t="e">
        <f>VLOOKUP(B370,#REF!,3,FALSE)</f>
        <v>#REF!</v>
      </c>
      <c r="B370" s="14">
        <v>32</v>
      </c>
      <c r="C370" s="118" t="s">
        <v>252</v>
      </c>
      <c r="D370" s="12" t="s">
        <v>38</v>
      </c>
      <c r="E370" s="16" t="s">
        <v>1192</v>
      </c>
      <c r="F370" s="13" t="s">
        <v>8</v>
      </c>
      <c r="G370" s="67"/>
      <c r="H370" s="67"/>
      <c r="I370" s="18" t="str">
        <f t="shared" si="26"/>
        <v/>
      </c>
      <c r="J370" s="10"/>
      <c r="K370" s="402">
        <v>-304.3</v>
      </c>
      <c r="L370" s="219" t="s">
        <v>10</v>
      </c>
      <c r="M370" s="350" t="s">
        <v>1225</v>
      </c>
    </row>
    <row r="371" spans="1:13" ht="26.4">
      <c r="A371" s="77" t="e">
        <f>VLOOKUP(B371,#REF!,3,FALSE)</f>
        <v>#REF!</v>
      </c>
      <c r="B371" s="14">
        <v>32</v>
      </c>
      <c r="C371" s="118" t="s">
        <v>252</v>
      </c>
      <c r="D371" s="12" t="s">
        <v>38</v>
      </c>
      <c r="E371" s="16" t="s">
        <v>1192</v>
      </c>
      <c r="F371" s="13" t="s">
        <v>8</v>
      </c>
      <c r="G371" s="67"/>
      <c r="H371" s="67"/>
      <c r="I371" s="18" t="str">
        <f t="shared" si="26"/>
        <v/>
      </c>
      <c r="J371" s="10"/>
      <c r="K371" s="401">
        <v>-369.5</v>
      </c>
      <c r="L371" s="218" t="s">
        <v>122</v>
      </c>
      <c r="M371" s="350" t="s">
        <v>1226</v>
      </c>
    </row>
    <row r="372" spans="1:13" ht="26.4">
      <c r="A372" s="77" t="e">
        <f>VLOOKUP(B372,#REF!,3,FALSE)</f>
        <v>#REF!</v>
      </c>
      <c r="B372" s="14">
        <v>32</v>
      </c>
      <c r="C372" s="118" t="s">
        <v>252</v>
      </c>
      <c r="D372" s="12" t="s">
        <v>38</v>
      </c>
      <c r="E372" s="16" t="s">
        <v>1192</v>
      </c>
      <c r="F372" s="13" t="s">
        <v>8</v>
      </c>
      <c r="G372" s="67"/>
      <c r="H372" s="67"/>
      <c r="I372" s="18" t="str">
        <f t="shared" si="26"/>
        <v/>
      </c>
      <c r="J372" s="10"/>
      <c r="K372" s="401">
        <v>-313.2</v>
      </c>
      <c r="L372" s="218" t="s">
        <v>121</v>
      </c>
      <c r="M372" s="350" t="s">
        <v>1227</v>
      </c>
    </row>
    <row r="373" spans="1:13">
      <c r="A373" s="77" t="e">
        <f>VLOOKUP(B373,#REF!,3,FALSE)</f>
        <v>#REF!</v>
      </c>
      <c r="B373" s="14">
        <v>32</v>
      </c>
      <c r="C373" s="118" t="s">
        <v>252</v>
      </c>
      <c r="D373" s="12" t="s">
        <v>38</v>
      </c>
      <c r="E373" s="16" t="s">
        <v>1192</v>
      </c>
      <c r="F373" s="13" t="s">
        <v>8</v>
      </c>
      <c r="G373" s="67"/>
      <c r="H373" s="67"/>
      <c r="I373" s="18" t="str">
        <f t="shared" si="26"/>
        <v/>
      </c>
      <c r="J373" s="10"/>
      <c r="K373" s="401">
        <v>-29.1</v>
      </c>
      <c r="L373" s="218" t="s">
        <v>9</v>
      </c>
      <c r="M373" s="350" t="s">
        <v>1228</v>
      </c>
    </row>
    <row r="374" spans="1:13" ht="26.4">
      <c r="A374" s="77" t="e">
        <f>VLOOKUP(B374,#REF!,3,FALSE)</f>
        <v>#REF!</v>
      </c>
      <c r="B374" s="14">
        <v>32</v>
      </c>
      <c r="C374" s="118" t="s">
        <v>252</v>
      </c>
      <c r="D374" s="12" t="s">
        <v>38</v>
      </c>
      <c r="E374" s="16" t="s">
        <v>1192</v>
      </c>
      <c r="F374" s="13" t="s">
        <v>8</v>
      </c>
      <c r="G374" s="67"/>
      <c r="H374" s="67"/>
      <c r="I374" s="18" t="str">
        <f t="shared" si="26"/>
        <v/>
      </c>
      <c r="J374" s="10"/>
      <c r="K374" s="401">
        <v>-110</v>
      </c>
      <c r="L374" s="218" t="s">
        <v>9</v>
      </c>
      <c r="M374" s="350" t="s">
        <v>1229</v>
      </c>
    </row>
    <row r="375" spans="1:13" ht="26.4">
      <c r="A375" s="77" t="e">
        <f>VLOOKUP(B375,#REF!,3,FALSE)</f>
        <v>#REF!</v>
      </c>
      <c r="B375" s="14">
        <v>32</v>
      </c>
      <c r="C375" s="118" t="s">
        <v>252</v>
      </c>
      <c r="D375" s="12" t="s">
        <v>38</v>
      </c>
      <c r="E375" s="16" t="s">
        <v>1192</v>
      </c>
      <c r="F375" s="13" t="s">
        <v>8</v>
      </c>
      <c r="G375" s="67"/>
      <c r="H375" s="67"/>
      <c r="I375" s="18" t="str">
        <f t="shared" si="26"/>
        <v/>
      </c>
      <c r="J375" s="10"/>
      <c r="K375" s="401">
        <v>-31.3</v>
      </c>
      <c r="L375" s="218" t="s">
        <v>9</v>
      </c>
      <c r="M375" s="350" t="s">
        <v>1230</v>
      </c>
    </row>
    <row r="376" spans="1:13" ht="79.2">
      <c r="A376" s="77" t="e">
        <f>VLOOKUP(B376,#REF!,3,FALSE)</f>
        <v>#REF!</v>
      </c>
      <c r="B376" s="14">
        <v>32</v>
      </c>
      <c r="C376" s="118" t="s">
        <v>252</v>
      </c>
      <c r="D376" s="12" t="s">
        <v>38</v>
      </c>
      <c r="E376" s="16" t="s">
        <v>1192</v>
      </c>
      <c r="F376" s="13" t="s">
        <v>8</v>
      </c>
      <c r="G376" s="67"/>
      <c r="H376" s="67"/>
      <c r="I376" s="18" t="str">
        <f t="shared" si="26"/>
        <v/>
      </c>
      <c r="J376" s="10"/>
      <c r="K376" s="401">
        <v>-56.4</v>
      </c>
      <c r="L376" s="218" t="s">
        <v>9</v>
      </c>
      <c r="M376" s="350" t="s">
        <v>1231</v>
      </c>
    </row>
    <row r="377" spans="1:13" ht="39.6">
      <c r="A377" s="77" t="e">
        <f>VLOOKUP(B377,#REF!,3,FALSE)</f>
        <v>#REF!</v>
      </c>
      <c r="B377" s="14">
        <v>32</v>
      </c>
      <c r="C377" s="118" t="s">
        <v>252</v>
      </c>
      <c r="D377" s="12" t="s">
        <v>38</v>
      </c>
      <c r="E377" s="16" t="s">
        <v>1192</v>
      </c>
      <c r="F377" s="13" t="s">
        <v>8</v>
      </c>
      <c r="G377" s="67"/>
      <c r="H377" s="67"/>
      <c r="I377" s="18" t="str">
        <f t="shared" si="26"/>
        <v/>
      </c>
      <c r="J377" s="10"/>
      <c r="K377" s="401">
        <v>-113</v>
      </c>
      <c r="L377" s="12" t="s">
        <v>9</v>
      </c>
      <c r="M377" s="350" t="s">
        <v>1232</v>
      </c>
    </row>
    <row r="378" spans="1:13" ht="26.4">
      <c r="A378" s="77" t="e">
        <f>VLOOKUP(B378,#REF!,3,FALSE)</f>
        <v>#REF!</v>
      </c>
      <c r="B378" s="14">
        <v>32</v>
      </c>
      <c r="C378" s="118" t="s">
        <v>252</v>
      </c>
      <c r="D378" s="12" t="s">
        <v>38</v>
      </c>
      <c r="E378" s="16" t="s">
        <v>1192</v>
      </c>
      <c r="F378" s="13" t="s">
        <v>8</v>
      </c>
      <c r="G378" s="10"/>
      <c r="H378" s="10"/>
      <c r="I378" s="10" t="str">
        <f t="shared" si="26"/>
        <v/>
      </c>
      <c r="J378" s="10"/>
      <c r="K378" s="401">
        <v>-197.3</v>
      </c>
      <c r="L378" s="220" t="s">
        <v>9</v>
      </c>
      <c r="M378" s="350" t="s">
        <v>1233</v>
      </c>
    </row>
    <row r="379" spans="1:13" ht="52.8">
      <c r="A379" s="77" t="e">
        <f>VLOOKUP(B379,#REF!,3,FALSE)</f>
        <v>#REF!</v>
      </c>
      <c r="B379" s="14">
        <v>32</v>
      </c>
      <c r="C379" s="118" t="s">
        <v>252</v>
      </c>
      <c r="D379" s="12" t="s">
        <v>38</v>
      </c>
      <c r="E379" s="16" t="s">
        <v>1192</v>
      </c>
      <c r="F379" s="13" t="s">
        <v>8</v>
      </c>
      <c r="G379" s="10"/>
      <c r="H379" s="10"/>
      <c r="I379" s="10" t="str">
        <f t="shared" si="26"/>
        <v/>
      </c>
      <c r="J379" s="10"/>
      <c r="K379" s="401">
        <v>-427.3</v>
      </c>
      <c r="L379" s="183" t="s">
        <v>9</v>
      </c>
      <c r="M379" s="350" t="s">
        <v>1234</v>
      </c>
    </row>
    <row r="380" spans="1:13">
      <c r="A380" s="77" t="e">
        <f>VLOOKUP(B380,#REF!,3,FALSE)</f>
        <v>#REF!</v>
      </c>
      <c r="B380" s="14">
        <v>32</v>
      </c>
      <c r="C380" s="118" t="s">
        <v>252</v>
      </c>
      <c r="D380" s="12" t="s">
        <v>38</v>
      </c>
      <c r="E380" s="16" t="s">
        <v>1192</v>
      </c>
      <c r="F380" s="13" t="s">
        <v>8</v>
      </c>
      <c r="G380" s="10"/>
      <c r="H380" s="10"/>
      <c r="I380" s="10" t="str">
        <f t="shared" si="26"/>
        <v/>
      </c>
      <c r="J380" s="10"/>
      <c r="K380" s="401">
        <v>-17.100000000000001</v>
      </c>
      <c r="L380" s="183" t="s">
        <v>9</v>
      </c>
      <c r="M380" s="350" t="s">
        <v>1235</v>
      </c>
    </row>
    <row r="381" spans="1:13">
      <c r="A381" s="77" t="e">
        <f>VLOOKUP(B381,#REF!,3,FALSE)</f>
        <v>#REF!</v>
      </c>
      <c r="B381" s="14">
        <v>32</v>
      </c>
      <c r="C381" s="118" t="s">
        <v>252</v>
      </c>
      <c r="D381" s="12" t="s">
        <v>38</v>
      </c>
      <c r="E381" s="16" t="s">
        <v>1192</v>
      </c>
      <c r="F381" s="13" t="s">
        <v>8</v>
      </c>
      <c r="G381" s="10"/>
      <c r="H381" s="10"/>
      <c r="I381" s="10" t="str">
        <f t="shared" si="26"/>
        <v/>
      </c>
      <c r="J381" s="10"/>
      <c r="K381" s="401">
        <v>-3136.9</v>
      </c>
      <c r="L381" s="218" t="s">
        <v>27</v>
      </c>
      <c r="M381" s="350" t="s">
        <v>1236</v>
      </c>
    </row>
    <row r="382" spans="1:13" ht="26.4">
      <c r="A382" s="77" t="e">
        <f>VLOOKUP(B382,#REF!,3,FALSE)</f>
        <v>#REF!</v>
      </c>
      <c r="B382" s="14">
        <v>32</v>
      </c>
      <c r="C382" s="118" t="s">
        <v>252</v>
      </c>
      <c r="D382" s="12" t="s">
        <v>38</v>
      </c>
      <c r="E382" s="16" t="s">
        <v>1192</v>
      </c>
      <c r="F382" s="13" t="s">
        <v>8</v>
      </c>
      <c r="G382" s="10"/>
      <c r="H382" s="10"/>
      <c r="I382" s="10" t="str">
        <f t="shared" si="26"/>
        <v/>
      </c>
      <c r="J382" s="10"/>
      <c r="K382" s="401">
        <v>-558.20000000000005</v>
      </c>
      <c r="L382" s="12" t="s">
        <v>56</v>
      </c>
      <c r="M382" s="350" t="s">
        <v>1237</v>
      </c>
    </row>
    <row r="383" spans="1:13" ht="26.4">
      <c r="A383" s="77" t="e">
        <f>VLOOKUP(B383,#REF!,3,FALSE)</f>
        <v>#REF!</v>
      </c>
      <c r="B383" s="14">
        <v>32</v>
      </c>
      <c r="C383" s="118" t="s">
        <v>252</v>
      </c>
      <c r="D383" s="12" t="s">
        <v>38</v>
      </c>
      <c r="E383" s="16" t="s">
        <v>1192</v>
      </c>
      <c r="F383" s="13" t="s">
        <v>8</v>
      </c>
      <c r="G383" s="10"/>
      <c r="H383" s="10"/>
      <c r="I383" s="10" t="str">
        <f t="shared" si="26"/>
        <v/>
      </c>
      <c r="J383" s="10"/>
      <c r="K383" s="401">
        <v>-11.2</v>
      </c>
      <c r="L383" s="12" t="s">
        <v>294</v>
      </c>
      <c r="M383" s="350" t="s">
        <v>1238</v>
      </c>
    </row>
    <row r="384" spans="1:13">
      <c r="A384" s="77" t="e">
        <f>VLOOKUP(B384,#REF!,3,FALSE)</f>
        <v>#REF!</v>
      </c>
      <c r="B384" s="14">
        <v>32</v>
      </c>
      <c r="C384" s="118" t="s">
        <v>252</v>
      </c>
      <c r="D384" s="12" t="s">
        <v>38</v>
      </c>
      <c r="E384" s="16" t="s">
        <v>1192</v>
      </c>
      <c r="F384" s="13" t="s">
        <v>8</v>
      </c>
      <c r="G384" s="10"/>
      <c r="H384" s="10"/>
      <c r="I384" s="10" t="str">
        <f t="shared" si="26"/>
        <v/>
      </c>
      <c r="J384" s="10"/>
      <c r="K384" s="401">
        <v>-786.29999999999984</v>
      </c>
      <c r="L384" s="12" t="s">
        <v>18</v>
      </c>
      <c r="M384" s="350" t="s">
        <v>1239</v>
      </c>
    </row>
    <row r="385" spans="1:13">
      <c r="A385" s="77" t="e">
        <f>VLOOKUP(B385,#REF!,3,FALSE)</f>
        <v>#REF!</v>
      </c>
      <c r="B385" s="14">
        <v>32</v>
      </c>
      <c r="C385" s="118" t="s">
        <v>252</v>
      </c>
      <c r="D385" s="12" t="s">
        <v>38</v>
      </c>
      <c r="E385" s="16" t="s">
        <v>1192</v>
      </c>
      <c r="F385" s="13" t="s">
        <v>8</v>
      </c>
      <c r="G385" s="10"/>
      <c r="H385" s="10"/>
      <c r="I385" s="10" t="str">
        <f t="shared" si="26"/>
        <v/>
      </c>
      <c r="J385" s="10"/>
      <c r="K385" s="401">
        <v>-70</v>
      </c>
      <c r="L385" s="12" t="s">
        <v>50</v>
      </c>
      <c r="M385" s="350" t="s">
        <v>1240</v>
      </c>
    </row>
    <row r="386" spans="1:13">
      <c r="A386" s="77" t="e">
        <f>VLOOKUP(B386,#REF!,3,FALSE)</f>
        <v>#REF!</v>
      </c>
      <c r="B386" s="14">
        <v>32</v>
      </c>
      <c r="C386" s="118" t="s">
        <v>252</v>
      </c>
      <c r="D386" s="12" t="s">
        <v>38</v>
      </c>
      <c r="E386" s="16" t="s">
        <v>1192</v>
      </c>
      <c r="F386" s="13" t="s">
        <v>8</v>
      </c>
      <c r="G386" s="67"/>
      <c r="H386" s="67"/>
      <c r="I386" s="18" t="str">
        <f t="shared" si="26"/>
        <v/>
      </c>
      <c r="J386" s="10"/>
      <c r="K386" s="401">
        <v>-622.40000000000009</v>
      </c>
      <c r="L386" s="183" t="s">
        <v>10</v>
      </c>
      <c r="M386" s="350" t="s">
        <v>1241</v>
      </c>
    </row>
    <row r="387" spans="1:13">
      <c r="A387" s="77" t="e">
        <f>VLOOKUP(B387,#REF!,3,FALSE)</f>
        <v>#REF!</v>
      </c>
      <c r="B387" s="14">
        <v>32</v>
      </c>
      <c r="C387" s="118" t="s">
        <v>252</v>
      </c>
      <c r="D387" s="12" t="s">
        <v>38</v>
      </c>
      <c r="E387" s="16" t="s">
        <v>1192</v>
      </c>
      <c r="F387" s="13" t="s">
        <v>8</v>
      </c>
      <c r="G387" s="67"/>
      <c r="H387" s="67"/>
      <c r="I387" s="18" t="str">
        <f t="shared" si="26"/>
        <v/>
      </c>
      <c r="J387" s="10"/>
      <c r="K387" s="401">
        <v>-44</v>
      </c>
      <c r="L387" s="183" t="s">
        <v>121</v>
      </c>
      <c r="M387" s="350" t="s">
        <v>1242</v>
      </c>
    </row>
    <row r="388" spans="1:13" ht="39.6">
      <c r="A388" s="77" t="e">
        <f>VLOOKUP(B388,#REF!,3,FALSE)</f>
        <v>#REF!</v>
      </c>
      <c r="B388" s="14">
        <v>32</v>
      </c>
      <c r="C388" s="118" t="s">
        <v>252</v>
      </c>
      <c r="D388" s="12" t="s">
        <v>38</v>
      </c>
      <c r="E388" s="16" t="s">
        <v>1192</v>
      </c>
      <c r="F388" s="13" t="s">
        <v>8</v>
      </c>
      <c r="G388" s="67"/>
      <c r="H388" s="67"/>
      <c r="I388" s="18" t="str">
        <f t="shared" si="26"/>
        <v/>
      </c>
      <c r="J388" s="10"/>
      <c r="K388" s="401">
        <v>-61.3</v>
      </c>
      <c r="L388" s="183" t="s">
        <v>9</v>
      </c>
      <c r="M388" s="350" t="s">
        <v>1243</v>
      </c>
    </row>
    <row r="389" spans="1:13" ht="26.4">
      <c r="A389" s="77" t="e">
        <f>VLOOKUP(B389,#REF!,3,FALSE)</f>
        <v>#REF!</v>
      </c>
      <c r="B389" s="14">
        <v>32</v>
      </c>
      <c r="C389" s="118" t="s">
        <v>252</v>
      </c>
      <c r="D389" s="12" t="s">
        <v>38</v>
      </c>
      <c r="E389" s="16" t="s">
        <v>1192</v>
      </c>
      <c r="F389" s="13" t="s">
        <v>8</v>
      </c>
      <c r="G389" s="67"/>
      <c r="H389" s="67"/>
      <c r="I389" s="18" t="str">
        <f t="shared" si="26"/>
        <v/>
      </c>
      <c r="J389" s="10"/>
      <c r="K389" s="401">
        <v>-69.7</v>
      </c>
      <c r="L389" s="183" t="s">
        <v>9</v>
      </c>
      <c r="M389" s="350" t="s">
        <v>1244</v>
      </c>
    </row>
    <row r="390" spans="1:13" ht="26.4">
      <c r="A390" s="77" t="e">
        <f>VLOOKUP(B390,#REF!,3,FALSE)</f>
        <v>#REF!</v>
      </c>
      <c r="B390" s="14">
        <v>32</v>
      </c>
      <c r="C390" s="118" t="s">
        <v>252</v>
      </c>
      <c r="D390" s="12" t="s">
        <v>38</v>
      </c>
      <c r="E390" s="16" t="s">
        <v>1192</v>
      </c>
      <c r="F390" s="13" t="s">
        <v>92</v>
      </c>
      <c r="G390" s="19">
        <v>1500</v>
      </c>
      <c r="H390" s="19">
        <v>0</v>
      </c>
      <c r="I390" s="19">
        <f t="shared" si="26"/>
        <v>0</v>
      </c>
      <c r="J390" s="10">
        <f t="shared" ref="J390:J443" si="27">+H390-G390</f>
        <v>-1500</v>
      </c>
      <c r="K390" s="401">
        <v>-1500</v>
      </c>
      <c r="L390" s="398" t="s">
        <v>9</v>
      </c>
      <c r="M390" s="350" t="s">
        <v>1253</v>
      </c>
    </row>
    <row r="391" spans="1:13" ht="26.4">
      <c r="A391" s="77" t="e">
        <f>VLOOKUP(B391,#REF!,3,FALSE)</f>
        <v>#REF!</v>
      </c>
      <c r="B391" s="14">
        <v>32</v>
      </c>
      <c r="C391" s="118" t="s">
        <v>252</v>
      </c>
      <c r="D391" s="12" t="s">
        <v>38</v>
      </c>
      <c r="E391" s="16" t="s">
        <v>1192</v>
      </c>
      <c r="F391" s="12" t="s">
        <v>31</v>
      </c>
      <c r="G391" s="10">
        <v>622</v>
      </c>
      <c r="H391" s="10">
        <v>0</v>
      </c>
      <c r="I391" s="10">
        <f t="shared" si="26"/>
        <v>0</v>
      </c>
      <c r="J391" s="10">
        <f t="shared" si="27"/>
        <v>-622</v>
      </c>
      <c r="K391" s="403">
        <v>-622</v>
      </c>
      <c r="L391" s="398" t="s">
        <v>9</v>
      </c>
      <c r="M391" s="350" t="s">
        <v>1254</v>
      </c>
    </row>
    <row r="392" spans="1:13" ht="66">
      <c r="A392" s="77" t="e">
        <f>VLOOKUP(B392,#REF!,3,FALSE)</f>
        <v>#REF!</v>
      </c>
      <c r="B392" s="14">
        <v>32</v>
      </c>
      <c r="C392" s="118" t="s">
        <v>252</v>
      </c>
      <c r="D392" s="12" t="s">
        <v>38</v>
      </c>
      <c r="E392" s="16" t="s">
        <v>1192</v>
      </c>
      <c r="F392" s="12" t="s">
        <v>25</v>
      </c>
      <c r="G392" s="19">
        <v>825</v>
      </c>
      <c r="H392" s="19">
        <v>443.4</v>
      </c>
      <c r="I392" s="10">
        <f t="shared" si="26"/>
        <v>53.745454545454542</v>
      </c>
      <c r="J392" s="10">
        <f t="shared" si="27"/>
        <v>-381.6</v>
      </c>
      <c r="K392" s="403">
        <f>-63.7-0.1</f>
        <v>-63.800000000000004</v>
      </c>
      <c r="L392" s="399" t="s">
        <v>10</v>
      </c>
      <c r="M392" s="350" t="s">
        <v>1255</v>
      </c>
    </row>
    <row r="393" spans="1:13" ht="26.4">
      <c r="A393" s="77" t="e">
        <f>VLOOKUP(B393,#REF!,3,FALSE)</f>
        <v>#REF!</v>
      </c>
      <c r="B393" s="14">
        <v>32</v>
      </c>
      <c r="C393" s="118" t="s">
        <v>252</v>
      </c>
      <c r="D393" s="12" t="s">
        <v>38</v>
      </c>
      <c r="E393" s="16" t="s">
        <v>1192</v>
      </c>
      <c r="F393" s="12" t="s">
        <v>25</v>
      </c>
      <c r="G393" s="67"/>
      <c r="H393" s="67"/>
      <c r="I393" s="18" t="str">
        <f t="shared" si="26"/>
        <v/>
      </c>
      <c r="J393" s="10"/>
      <c r="K393" s="404">
        <v>-253.9</v>
      </c>
      <c r="L393" s="218" t="s">
        <v>1304</v>
      </c>
      <c r="M393" s="350" t="s">
        <v>1256</v>
      </c>
    </row>
    <row r="394" spans="1:13">
      <c r="A394" s="77" t="e">
        <f>VLOOKUP(B394,#REF!,3,FALSE)</f>
        <v>#REF!</v>
      </c>
      <c r="B394" s="14">
        <v>32</v>
      </c>
      <c r="C394" s="118" t="s">
        <v>252</v>
      </c>
      <c r="D394" s="12" t="s">
        <v>38</v>
      </c>
      <c r="E394" s="16" t="s">
        <v>1192</v>
      </c>
      <c r="F394" s="12" t="s">
        <v>25</v>
      </c>
      <c r="G394" s="67"/>
      <c r="H394" s="67"/>
      <c r="I394" s="18" t="str">
        <f t="shared" si="26"/>
        <v/>
      </c>
      <c r="J394" s="10"/>
      <c r="K394" s="404">
        <v>-3.7</v>
      </c>
      <c r="L394" s="400" t="s">
        <v>50</v>
      </c>
      <c r="M394" s="350" t="s">
        <v>1257</v>
      </c>
    </row>
    <row r="395" spans="1:13" ht="39.6">
      <c r="A395" s="77" t="e">
        <f>VLOOKUP(B395,#REF!,3,FALSE)</f>
        <v>#REF!</v>
      </c>
      <c r="B395" s="14">
        <v>32</v>
      </c>
      <c r="C395" s="118" t="s">
        <v>252</v>
      </c>
      <c r="D395" s="12" t="s">
        <v>38</v>
      </c>
      <c r="E395" s="16" t="s">
        <v>1192</v>
      </c>
      <c r="F395" s="12" t="s">
        <v>25</v>
      </c>
      <c r="G395" s="67"/>
      <c r="H395" s="67"/>
      <c r="I395" s="18" t="str">
        <f t="shared" si="26"/>
        <v/>
      </c>
      <c r="J395" s="10"/>
      <c r="K395" s="404">
        <v>-44.3</v>
      </c>
      <c r="L395" s="400" t="s">
        <v>9</v>
      </c>
      <c r="M395" s="350" t="s">
        <v>1258</v>
      </c>
    </row>
    <row r="396" spans="1:13" ht="26.4">
      <c r="A396" s="77" t="e">
        <f>VLOOKUP(B396,#REF!,3,FALSE)</f>
        <v>#REF!</v>
      </c>
      <c r="B396" s="14">
        <v>32</v>
      </c>
      <c r="C396" s="118" t="s">
        <v>252</v>
      </c>
      <c r="D396" s="12" t="s">
        <v>38</v>
      </c>
      <c r="E396" s="16" t="s">
        <v>1192</v>
      </c>
      <c r="F396" s="12" t="s">
        <v>25</v>
      </c>
      <c r="G396" s="67"/>
      <c r="H396" s="67"/>
      <c r="I396" s="18" t="str">
        <f t="shared" si="26"/>
        <v/>
      </c>
      <c r="J396" s="10"/>
      <c r="K396" s="404">
        <v>-15.9</v>
      </c>
      <c r="L396" s="400" t="s">
        <v>9</v>
      </c>
      <c r="M396" s="350" t="s">
        <v>1259</v>
      </c>
    </row>
    <row r="397" spans="1:13">
      <c r="A397" s="77" t="e">
        <f>VLOOKUP(B397,#REF!,3,FALSE)</f>
        <v>#REF!</v>
      </c>
      <c r="B397" s="14">
        <v>32</v>
      </c>
      <c r="C397" s="118" t="s">
        <v>252</v>
      </c>
      <c r="D397" s="12" t="s">
        <v>38</v>
      </c>
      <c r="E397" s="16" t="s">
        <v>1192</v>
      </c>
      <c r="F397" s="183" t="s">
        <v>330</v>
      </c>
      <c r="G397" s="208">
        <v>1576</v>
      </c>
      <c r="H397" s="208">
        <v>0</v>
      </c>
      <c r="I397" s="208">
        <f t="shared" si="26"/>
        <v>0</v>
      </c>
      <c r="J397" s="10">
        <f t="shared" si="27"/>
        <v>-1576</v>
      </c>
      <c r="K397" s="401">
        <v>-1576</v>
      </c>
      <c r="L397" s="400" t="s">
        <v>9</v>
      </c>
      <c r="M397" s="350" t="s">
        <v>1260</v>
      </c>
    </row>
    <row r="398" spans="1:13">
      <c r="A398" s="77" t="e">
        <f>VLOOKUP(B398,#REF!,3,FALSE)</f>
        <v>#REF!</v>
      </c>
      <c r="B398" s="14">
        <v>32</v>
      </c>
      <c r="C398" s="118" t="s">
        <v>252</v>
      </c>
      <c r="D398" s="12" t="s">
        <v>38</v>
      </c>
      <c r="E398" s="16" t="s">
        <v>1192</v>
      </c>
      <c r="F398" s="183" t="s">
        <v>1245</v>
      </c>
      <c r="G398" s="208">
        <v>1716</v>
      </c>
      <c r="H398" s="208">
        <v>0</v>
      </c>
      <c r="I398" s="208">
        <f t="shared" si="26"/>
        <v>0</v>
      </c>
      <c r="J398" s="10">
        <f t="shared" si="27"/>
        <v>-1716</v>
      </c>
      <c r="K398" s="401">
        <v>-1716</v>
      </c>
      <c r="L398" s="400" t="s">
        <v>9</v>
      </c>
      <c r="M398" s="350" t="s">
        <v>1260</v>
      </c>
    </row>
    <row r="399" spans="1:13">
      <c r="A399" s="77" t="e">
        <f>VLOOKUP(B399,#REF!,3,FALSE)</f>
        <v>#REF!</v>
      </c>
      <c r="B399" s="14">
        <v>32</v>
      </c>
      <c r="C399" s="118" t="s">
        <v>252</v>
      </c>
      <c r="D399" s="12" t="s">
        <v>38</v>
      </c>
      <c r="E399" s="16" t="s">
        <v>1192</v>
      </c>
      <c r="F399" s="119" t="s">
        <v>701</v>
      </c>
      <c r="G399" s="208">
        <v>195</v>
      </c>
      <c r="H399" s="208">
        <v>0</v>
      </c>
      <c r="I399" s="208">
        <f t="shared" si="26"/>
        <v>0</v>
      </c>
      <c r="J399" s="10">
        <f t="shared" si="27"/>
        <v>-195</v>
      </c>
      <c r="K399" s="401">
        <v>-195</v>
      </c>
      <c r="L399" s="400" t="s">
        <v>9</v>
      </c>
      <c r="M399" s="350" t="s">
        <v>1260</v>
      </c>
    </row>
    <row r="400" spans="1:13">
      <c r="A400" s="77" t="e">
        <f>VLOOKUP(B400,#REF!,3,FALSE)</f>
        <v>#REF!</v>
      </c>
      <c r="B400" s="14">
        <v>32</v>
      </c>
      <c r="C400" s="118" t="s">
        <v>252</v>
      </c>
      <c r="D400" s="12" t="s">
        <v>38</v>
      </c>
      <c r="E400" s="16" t="s">
        <v>1192</v>
      </c>
      <c r="F400" s="119" t="s">
        <v>602</v>
      </c>
      <c r="G400" s="208">
        <v>38.1</v>
      </c>
      <c r="H400" s="208">
        <v>21.6</v>
      </c>
      <c r="I400" s="208">
        <f t="shared" si="26"/>
        <v>56.69291338582677</v>
      </c>
      <c r="J400" s="10">
        <f t="shared" si="27"/>
        <v>-16.5</v>
      </c>
      <c r="K400" s="401">
        <v>-4.5999999999999996</v>
      </c>
      <c r="L400" s="12" t="s">
        <v>56</v>
      </c>
      <c r="M400" s="350" t="s">
        <v>1261</v>
      </c>
    </row>
    <row r="401" spans="1:13" ht="39.6">
      <c r="A401" s="77" t="e">
        <f>VLOOKUP(B401,#REF!,3,FALSE)</f>
        <v>#REF!</v>
      </c>
      <c r="B401" s="14">
        <v>32</v>
      </c>
      <c r="C401" s="118" t="s">
        <v>252</v>
      </c>
      <c r="D401" s="12" t="s">
        <v>38</v>
      </c>
      <c r="E401" s="16" t="s">
        <v>1192</v>
      </c>
      <c r="F401" s="119" t="s">
        <v>602</v>
      </c>
      <c r="G401" s="120"/>
      <c r="H401" s="121"/>
      <c r="I401" s="208" t="str">
        <f t="shared" si="26"/>
        <v/>
      </c>
      <c r="J401" s="10"/>
      <c r="K401" s="401">
        <v>-11.9</v>
      </c>
      <c r="L401" s="12" t="s">
        <v>1305</v>
      </c>
      <c r="M401" s="350" t="s">
        <v>1258</v>
      </c>
    </row>
    <row r="402" spans="1:13">
      <c r="A402" s="77" t="e">
        <f>VLOOKUP(B402,#REF!,3,FALSE)</f>
        <v>#REF!</v>
      </c>
      <c r="B402" s="14">
        <v>32</v>
      </c>
      <c r="C402" s="118" t="s">
        <v>252</v>
      </c>
      <c r="D402" s="12" t="s">
        <v>38</v>
      </c>
      <c r="E402" s="16" t="s">
        <v>1192</v>
      </c>
      <c r="F402" s="13" t="s">
        <v>71</v>
      </c>
      <c r="G402" s="208">
        <v>42.9</v>
      </c>
      <c r="H402" s="208">
        <v>23.9</v>
      </c>
      <c r="I402" s="208">
        <f t="shared" si="26"/>
        <v>55.710955710955709</v>
      </c>
      <c r="J402" s="10">
        <f t="shared" si="27"/>
        <v>-19</v>
      </c>
      <c r="K402" s="401">
        <v>-5.7</v>
      </c>
      <c r="L402" s="12" t="s">
        <v>56</v>
      </c>
      <c r="M402" s="350" t="s">
        <v>1261</v>
      </c>
    </row>
    <row r="403" spans="1:13" ht="39.6">
      <c r="A403" s="77" t="e">
        <f>VLOOKUP(B403,#REF!,3,FALSE)</f>
        <v>#REF!</v>
      </c>
      <c r="B403" s="14">
        <v>32</v>
      </c>
      <c r="C403" s="118" t="s">
        <v>252</v>
      </c>
      <c r="D403" s="12" t="s">
        <v>38</v>
      </c>
      <c r="E403" s="16" t="s">
        <v>1192</v>
      </c>
      <c r="F403" s="13" t="s">
        <v>71</v>
      </c>
      <c r="G403" s="208"/>
      <c r="H403" s="208"/>
      <c r="I403" s="208"/>
      <c r="J403" s="10"/>
      <c r="K403" s="401">
        <v>-13.3</v>
      </c>
      <c r="L403" s="221" t="s">
        <v>1305</v>
      </c>
      <c r="M403" s="350" t="s">
        <v>1258</v>
      </c>
    </row>
    <row r="404" spans="1:13">
      <c r="A404" s="77" t="e">
        <f>VLOOKUP(B404,#REF!,3,FALSE)</f>
        <v>#REF!</v>
      </c>
      <c r="B404" s="14">
        <v>32</v>
      </c>
      <c r="C404" s="118" t="s">
        <v>252</v>
      </c>
      <c r="D404" s="12" t="s">
        <v>38</v>
      </c>
      <c r="E404" s="16" t="s">
        <v>1192</v>
      </c>
      <c r="F404" s="13" t="s">
        <v>1246</v>
      </c>
      <c r="G404" s="208">
        <v>150</v>
      </c>
      <c r="H404" s="208">
        <v>0</v>
      </c>
      <c r="I404" s="208">
        <f t="shared" si="26"/>
        <v>0</v>
      </c>
      <c r="J404" s="10">
        <f t="shared" si="27"/>
        <v>-150</v>
      </c>
      <c r="K404" s="401">
        <v>-150</v>
      </c>
      <c r="L404" s="221" t="s">
        <v>9</v>
      </c>
      <c r="M404" s="350" t="s">
        <v>1260</v>
      </c>
    </row>
    <row r="405" spans="1:13">
      <c r="A405" s="77" t="e">
        <f>VLOOKUP(B405,#REF!,3,FALSE)</f>
        <v>#REF!</v>
      </c>
      <c r="B405" s="14">
        <v>32</v>
      </c>
      <c r="C405" s="118" t="s">
        <v>252</v>
      </c>
      <c r="D405" s="12" t="s">
        <v>38</v>
      </c>
      <c r="E405" s="16" t="s">
        <v>1192</v>
      </c>
      <c r="F405" s="13" t="s">
        <v>1247</v>
      </c>
      <c r="G405" s="208">
        <v>500</v>
      </c>
      <c r="H405" s="208">
        <v>0</v>
      </c>
      <c r="I405" s="208">
        <f t="shared" si="26"/>
        <v>0</v>
      </c>
      <c r="J405" s="10">
        <f t="shared" si="27"/>
        <v>-500</v>
      </c>
      <c r="K405" s="401">
        <v>-500</v>
      </c>
      <c r="L405" s="221" t="s">
        <v>9</v>
      </c>
      <c r="M405" s="350" t="s">
        <v>1260</v>
      </c>
    </row>
    <row r="406" spans="1:13">
      <c r="A406" s="77" t="e">
        <f>VLOOKUP(B406,#REF!,3,FALSE)</f>
        <v>#REF!</v>
      </c>
      <c r="B406" s="14">
        <v>32</v>
      </c>
      <c r="C406" s="118" t="s">
        <v>252</v>
      </c>
      <c r="D406" s="12" t="s">
        <v>38</v>
      </c>
      <c r="E406" s="16" t="s">
        <v>1192</v>
      </c>
      <c r="F406" s="13" t="s">
        <v>1248</v>
      </c>
      <c r="G406" s="208">
        <v>500</v>
      </c>
      <c r="H406" s="208"/>
      <c r="I406" s="208" t="str">
        <f t="shared" si="26"/>
        <v/>
      </c>
      <c r="J406" s="10">
        <f t="shared" si="27"/>
        <v>-500</v>
      </c>
      <c r="K406" s="401">
        <v>-500</v>
      </c>
      <c r="L406" s="221" t="s">
        <v>9</v>
      </c>
      <c r="M406" s="350" t="s">
        <v>1260</v>
      </c>
    </row>
    <row r="407" spans="1:13">
      <c r="A407" s="77" t="e">
        <f>VLOOKUP(B407,#REF!,3,FALSE)</f>
        <v>#REF!</v>
      </c>
      <c r="B407" s="14">
        <v>32</v>
      </c>
      <c r="C407" s="118" t="s">
        <v>252</v>
      </c>
      <c r="D407" s="12" t="s">
        <v>38</v>
      </c>
      <c r="E407" s="16" t="s">
        <v>1192</v>
      </c>
      <c r="F407" s="13" t="s">
        <v>1249</v>
      </c>
      <c r="G407" s="208">
        <v>4930</v>
      </c>
      <c r="H407" s="208">
        <v>0</v>
      </c>
      <c r="I407" s="208">
        <f t="shared" si="26"/>
        <v>0</v>
      </c>
      <c r="J407" s="10">
        <f t="shared" si="27"/>
        <v>-4930</v>
      </c>
      <c r="K407" s="401">
        <v>-4930</v>
      </c>
      <c r="L407" s="221" t="s">
        <v>9</v>
      </c>
      <c r="M407" s="350" t="s">
        <v>1260</v>
      </c>
    </row>
    <row r="408" spans="1:13" ht="39.6">
      <c r="A408" s="77" t="e">
        <f>VLOOKUP(B408,#REF!,3,FALSE)</f>
        <v>#REF!</v>
      </c>
      <c r="B408" s="14">
        <v>32</v>
      </c>
      <c r="C408" s="118" t="s">
        <v>252</v>
      </c>
      <c r="D408" s="12" t="s">
        <v>38</v>
      </c>
      <c r="E408" s="16" t="s">
        <v>1192</v>
      </c>
      <c r="F408" s="13" t="s">
        <v>26</v>
      </c>
      <c r="G408" s="208">
        <v>4793.3999999999996</v>
      </c>
      <c r="H408" s="208">
        <v>2625.1</v>
      </c>
      <c r="I408" s="208">
        <f t="shared" si="26"/>
        <v>54.764885050277471</v>
      </c>
      <c r="J408" s="10">
        <f t="shared" si="27"/>
        <v>-2168.2999999999997</v>
      </c>
      <c r="K408" s="401">
        <v>-370.1</v>
      </c>
      <c r="L408" s="218" t="s">
        <v>10</v>
      </c>
      <c r="M408" s="350" t="s">
        <v>1262</v>
      </c>
    </row>
    <row r="409" spans="1:13" ht="26.4">
      <c r="A409" s="77" t="e">
        <f>VLOOKUP(B409,#REF!,3,FALSE)</f>
        <v>#REF!</v>
      </c>
      <c r="B409" s="14">
        <v>32</v>
      </c>
      <c r="C409" s="118" t="s">
        <v>252</v>
      </c>
      <c r="D409" s="12" t="s">
        <v>38</v>
      </c>
      <c r="E409" s="16" t="s">
        <v>1192</v>
      </c>
      <c r="F409" s="13" t="s">
        <v>26</v>
      </c>
      <c r="G409" s="208"/>
      <c r="H409" s="208"/>
      <c r="I409" s="208" t="str">
        <f t="shared" si="26"/>
        <v/>
      </c>
      <c r="J409" s="10"/>
      <c r="K409" s="401">
        <v>-1438.1</v>
      </c>
      <c r="L409" s="218" t="s">
        <v>1304</v>
      </c>
      <c r="M409" s="350" t="s">
        <v>1263</v>
      </c>
    </row>
    <row r="410" spans="1:13" ht="39.6">
      <c r="A410" s="77" t="e">
        <f>VLOOKUP(B410,#REF!,3,FALSE)</f>
        <v>#REF!</v>
      </c>
      <c r="B410" s="14">
        <v>32</v>
      </c>
      <c r="C410" s="118" t="s">
        <v>252</v>
      </c>
      <c r="D410" s="12" t="s">
        <v>38</v>
      </c>
      <c r="E410" s="16" t="s">
        <v>1192</v>
      </c>
      <c r="F410" s="13" t="s">
        <v>26</v>
      </c>
      <c r="G410" s="208"/>
      <c r="H410" s="208"/>
      <c r="I410" s="208" t="str">
        <f t="shared" si="26"/>
        <v/>
      </c>
      <c r="J410" s="10"/>
      <c r="K410" s="401">
        <v>-249.5</v>
      </c>
      <c r="L410" s="218" t="s">
        <v>9</v>
      </c>
      <c r="M410" s="350" t="s">
        <v>1258</v>
      </c>
    </row>
    <row r="411" spans="1:13">
      <c r="A411" s="77" t="e">
        <f>VLOOKUP(B411,#REF!,3,FALSE)</f>
        <v>#REF!</v>
      </c>
      <c r="B411" s="14">
        <v>32</v>
      </c>
      <c r="C411" s="118" t="s">
        <v>252</v>
      </c>
      <c r="D411" s="12" t="s">
        <v>38</v>
      </c>
      <c r="E411" s="16" t="s">
        <v>1192</v>
      </c>
      <c r="F411" s="13" t="s">
        <v>26</v>
      </c>
      <c r="G411" s="208"/>
      <c r="H411" s="208"/>
      <c r="I411" s="208" t="str">
        <f t="shared" si="26"/>
        <v/>
      </c>
      <c r="J411" s="10"/>
      <c r="K411" s="401">
        <v>-20.8</v>
      </c>
      <c r="L411" s="218" t="s">
        <v>50</v>
      </c>
      <c r="M411" s="350" t="s">
        <v>1257</v>
      </c>
    </row>
    <row r="412" spans="1:13" ht="39.6">
      <c r="A412" s="77" t="e">
        <f>VLOOKUP(B412,#REF!,3,FALSE)</f>
        <v>#REF!</v>
      </c>
      <c r="B412" s="14">
        <v>32</v>
      </c>
      <c r="C412" s="118" t="s">
        <v>252</v>
      </c>
      <c r="D412" s="12" t="s">
        <v>38</v>
      </c>
      <c r="E412" s="16" t="s">
        <v>1192</v>
      </c>
      <c r="F412" s="13" t="s">
        <v>26</v>
      </c>
      <c r="G412" s="208"/>
      <c r="H412" s="208"/>
      <c r="I412" s="208" t="str">
        <f t="shared" si="26"/>
        <v/>
      </c>
      <c r="J412" s="10"/>
      <c r="K412" s="401">
        <v>-89.8</v>
      </c>
      <c r="L412" s="218" t="s">
        <v>1306</v>
      </c>
      <c r="M412" s="350" t="s">
        <v>1264</v>
      </c>
    </row>
    <row r="413" spans="1:13">
      <c r="A413" s="77" t="e">
        <f>VLOOKUP(B413,#REF!,3,FALSE)</f>
        <v>#REF!</v>
      </c>
      <c r="B413" s="14">
        <v>32</v>
      </c>
      <c r="C413" s="118" t="s">
        <v>252</v>
      </c>
      <c r="D413" s="12" t="s">
        <v>38</v>
      </c>
      <c r="E413" s="16" t="s">
        <v>1192</v>
      </c>
      <c r="F413" s="183" t="s">
        <v>758</v>
      </c>
      <c r="G413" s="208">
        <v>30504</v>
      </c>
      <c r="H413" s="208">
        <v>0</v>
      </c>
      <c r="I413" s="208">
        <f t="shared" si="26"/>
        <v>0</v>
      </c>
      <c r="J413" s="10">
        <f t="shared" si="27"/>
        <v>-30504</v>
      </c>
      <c r="K413" s="401">
        <v>-30504</v>
      </c>
      <c r="L413" s="222" t="s">
        <v>9</v>
      </c>
      <c r="M413" s="350" t="s">
        <v>1260</v>
      </c>
    </row>
    <row r="414" spans="1:13" ht="39.6">
      <c r="A414" s="77" t="e">
        <f>VLOOKUP(B414,#REF!,3,FALSE)</f>
        <v>#REF!</v>
      </c>
      <c r="B414" s="14">
        <v>32</v>
      </c>
      <c r="C414" s="118" t="s">
        <v>252</v>
      </c>
      <c r="D414" s="12" t="s">
        <v>38</v>
      </c>
      <c r="E414" s="16" t="s">
        <v>1192</v>
      </c>
      <c r="F414" s="183" t="s">
        <v>606</v>
      </c>
      <c r="G414" s="208">
        <v>2087.1</v>
      </c>
      <c r="H414" s="208">
        <v>76</v>
      </c>
      <c r="I414" s="208">
        <f t="shared" si="26"/>
        <v>3.6414163192947151</v>
      </c>
      <c r="J414" s="10">
        <f t="shared" si="27"/>
        <v>-2011.1</v>
      </c>
      <c r="K414" s="401">
        <v>-1215.8</v>
      </c>
      <c r="L414" s="183" t="s">
        <v>10</v>
      </c>
      <c r="M414" s="350" t="s">
        <v>1262</v>
      </c>
    </row>
    <row r="415" spans="1:13" ht="26.4">
      <c r="A415" s="77" t="e">
        <f>VLOOKUP(B415,#REF!,3,FALSE)</f>
        <v>#REF!</v>
      </c>
      <c r="B415" s="14">
        <v>32</v>
      </c>
      <c r="C415" s="118" t="s">
        <v>252</v>
      </c>
      <c r="D415" s="12" t="s">
        <v>38</v>
      </c>
      <c r="E415" s="16" t="s">
        <v>1192</v>
      </c>
      <c r="F415" s="183" t="s">
        <v>606</v>
      </c>
      <c r="G415" s="208"/>
      <c r="H415" s="208"/>
      <c r="I415" s="208"/>
      <c r="J415" s="10"/>
      <c r="K415" s="401">
        <v>-688.1</v>
      </c>
      <c r="L415" s="218" t="s">
        <v>27</v>
      </c>
      <c r="M415" s="350" t="s">
        <v>1265</v>
      </c>
    </row>
    <row r="416" spans="1:13" ht="26.4">
      <c r="A416" s="77" t="e">
        <f>VLOOKUP(B416,#REF!,3,FALSE)</f>
        <v>#REF!</v>
      </c>
      <c r="B416" s="14">
        <v>32</v>
      </c>
      <c r="C416" s="118" t="s">
        <v>252</v>
      </c>
      <c r="D416" s="12" t="s">
        <v>38</v>
      </c>
      <c r="E416" s="16" t="s">
        <v>1192</v>
      </c>
      <c r="F416" s="183" t="s">
        <v>606</v>
      </c>
      <c r="G416" s="208"/>
      <c r="H416" s="208"/>
      <c r="I416" s="208"/>
      <c r="J416" s="10"/>
      <c r="K416" s="401">
        <v>-107.2</v>
      </c>
      <c r="L416" s="183" t="s">
        <v>1307</v>
      </c>
      <c r="M416" s="350" t="s">
        <v>1266</v>
      </c>
    </row>
    <row r="417" spans="1:13" ht="26.4">
      <c r="A417" s="77" t="e">
        <f>VLOOKUP(B417,#REF!,3,FALSE)</f>
        <v>#REF!</v>
      </c>
      <c r="B417" s="14">
        <v>32</v>
      </c>
      <c r="C417" s="118" t="s">
        <v>252</v>
      </c>
      <c r="D417" s="12" t="s">
        <v>38</v>
      </c>
      <c r="E417" s="16" t="s">
        <v>1192</v>
      </c>
      <c r="F417" s="183" t="s">
        <v>331</v>
      </c>
      <c r="G417" s="208">
        <v>260</v>
      </c>
      <c r="H417" s="208">
        <v>85.5</v>
      </c>
      <c r="I417" s="208">
        <f t="shared" si="26"/>
        <v>32.884615384615387</v>
      </c>
      <c r="J417" s="10">
        <f t="shared" si="27"/>
        <v>-174.5</v>
      </c>
      <c r="K417" s="401">
        <v>-174.5</v>
      </c>
      <c r="L417" s="183" t="s">
        <v>9</v>
      </c>
      <c r="M417" s="350" t="s">
        <v>1267</v>
      </c>
    </row>
    <row r="418" spans="1:13">
      <c r="A418" s="77" t="e">
        <f>VLOOKUP(B418,#REF!,3,FALSE)</f>
        <v>#REF!</v>
      </c>
      <c r="B418" s="14">
        <v>32</v>
      </c>
      <c r="C418" s="118" t="s">
        <v>252</v>
      </c>
      <c r="D418" s="12" t="s">
        <v>38</v>
      </c>
      <c r="E418" s="16" t="s">
        <v>1192</v>
      </c>
      <c r="F418" s="183" t="s">
        <v>73</v>
      </c>
      <c r="G418" s="208">
        <v>778</v>
      </c>
      <c r="H418" s="208">
        <v>0</v>
      </c>
      <c r="I418" s="208">
        <f t="shared" si="26"/>
        <v>0</v>
      </c>
      <c r="J418" s="10">
        <f t="shared" si="27"/>
        <v>-778</v>
      </c>
      <c r="K418" s="401">
        <v>-778</v>
      </c>
      <c r="L418" s="183" t="s">
        <v>9</v>
      </c>
      <c r="M418" s="350" t="s">
        <v>1260</v>
      </c>
    </row>
    <row r="419" spans="1:13">
      <c r="A419" s="77" t="e">
        <f>VLOOKUP(B419,#REF!,3,FALSE)</f>
        <v>#REF!</v>
      </c>
      <c r="B419" s="14">
        <v>32</v>
      </c>
      <c r="C419" s="118" t="s">
        <v>252</v>
      </c>
      <c r="D419" s="12" t="s">
        <v>38</v>
      </c>
      <c r="E419" s="16" t="s">
        <v>1192</v>
      </c>
      <c r="F419" s="183" t="s">
        <v>332</v>
      </c>
      <c r="G419" s="10">
        <v>192.4</v>
      </c>
      <c r="H419" s="208">
        <v>135.1</v>
      </c>
      <c r="I419" s="10">
        <f t="shared" si="26"/>
        <v>70.218295218295211</v>
      </c>
      <c r="J419" s="10">
        <f t="shared" si="27"/>
        <v>-57.300000000000011</v>
      </c>
      <c r="K419" s="401">
        <v>-24.3</v>
      </c>
      <c r="L419" s="12" t="s">
        <v>56</v>
      </c>
      <c r="M419" s="350" t="s">
        <v>1261</v>
      </c>
    </row>
    <row r="420" spans="1:13" ht="39.6">
      <c r="A420" s="77" t="e">
        <f>VLOOKUP(B420,#REF!,3,FALSE)</f>
        <v>#REF!</v>
      </c>
      <c r="B420" s="14">
        <v>32</v>
      </c>
      <c r="C420" s="118" t="s">
        <v>252</v>
      </c>
      <c r="D420" s="12" t="s">
        <v>38</v>
      </c>
      <c r="E420" s="16" t="s">
        <v>1192</v>
      </c>
      <c r="F420" s="13" t="s">
        <v>332</v>
      </c>
      <c r="G420" s="10"/>
      <c r="H420" s="10"/>
      <c r="I420" s="10" t="str">
        <f t="shared" si="26"/>
        <v/>
      </c>
      <c r="J420" s="10"/>
      <c r="K420" s="401">
        <v>-31.3</v>
      </c>
      <c r="L420" s="183" t="s">
        <v>1305</v>
      </c>
      <c r="M420" s="350" t="s">
        <v>1258</v>
      </c>
    </row>
    <row r="421" spans="1:13" ht="26.4">
      <c r="A421" s="77" t="e">
        <f>VLOOKUP(B421,#REF!,3,FALSE)</f>
        <v>#REF!</v>
      </c>
      <c r="B421" s="14">
        <v>32</v>
      </c>
      <c r="C421" s="118" t="s">
        <v>252</v>
      </c>
      <c r="D421" s="12" t="s">
        <v>38</v>
      </c>
      <c r="E421" s="16" t="s">
        <v>1192</v>
      </c>
      <c r="F421" s="13" t="s">
        <v>332</v>
      </c>
      <c r="G421" s="67"/>
      <c r="H421" s="67"/>
      <c r="I421" s="18" t="str">
        <f t="shared" si="26"/>
        <v/>
      </c>
      <c r="J421" s="10"/>
      <c r="K421" s="401">
        <v>-1.7</v>
      </c>
      <c r="L421" s="183" t="s">
        <v>1305</v>
      </c>
      <c r="M421" s="350" t="s">
        <v>1268</v>
      </c>
    </row>
    <row r="422" spans="1:13">
      <c r="A422" s="77" t="e">
        <f>VLOOKUP(B422,#REF!,3,FALSE)</f>
        <v>#REF!</v>
      </c>
      <c r="B422" s="14">
        <v>32</v>
      </c>
      <c r="C422" s="118" t="s">
        <v>252</v>
      </c>
      <c r="D422" s="12" t="s">
        <v>38</v>
      </c>
      <c r="E422" s="16" t="s">
        <v>1192</v>
      </c>
      <c r="F422" s="13" t="s">
        <v>72</v>
      </c>
      <c r="G422" s="208">
        <v>253.1</v>
      </c>
      <c r="H422" s="208">
        <v>149.1</v>
      </c>
      <c r="I422" s="10">
        <f t="shared" si="26"/>
        <v>58.909521928091657</v>
      </c>
      <c r="J422" s="10">
        <f t="shared" si="27"/>
        <v>-104</v>
      </c>
      <c r="K422" s="401">
        <v>-28</v>
      </c>
      <c r="L422" s="12" t="s">
        <v>56</v>
      </c>
      <c r="M422" s="350" t="s">
        <v>1261</v>
      </c>
    </row>
    <row r="423" spans="1:13" ht="39.6">
      <c r="A423" s="77" t="e">
        <f>VLOOKUP(B423,#REF!,3,FALSE)</f>
        <v>#REF!</v>
      </c>
      <c r="B423" s="14">
        <v>32</v>
      </c>
      <c r="C423" s="118" t="s">
        <v>252</v>
      </c>
      <c r="D423" s="12" t="s">
        <v>38</v>
      </c>
      <c r="E423" s="16" t="s">
        <v>1192</v>
      </c>
      <c r="F423" s="13" t="s">
        <v>72</v>
      </c>
      <c r="G423" s="67"/>
      <c r="H423" s="67"/>
      <c r="I423" s="18" t="str">
        <f t="shared" si="26"/>
        <v/>
      </c>
      <c r="J423" s="10"/>
      <c r="K423" s="401">
        <v>-74.400000000000006</v>
      </c>
      <c r="L423" s="183" t="s">
        <v>1305</v>
      </c>
      <c r="M423" s="350" t="s">
        <v>1258</v>
      </c>
    </row>
    <row r="424" spans="1:13" ht="26.4">
      <c r="A424" s="77" t="e">
        <f>VLOOKUP(B424,#REF!,3,FALSE)</f>
        <v>#REF!</v>
      </c>
      <c r="B424" s="14">
        <v>32</v>
      </c>
      <c r="C424" s="118" t="s">
        <v>252</v>
      </c>
      <c r="D424" s="12" t="s">
        <v>38</v>
      </c>
      <c r="E424" s="16" t="s">
        <v>1192</v>
      </c>
      <c r="F424" s="13" t="s">
        <v>72</v>
      </c>
      <c r="G424" s="67"/>
      <c r="H424" s="67"/>
      <c r="I424" s="18" t="str">
        <f t="shared" si="26"/>
        <v/>
      </c>
      <c r="J424" s="10"/>
      <c r="K424" s="401">
        <v>-1.6</v>
      </c>
      <c r="L424" s="183" t="s">
        <v>1305</v>
      </c>
      <c r="M424" s="350" t="s">
        <v>1268</v>
      </c>
    </row>
    <row r="425" spans="1:13" ht="66">
      <c r="A425" s="77" t="e">
        <f>VLOOKUP(B425,#REF!,3,FALSE)</f>
        <v>#REF!</v>
      </c>
      <c r="B425" s="14">
        <v>32</v>
      </c>
      <c r="C425" s="118" t="s">
        <v>252</v>
      </c>
      <c r="D425" s="12" t="s">
        <v>38</v>
      </c>
      <c r="E425" s="16" t="s">
        <v>1192</v>
      </c>
      <c r="F425" s="13" t="s">
        <v>298</v>
      </c>
      <c r="G425" s="208">
        <v>182</v>
      </c>
      <c r="H425" s="208">
        <v>39.200000000000003</v>
      </c>
      <c r="I425" s="10">
        <f t="shared" si="26"/>
        <v>21.53846153846154</v>
      </c>
      <c r="J425" s="10">
        <f t="shared" si="27"/>
        <v>-142.80000000000001</v>
      </c>
      <c r="K425" s="401">
        <v>-142.80000000000001</v>
      </c>
      <c r="L425" s="183" t="s">
        <v>1305</v>
      </c>
      <c r="M425" s="350" t="s">
        <v>1269</v>
      </c>
    </row>
    <row r="426" spans="1:13" ht="66">
      <c r="A426" s="77" t="e">
        <f>VLOOKUP(B426,#REF!,3,FALSE)</f>
        <v>#REF!</v>
      </c>
      <c r="B426" s="14">
        <v>32</v>
      </c>
      <c r="C426" s="118" t="s">
        <v>252</v>
      </c>
      <c r="D426" s="12" t="s">
        <v>38</v>
      </c>
      <c r="E426" s="16" t="s">
        <v>1192</v>
      </c>
      <c r="F426" s="122" t="s">
        <v>320</v>
      </c>
      <c r="G426" s="208">
        <v>201</v>
      </c>
      <c r="H426" s="208">
        <v>42.9</v>
      </c>
      <c r="I426" s="10">
        <f t="shared" si="26"/>
        <v>21.343283582089551</v>
      </c>
      <c r="J426" s="10">
        <f t="shared" si="27"/>
        <v>-158.1</v>
      </c>
      <c r="K426" s="401">
        <v>-158.1</v>
      </c>
      <c r="L426" s="183" t="s">
        <v>1305</v>
      </c>
      <c r="M426" s="350" t="s">
        <v>1269</v>
      </c>
    </row>
    <row r="427" spans="1:13">
      <c r="A427" s="77" t="e">
        <f>VLOOKUP(B427,#REF!,3,FALSE)</f>
        <v>#REF!</v>
      </c>
      <c r="B427" s="14">
        <v>32</v>
      </c>
      <c r="C427" s="118" t="s">
        <v>252</v>
      </c>
      <c r="D427" s="12" t="s">
        <v>38</v>
      </c>
      <c r="E427" s="16" t="s">
        <v>1192</v>
      </c>
      <c r="F427" s="122" t="s">
        <v>1250</v>
      </c>
      <c r="G427" s="208">
        <v>350</v>
      </c>
      <c r="H427" s="208">
        <v>0</v>
      </c>
      <c r="I427" s="10">
        <f t="shared" si="26"/>
        <v>0</v>
      </c>
      <c r="J427" s="10">
        <f t="shared" si="27"/>
        <v>-350</v>
      </c>
      <c r="K427" s="401">
        <v>-350</v>
      </c>
      <c r="L427" s="183" t="s">
        <v>9</v>
      </c>
      <c r="M427" s="350" t="s">
        <v>1260</v>
      </c>
    </row>
    <row r="428" spans="1:13">
      <c r="A428" s="77" t="e">
        <f>VLOOKUP(B428,#REF!,3,FALSE)</f>
        <v>#REF!</v>
      </c>
      <c r="B428" s="14">
        <v>32</v>
      </c>
      <c r="C428" s="118" t="s">
        <v>252</v>
      </c>
      <c r="D428" s="12" t="s">
        <v>38</v>
      </c>
      <c r="E428" s="16" t="s">
        <v>1192</v>
      </c>
      <c r="F428" s="122" t="s">
        <v>1251</v>
      </c>
      <c r="G428" s="208">
        <v>2000</v>
      </c>
      <c r="H428" s="208">
        <v>0</v>
      </c>
      <c r="I428" s="10">
        <f t="shared" si="26"/>
        <v>0</v>
      </c>
      <c r="J428" s="10">
        <f t="shared" si="27"/>
        <v>-2000</v>
      </c>
      <c r="K428" s="401">
        <v>-2000</v>
      </c>
      <c r="L428" s="183" t="s">
        <v>9</v>
      </c>
      <c r="M428" s="350" t="s">
        <v>1260</v>
      </c>
    </row>
    <row r="429" spans="1:13">
      <c r="A429" s="77" t="e">
        <f>VLOOKUP(B429,#REF!,3,FALSE)</f>
        <v>#REF!</v>
      </c>
      <c r="B429" s="14">
        <v>32</v>
      </c>
      <c r="C429" s="118" t="s">
        <v>252</v>
      </c>
      <c r="D429" s="12" t="s">
        <v>38</v>
      </c>
      <c r="E429" s="16" t="s">
        <v>1192</v>
      </c>
      <c r="F429" s="122" t="s">
        <v>759</v>
      </c>
      <c r="G429" s="208">
        <v>1080</v>
      </c>
      <c r="H429" s="208">
        <v>0</v>
      </c>
      <c r="I429" s="10">
        <f t="shared" si="26"/>
        <v>0</v>
      </c>
      <c r="J429" s="10">
        <f t="shared" si="27"/>
        <v>-1080</v>
      </c>
      <c r="K429" s="401">
        <v>-1080</v>
      </c>
      <c r="L429" s="183" t="s">
        <v>9</v>
      </c>
      <c r="M429" s="350" t="s">
        <v>1260</v>
      </c>
    </row>
    <row r="430" spans="1:13">
      <c r="A430" s="77" t="e">
        <f>VLOOKUP(B430,#REF!,3,FALSE)</f>
        <v>#REF!</v>
      </c>
      <c r="B430" s="14">
        <v>32</v>
      </c>
      <c r="C430" s="118" t="s">
        <v>252</v>
      </c>
      <c r="D430" s="12" t="s">
        <v>38</v>
      </c>
      <c r="E430" s="16" t="s">
        <v>1192</v>
      </c>
      <c r="F430" s="122" t="s">
        <v>1252</v>
      </c>
      <c r="G430" s="208">
        <v>25286</v>
      </c>
      <c r="H430" s="208">
        <v>0</v>
      </c>
      <c r="I430" s="10">
        <f t="shared" ref="I430:I492" si="28">IF(ISBLANK(H430),"",+H430/G430*100)</f>
        <v>0</v>
      </c>
      <c r="J430" s="10">
        <f t="shared" si="27"/>
        <v>-25286</v>
      </c>
      <c r="K430" s="401">
        <v>-25286</v>
      </c>
      <c r="L430" s="183" t="s">
        <v>9</v>
      </c>
      <c r="M430" s="350" t="s">
        <v>1260</v>
      </c>
    </row>
    <row r="431" spans="1:13">
      <c r="A431" s="77" t="e">
        <f>VLOOKUP(B431,#REF!,3,FALSE)</f>
        <v>#REF!</v>
      </c>
      <c r="B431" s="14">
        <v>32</v>
      </c>
      <c r="C431" s="118" t="s">
        <v>252</v>
      </c>
      <c r="D431" s="12" t="s">
        <v>38</v>
      </c>
      <c r="E431" s="16" t="s">
        <v>1192</v>
      </c>
      <c r="F431" s="13" t="s">
        <v>11</v>
      </c>
      <c r="G431" s="208">
        <v>1615.5</v>
      </c>
      <c r="H431" s="208">
        <v>1458.7</v>
      </c>
      <c r="I431" s="10">
        <f t="shared" si="28"/>
        <v>90.2940266171464</v>
      </c>
      <c r="J431" s="10">
        <f t="shared" si="27"/>
        <v>-156.79999999999995</v>
      </c>
      <c r="K431" s="401">
        <v>-13</v>
      </c>
      <c r="L431" s="12" t="s">
        <v>1308</v>
      </c>
      <c r="M431" s="350" t="s">
        <v>1270</v>
      </c>
    </row>
    <row r="432" spans="1:13">
      <c r="A432" s="77" t="e">
        <f>VLOOKUP(B432,#REF!,3,FALSE)</f>
        <v>#REF!</v>
      </c>
      <c r="B432" s="14">
        <v>32</v>
      </c>
      <c r="C432" s="118" t="s">
        <v>252</v>
      </c>
      <c r="D432" s="12" t="s">
        <v>38</v>
      </c>
      <c r="E432" s="16" t="s">
        <v>1192</v>
      </c>
      <c r="F432" s="13" t="s">
        <v>11</v>
      </c>
      <c r="G432" s="208"/>
      <c r="H432" s="208"/>
      <c r="I432" s="10" t="str">
        <f t="shared" si="28"/>
        <v/>
      </c>
      <c r="J432" s="10"/>
      <c r="K432" s="401">
        <v>-4.4000000000000004</v>
      </c>
      <c r="L432" s="218" t="s">
        <v>27</v>
      </c>
      <c r="M432" s="350" t="s">
        <v>1271</v>
      </c>
    </row>
    <row r="433" spans="1:13">
      <c r="A433" s="77" t="e">
        <f>VLOOKUP(B433,#REF!,3,FALSE)</f>
        <v>#REF!</v>
      </c>
      <c r="B433" s="14">
        <v>32</v>
      </c>
      <c r="C433" s="118" t="s">
        <v>252</v>
      </c>
      <c r="D433" s="12" t="s">
        <v>38</v>
      </c>
      <c r="E433" s="16" t="s">
        <v>1192</v>
      </c>
      <c r="F433" s="13" t="s">
        <v>11</v>
      </c>
      <c r="G433" s="208"/>
      <c r="H433" s="208"/>
      <c r="I433" s="10"/>
      <c r="J433" s="10"/>
      <c r="K433" s="401">
        <v>-16.399999999999999</v>
      </c>
      <c r="L433" s="222" t="s">
        <v>9</v>
      </c>
      <c r="M433" s="350" t="s">
        <v>1272</v>
      </c>
    </row>
    <row r="434" spans="1:13" ht="26.4">
      <c r="A434" s="77" t="e">
        <f>VLOOKUP(B434,#REF!,3,FALSE)</f>
        <v>#REF!</v>
      </c>
      <c r="B434" s="14">
        <v>32</v>
      </c>
      <c r="C434" s="118" t="s">
        <v>252</v>
      </c>
      <c r="D434" s="12" t="s">
        <v>38</v>
      </c>
      <c r="E434" s="16" t="s">
        <v>1192</v>
      </c>
      <c r="F434" s="13" t="s">
        <v>11</v>
      </c>
      <c r="G434" s="208"/>
      <c r="H434" s="208"/>
      <c r="I434" s="10"/>
      <c r="J434" s="10"/>
      <c r="K434" s="401">
        <v>-120.1</v>
      </c>
      <c r="L434" s="222" t="s">
        <v>50</v>
      </c>
      <c r="M434" s="350" t="s">
        <v>1273</v>
      </c>
    </row>
    <row r="435" spans="1:13">
      <c r="A435" s="77" t="e">
        <f>VLOOKUP(B435,#REF!,3,FALSE)</f>
        <v>#REF!</v>
      </c>
      <c r="B435" s="14">
        <v>32</v>
      </c>
      <c r="C435" s="118" t="s">
        <v>252</v>
      </c>
      <c r="D435" s="12" t="s">
        <v>38</v>
      </c>
      <c r="E435" s="16" t="s">
        <v>1192</v>
      </c>
      <c r="F435" s="13" t="s">
        <v>11</v>
      </c>
      <c r="G435" s="208"/>
      <c r="H435" s="208"/>
      <c r="I435" s="10"/>
      <c r="J435" s="10"/>
      <c r="K435" s="401">
        <v>-1</v>
      </c>
      <c r="L435" s="12" t="s">
        <v>294</v>
      </c>
      <c r="M435" s="350" t="s">
        <v>1274</v>
      </c>
    </row>
    <row r="436" spans="1:13">
      <c r="A436" s="77" t="e">
        <f>VLOOKUP(B436,#REF!,3,FALSE)</f>
        <v>#REF!</v>
      </c>
      <c r="B436" s="14">
        <v>32</v>
      </c>
      <c r="C436" s="118" t="s">
        <v>252</v>
      </c>
      <c r="D436" s="12" t="s">
        <v>38</v>
      </c>
      <c r="E436" s="16" t="s">
        <v>1192</v>
      </c>
      <c r="F436" s="13" t="s">
        <v>11</v>
      </c>
      <c r="G436" s="208"/>
      <c r="H436" s="208"/>
      <c r="I436" s="10" t="str">
        <f t="shared" si="28"/>
        <v/>
      </c>
      <c r="J436" s="10"/>
      <c r="K436" s="401">
        <v>-0.5</v>
      </c>
      <c r="L436" s="12" t="s">
        <v>155</v>
      </c>
      <c r="M436" s="350" t="s">
        <v>1275</v>
      </c>
    </row>
    <row r="437" spans="1:13">
      <c r="A437" s="77" t="e">
        <f>VLOOKUP(B437,#REF!,3,FALSE)</f>
        <v>#REF!</v>
      </c>
      <c r="B437" s="14">
        <v>32</v>
      </c>
      <c r="C437" s="118" t="s">
        <v>252</v>
      </c>
      <c r="D437" s="12" t="s">
        <v>38</v>
      </c>
      <c r="E437" s="16" t="s">
        <v>1192</v>
      </c>
      <c r="F437" s="13" t="s">
        <v>11</v>
      </c>
      <c r="G437" s="208"/>
      <c r="H437" s="208"/>
      <c r="I437" s="10" t="str">
        <f t="shared" si="28"/>
        <v/>
      </c>
      <c r="J437" s="10"/>
      <c r="K437" s="401">
        <v>-0.8</v>
      </c>
      <c r="L437" s="222" t="s">
        <v>10</v>
      </c>
      <c r="M437" s="350" t="s">
        <v>1276</v>
      </c>
    </row>
    <row r="438" spans="1:13">
      <c r="A438" s="77" t="e">
        <f>VLOOKUP(B438,#REF!,3,FALSE)</f>
        <v>#REF!</v>
      </c>
      <c r="B438" s="14">
        <v>32</v>
      </c>
      <c r="C438" s="118" t="s">
        <v>252</v>
      </c>
      <c r="D438" s="12" t="s">
        <v>38</v>
      </c>
      <c r="E438" s="16" t="s">
        <v>1192</v>
      </c>
      <c r="F438" s="13" t="s">
        <v>11</v>
      </c>
      <c r="G438" s="208"/>
      <c r="H438" s="208"/>
      <c r="I438" s="10" t="str">
        <f t="shared" si="28"/>
        <v/>
      </c>
      <c r="J438" s="10"/>
      <c r="K438" s="401">
        <v>-0.6</v>
      </c>
      <c r="L438" s="222" t="s">
        <v>9</v>
      </c>
      <c r="M438" s="350" t="s">
        <v>1277</v>
      </c>
    </row>
    <row r="439" spans="1:13" ht="26.4">
      <c r="A439" s="77" t="e">
        <f>VLOOKUP(B439,#REF!,3,FALSE)</f>
        <v>#REF!</v>
      </c>
      <c r="B439" s="14">
        <v>32</v>
      </c>
      <c r="C439" s="118" t="s">
        <v>252</v>
      </c>
      <c r="D439" s="12" t="s">
        <v>38</v>
      </c>
      <c r="E439" s="16" t="s">
        <v>1192</v>
      </c>
      <c r="F439" s="13" t="s">
        <v>379</v>
      </c>
      <c r="G439" s="208">
        <v>35219.199999999997</v>
      </c>
      <c r="H439" s="208">
        <v>10934.9</v>
      </c>
      <c r="I439" s="10">
        <f t="shared" si="28"/>
        <v>31.048121479193171</v>
      </c>
      <c r="J439" s="10">
        <f t="shared" si="27"/>
        <v>-24284.299999999996</v>
      </c>
      <c r="K439" s="401">
        <v>-22042</v>
      </c>
      <c r="L439" s="183" t="s">
        <v>9</v>
      </c>
      <c r="M439" s="350" t="s">
        <v>1278</v>
      </c>
    </row>
    <row r="440" spans="1:13" ht="39.6">
      <c r="A440" s="77" t="e">
        <f>VLOOKUP(B440,#REF!,3,FALSE)</f>
        <v>#REF!</v>
      </c>
      <c r="B440" s="14">
        <v>32</v>
      </c>
      <c r="C440" s="118" t="s">
        <v>252</v>
      </c>
      <c r="D440" s="12" t="s">
        <v>38</v>
      </c>
      <c r="E440" s="16" t="s">
        <v>1192</v>
      </c>
      <c r="F440" s="13" t="s">
        <v>379</v>
      </c>
      <c r="G440" s="208"/>
      <c r="H440" s="208"/>
      <c r="I440" s="10"/>
      <c r="J440" s="10"/>
      <c r="K440" s="401">
        <v>-2220.5</v>
      </c>
      <c r="L440" s="183" t="s">
        <v>9</v>
      </c>
      <c r="M440" s="350" t="s">
        <v>1279</v>
      </c>
    </row>
    <row r="441" spans="1:13">
      <c r="A441" s="77" t="e">
        <f>VLOOKUP(B441,#REF!,3,FALSE)</f>
        <v>#REF!</v>
      </c>
      <c r="B441" s="14">
        <v>32</v>
      </c>
      <c r="C441" s="118" t="s">
        <v>252</v>
      </c>
      <c r="D441" s="12" t="s">
        <v>38</v>
      </c>
      <c r="E441" s="16" t="s">
        <v>1192</v>
      </c>
      <c r="F441" s="13" t="s">
        <v>379</v>
      </c>
      <c r="G441" s="208"/>
      <c r="H441" s="208"/>
      <c r="I441" s="10"/>
      <c r="J441" s="10"/>
      <c r="K441" s="401">
        <v>-10.8</v>
      </c>
      <c r="L441" s="183" t="s">
        <v>18</v>
      </c>
      <c r="M441" s="350" t="s">
        <v>1239</v>
      </c>
    </row>
    <row r="442" spans="1:13">
      <c r="A442" s="77" t="e">
        <f>VLOOKUP(B442,#REF!,3,FALSE)</f>
        <v>#REF!</v>
      </c>
      <c r="B442" s="14">
        <v>32</v>
      </c>
      <c r="C442" s="118" t="s">
        <v>252</v>
      </c>
      <c r="D442" s="12" t="s">
        <v>38</v>
      </c>
      <c r="E442" s="16" t="s">
        <v>1192</v>
      </c>
      <c r="F442" s="13" t="s">
        <v>379</v>
      </c>
      <c r="G442" s="208"/>
      <c r="H442" s="208"/>
      <c r="I442" s="10"/>
      <c r="J442" s="10"/>
      <c r="K442" s="401">
        <v>-11</v>
      </c>
      <c r="L442" s="183" t="s">
        <v>9</v>
      </c>
      <c r="M442" s="350" t="s">
        <v>1280</v>
      </c>
    </row>
    <row r="443" spans="1:13">
      <c r="A443" s="77" t="e">
        <f>VLOOKUP(B443,#REF!,3,FALSE)</f>
        <v>#REF!</v>
      </c>
      <c r="B443" s="14">
        <v>32</v>
      </c>
      <c r="C443" s="118" t="s">
        <v>252</v>
      </c>
      <c r="D443" s="12" t="s">
        <v>38</v>
      </c>
      <c r="E443" s="16" t="s">
        <v>1192</v>
      </c>
      <c r="F443" s="13" t="s">
        <v>19</v>
      </c>
      <c r="G443" s="208">
        <v>43939.8</v>
      </c>
      <c r="H443" s="208">
        <v>0</v>
      </c>
      <c r="I443" s="10">
        <f t="shared" si="28"/>
        <v>0</v>
      </c>
      <c r="J443" s="10">
        <f t="shared" si="27"/>
        <v>-43939.8</v>
      </c>
      <c r="K443" s="401">
        <v>-43939.8</v>
      </c>
      <c r="L443" s="183" t="s">
        <v>9</v>
      </c>
      <c r="M443" s="350" t="s">
        <v>1281</v>
      </c>
    </row>
    <row r="444" spans="1:13">
      <c r="A444" s="77" t="e">
        <f>VLOOKUP(B444,#REF!,3,FALSE)</f>
        <v>#REF!</v>
      </c>
      <c r="B444" s="14">
        <v>32</v>
      </c>
      <c r="C444" s="118" t="s">
        <v>252</v>
      </c>
      <c r="D444" s="12" t="s">
        <v>38</v>
      </c>
      <c r="E444" s="16" t="s">
        <v>1192</v>
      </c>
      <c r="F444" s="13" t="s">
        <v>595</v>
      </c>
      <c r="G444" s="208">
        <v>712.9</v>
      </c>
      <c r="H444" s="208">
        <v>712.9</v>
      </c>
      <c r="I444" s="10">
        <f t="shared" si="28"/>
        <v>100</v>
      </c>
      <c r="J444" s="35"/>
      <c r="K444" s="401"/>
      <c r="L444" s="183"/>
      <c r="M444" s="350"/>
    </row>
    <row r="445" spans="1:13" ht="26.4">
      <c r="A445" s="77" t="e">
        <f>VLOOKUP(B445,#REF!,3,FALSE)</f>
        <v>#REF!</v>
      </c>
      <c r="B445" s="105">
        <v>32</v>
      </c>
      <c r="C445" s="123" t="s">
        <v>252</v>
      </c>
      <c r="D445" s="86" t="s">
        <v>38</v>
      </c>
      <c r="E445" s="96" t="s">
        <v>1192</v>
      </c>
      <c r="F445" s="51" t="s">
        <v>12</v>
      </c>
      <c r="G445" s="28">
        <f>SUM(G339:G444)</f>
        <v>939994.9</v>
      </c>
      <c r="H445" s="28">
        <f>SUM(H339:H444)</f>
        <v>744031.2</v>
      </c>
      <c r="I445" s="28">
        <f t="shared" si="28"/>
        <v>79.152684764566274</v>
      </c>
      <c r="J445" s="28">
        <f t="shared" ref="J445:J523" si="29">+H445-G445</f>
        <v>-195963.70000000007</v>
      </c>
      <c r="K445" s="28">
        <f>SUM(K339:K444)</f>
        <v>-195963.7</v>
      </c>
      <c r="L445" s="115"/>
      <c r="M445" s="115"/>
    </row>
    <row r="446" spans="1:13" ht="26.4">
      <c r="A446" s="77" t="e">
        <f>VLOOKUP(B446,#REF!,3,FALSE)</f>
        <v>#REF!</v>
      </c>
      <c r="B446" s="14">
        <v>32</v>
      </c>
      <c r="C446" s="118" t="s">
        <v>252</v>
      </c>
      <c r="D446" s="12" t="s">
        <v>173</v>
      </c>
      <c r="E446" s="16" t="s">
        <v>1193</v>
      </c>
      <c r="F446" s="13" t="s">
        <v>8</v>
      </c>
      <c r="G446" s="208">
        <v>6469</v>
      </c>
      <c r="H446" s="208">
        <v>5577.9</v>
      </c>
      <c r="I446" s="10">
        <f t="shared" si="28"/>
        <v>86.225073427113912</v>
      </c>
      <c r="J446" s="10">
        <f t="shared" si="29"/>
        <v>-891.10000000000036</v>
      </c>
      <c r="K446" s="401">
        <v>-489.4</v>
      </c>
      <c r="L446" s="218" t="s">
        <v>27</v>
      </c>
      <c r="M446" s="350" t="s">
        <v>627</v>
      </c>
    </row>
    <row r="447" spans="1:13">
      <c r="A447" s="77" t="e">
        <f>VLOOKUP(B447,#REF!,3,FALSE)</f>
        <v>#REF!</v>
      </c>
      <c r="B447" s="14">
        <v>32</v>
      </c>
      <c r="C447" s="118" t="s">
        <v>252</v>
      </c>
      <c r="D447" s="12" t="s">
        <v>173</v>
      </c>
      <c r="E447" s="16" t="s">
        <v>1193</v>
      </c>
      <c r="F447" s="13" t="s">
        <v>8</v>
      </c>
      <c r="G447" s="208"/>
      <c r="H447" s="208"/>
      <c r="I447" s="10" t="str">
        <f t="shared" si="28"/>
        <v/>
      </c>
      <c r="J447" s="10"/>
      <c r="K447" s="401">
        <v>-42.300000000000004</v>
      </c>
      <c r="L447" s="183" t="s">
        <v>50</v>
      </c>
      <c r="M447" s="350" t="s">
        <v>369</v>
      </c>
    </row>
    <row r="448" spans="1:13">
      <c r="A448" s="77" t="e">
        <f>VLOOKUP(B448,#REF!,3,FALSE)</f>
        <v>#REF!</v>
      </c>
      <c r="B448" s="14">
        <v>32</v>
      </c>
      <c r="C448" s="118" t="s">
        <v>252</v>
      </c>
      <c r="D448" s="12" t="s">
        <v>173</v>
      </c>
      <c r="E448" s="16" t="s">
        <v>1193</v>
      </c>
      <c r="F448" s="13" t="s">
        <v>8</v>
      </c>
      <c r="G448" s="208"/>
      <c r="H448" s="208"/>
      <c r="I448" s="10" t="str">
        <f t="shared" si="28"/>
        <v/>
      </c>
      <c r="J448" s="10"/>
      <c r="K448" s="401">
        <v>-75.400000000000006</v>
      </c>
      <c r="L448" s="12" t="s">
        <v>155</v>
      </c>
      <c r="M448" s="350" t="s">
        <v>1282</v>
      </c>
    </row>
    <row r="449" spans="1:13">
      <c r="A449" s="77" t="e">
        <f>VLOOKUP(B449,#REF!,3,FALSE)</f>
        <v>#REF!</v>
      </c>
      <c r="B449" s="14">
        <v>32</v>
      </c>
      <c r="C449" s="118" t="s">
        <v>252</v>
      </c>
      <c r="D449" s="12" t="s">
        <v>173</v>
      </c>
      <c r="E449" s="16" t="s">
        <v>1193</v>
      </c>
      <c r="F449" s="13" t="s">
        <v>8</v>
      </c>
      <c r="G449" s="208"/>
      <c r="H449" s="208"/>
      <c r="I449" s="10" t="str">
        <f t="shared" si="28"/>
        <v/>
      </c>
      <c r="J449" s="10"/>
      <c r="K449" s="401">
        <v>-225.8</v>
      </c>
      <c r="L449" s="183" t="s">
        <v>10</v>
      </c>
      <c r="M449" s="350" t="s">
        <v>1283</v>
      </c>
    </row>
    <row r="450" spans="1:13">
      <c r="A450" s="77" t="e">
        <f>VLOOKUP(B450,#REF!,3,FALSE)</f>
        <v>#REF!</v>
      </c>
      <c r="B450" s="14">
        <v>32</v>
      </c>
      <c r="C450" s="118" t="s">
        <v>252</v>
      </c>
      <c r="D450" s="12" t="s">
        <v>173</v>
      </c>
      <c r="E450" s="16" t="s">
        <v>1193</v>
      </c>
      <c r="F450" s="13" t="s">
        <v>8</v>
      </c>
      <c r="G450" s="208"/>
      <c r="H450" s="208"/>
      <c r="I450" s="10" t="str">
        <f t="shared" si="28"/>
        <v/>
      </c>
      <c r="J450" s="10"/>
      <c r="K450" s="401">
        <v>-24.6</v>
      </c>
      <c r="L450" s="183" t="s">
        <v>122</v>
      </c>
      <c r="M450" s="350" t="s">
        <v>441</v>
      </c>
    </row>
    <row r="451" spans="1:13">
      <c r="A451" s="77" t="e">
        <f>VLOOKUP(B451,#REF!,3,FALSE)</f>
        <v>#REF!</v>
      </c>
      <c r="B451" s="14">
        <v>32</v>
      </c>
      <c r="C451" s="118" t="s">
        <v>252</v>
      </c>
      <c r="D451" s="12" t="s">
        <v>173</v>
      </c>
      <c r="E451" s="16" t="s">
        <v>1193</v>
      </c>
      <c r="F451" s="13" t="s">
        <v>8</v>
      </c>
      <c r="G451" s="208"/>
      <c r="H451" s="208"/>
      <c r="I451" s="10" t="str">
        <f t="shared" si="28"/>
        <v/>
      </c>
      <c r="J451" s="10"/>
      <c r="K451" s="401">
        <v>-33.599999999999994</v>
      </c>
      <c r="L451" s="183" t="s">
        <v>9</v>
      </c>
      <c r="M451" s="350" t="s">
        <v>1284</v>
      </c>
    </row>
    <row r="452" spans="1:13">
      <c r="A452" s="77" t="e">
        <f>VLOOKUP(B452,#REF!,3,FALSE)</f>
        <v>#REF!</v>
      </c>
      <c r="B452" s="14">
        <v>32</v>
      </c>
      <c r="C452" s="118" t="s">
        <v>252</v>
      </c>
      <c r="D452" s="12" t="s">
        <v>173</v>
      </c>
      <c r="E452" s="16" t="s">
        <v>1193</v>
      </c>
      <c r="F452" s="13" t="s">
        <v>25</v>
      </c>
      <c r="G452" s="208">
        <v>141</v>
      </c>
      <c r="H452" s="208">
        <v>114.8</v>
      </c>
      <c r="I452" s="10">
        <f t="shared" si="28"/>
        <v>81.418439716312051</v>
      </c>
      <c r="J452" s="10">
        <f t="shared" si="29"/>
        <v>-26.200000000000003</v>
      </c>
      <c r="K452" s="401">
        <v>-26.2</v>
      </c>
      <c r="L452" s="183" t="s">
        <v>122</v>
      </c>
      <c r="M452" s="350" t="s">
        <v>1285</v>
      </c>
    </row>
    <row r="453" spans="1:13">
      <c r="A453" s="77" t="e">
        <f>VLOOKUP(B453,#REF!,3,FALSE)</f>
        <v>#REF!</v>
      </c>
      <c r="B453" s="14">
        <v>32</v>
      </c>
      <c r="C453" s="118" t="s">
        <v>252</v>
      </c>
      <c r="D453" s="12" t="s">
        <v>173</v>
      </c>
      <c r="E453" s="16" t="s">
        <v>1193</v>
      </c>
      <c r="F453" s="13" t="s">
        <v>26</v>
      </c>
      <c r="G453" s="208">
        <v>800</v>
      </c>
      <c r="H453" s="208">
        <v>650.29999999999995</v>
      </c>
      <c r="I453" s="10">
        <f t="shared" si="28"/>
        <v>81.287499999999994</v>
      </c>
      <c r="J453" s="10">
        <f t="shared" si="29"/>
        <v>-149.70000000000005</v>
      </c>
      <c r="K453" s="401">
        <v>-149.69999999999999</v>
      </c>
      <c r="L453" s="183" t="s">
        <v>122</v>
      </c>
      <c r="M453" s="350" t="s">
        <v>1285</v>
      </c>
    </row>
    <row r="454" spans="1:13">
      <c r="A454" s="77" t="e">
        <f>VLOOKUP(B454,#REF!,3,FALSE)</f>
        <v>#REF!</v>
      </c>
      <c r="B454" s="14">
        <v>32</v>
      </c>
      <c r="C454" s="118" t="s">
        <v>252</v>
      </c>
      <c r="D454" s="12" t="s">
        <v>173</v>
      </c>
      <c r="E454" s="16" t="s">
        <v>1193</v>
      </c>
      <c r="F454" s="13" t="s">
        <v>606</v>
      </c>
      <c r="G454" s="208">
        <v>867</v>
      </c>
      <c r="H454" s="208">
        <v>186.1</v>
      </c>
      <c r="I454" s="10">
        <f t="shared" si="28"/>
        <v>21.464821222606687</v>
      </c>
      <c r="J454" s="10">
        <f t="shared" si="29"/>
        <v>-680.9</v>
      </c>
      <c r="K454" s="401">
        <v>-680.9</v>
      </c>
      <c r="L454" s="183" t="s">
        <v>122</v>
      </c>
      <c r="M454" s="350" t="s">
        <v>1285</v>
      </c>
    </row>
    <row r="455" spans="1:13" ht="26.4">
      <c r="A455" s="77" t="e">
        <f>VLOOKUP(B455,#REF!,3,FALSE)</f>
        <v>#REF!</v>
      </c>
      <c r="B455" s="14">
        <v>32</v>
      </c>
      <c r="C455" s="118" t="s">
        <v>252</v>
      </c>
      <c r="D455" s="12" t="s">
        <v>173</v>
      </c>
      <c r="E455" s="16" t="s">
        <v>1193</v>
      </c>
      <c r="F455" s="13" t="s">
        <v>332</v>
      </c>
      <c r="G455" s="208">
        <v>50</v>
      </c>
      <c r="H455" s="208">
        <v>11.4</v>
      </c>
      <c r="I455" s="10">
        <f t="shared" si="28"/>
        <v>22.8</v>
      </c>
      <c r="J455" s="10">
        <f t="shared" si="29"/>
        <v>-38.6</v>
      </c>
      <c r="K455" s="401">
        <v>-17.399999999999999</v>
      </c>
      <c r="L455" s="183" t="s">
        <v>10</v>
      </c>
      <c r="M455" s="350" t="s">
        <v>1286</v>
      </c>
    </row>
    <row r="456" spans="1:13">
      <c r="A456" s="77" t="e">
        <f>VLOOKUP(B456,#REF!,3,FALSE)</f>
        <v>#REF!</v>
      </c>
      <c r="B456" s="14">
        <v>32</v>
      </c>
      <c r="C456" s="118" t="s">
        <v>252</v>
      </c>
      <c r="D456" s="12" t="s">
        <v>173</v>
      </c>
      <c r="E456" s="16" t="s">
        <v>1193</v>
      </c>
      <c r="F456" s="13" t="s">
        <v>332</v>
      </c>
      <c r="G456" s="208"/>
      <c r="H456" s="208"/>
      <c r="I456" s="10"/>
      <c r="J456" s="10"/>
      <c r="K456" s="401">
        <v>-21.2</v>
      </c>
      <c r="L456" s="183" t="s">
        <v>9</v>
      </c>
      <c r="M456" s="350" t="s">
        <v>1284</v>
      </c>
    </row>
    <row r="457" spans="1:13" ht="26.4">
      <c r="A457" s="77" t="e">
        <f>VLOOKUP(B457,#REF!,3,FALSE)</f>
        <v>#REF!</v>
      </c>
      <c r="B457" s="14">
        <v>32</v>
      </c>
      <c r="C457" s="118" t="s">
        <v>252</v>
      </c>
      <c r="D457" s="12" t="s">
        <v>173</v>
      </c>
      <c r="E457" s="16" t="s">
        <v>1193</v>
      </c>
      <c r="F457" s="13" t="s">
        <v>72</v>
      </c>
      <c r="G457" s="208">
        <v>55</v>
      </c>
      <c r="H457" s="208">
        <v>12.5</v>
      </c>
      <c r="I457" s="10">
        <f t="shared" si="28"/>
        <v>22.727272727272727</v>
      </c>
      <c r="J457" s="10">
        <f t="shared" si="29"/>
        <v>-42.5</v>
      </c>
      <c r="K457" s="401">
        <v>-17.100000000000001</v>
      </c>
      <c r="L457" s="183" t="s">
        <v>10</v>
      </c>
      <c r="M457" s="350" t="s">
        <v>1286</v>
      </c>
    </row>
    <row r="458" spans="1:13">
      <c r="A458" s="77" t="e">
        <f>VLOOKUP(B458,#REF!,3,FALSE)</f>
        <v>#REF!</v>
      </c>
      <c r="B458" s="14">
        <v>32</v>
      </c>
      <c r="C458" s="118" t="s">
        <v>252</v>
      </c>
      <c r="D458" s="12" t="s">
        <v>173</v>
      </c>
      <c r="E458" s="16" t="s">
        <v>1193</v>
      </c>
      <c r="F458" s="13" t="s">
        <v>72</v>
      </c>
      <c r="G458" s="208"/>
      <c r="H458" s="208"/>
      <c r="I458" s="10"/>
      <c r="J458" s="10"/>
      <c r="K458" s="401">
        <v>-25.4</v>
      </c>
      <c r="L458" s="183" t="s">
        <v>9</v>
      </c>
      <c r="M458" s="350" t="s">
        <v>1284</v>
      </c>
    </row>
    <row r="459" spans="1:13">
      <c r="A459" s="77" t="e">
        <f>VLOOKUP(B459,#REF!,3,FALSE)</f>
        <v>#REF!</v>
      </c>
      <c r="B459" s="14">
        <v>32</v>
      </c>
      <c r="C459" s="118" t="s">
        <v>252</v>
      </c>
      <c r="D459" s="12" t="s">
        <v>173</v>
      </c>
      <c r="E459" s="16" t="s">
        <v>1193</v>
      </c>
      <c r="F459" s="13" t="s">
        <v>11</v>
      </c>
      <c r="G459" s="208">
        <v>2</v>
      </c>
      <c r="H459" s="208">
        <v>0.3</v>
      </c>
      <c r="I459" s="10">
        <f t="shared" si="28"/>
        <v>15</v>
      </c>
      <c r="J459" s="10">
        <f t="shared" si="29"/>
        <v>-1.7</v>
      </c>
      <c r="K459" s="401">
        <v>-1.7</v>
      </c>
      <c r="L459" s="183" t="s">
        <v>9</v>
      </c>
      <c r="M459" s="350" t="s">
        <v>1287</v>
      </c>
    </row>
    <row r="460" spans="1:13" ht="26.4">
      <c r="A460" s="77" t="e">
        <f>VLOOKUP(B460,#REF!,3,FALSE)</f>
        <v>#REF!</v>
      </c>
      <c r="B460" s="105">
        <v>32</v>
      </c>
      <c r="C460" s="123" t="s">
        <v>252</v>
      </c>
      <c r="D460" s="86" t="s">
        <v>173</v>
      </c>
      <c r="E460" s="96" t="s">
        <v>1193</v>
      </c>
      <c r="F460" s="51" t="s">
        <v>12</v>
      </c>
      <c r="G460" s="28">
        <f>SUM(G446:G459)</f>
        <v>8384</v>
      </c>
      <c r="H460" s="28">
        <f>SUM(H446:H459)</f>
        <v>6553.3</v>
      </c>
      <c r="I460" s="28">
        <f t="shared" si="28"/>
        <v>78.164360687022906</v>
      </c>
      <c r="J460" s="28">
        <f t="shared" si="29"/>
        <v>-1830.6999999999998</v>
      </c>
      <c r="K460" s="28">
        <f>SUM(K446:K459)</f>
        <v>-1830.7000000000003</v>
      </c>
      <c r="L460" s="115"/>
      <c r="M460" s="115"/>
    </row>
    <row r="461" spans="1:13" ht="26.4">
      <c r="A461" s="77" t="e">
        <f>VLOOKUP(B461,#REF!,3,FALSE)</f>
        <v>#REF!</v>
      </c>
      <c r="B461" s="88">
        <v>32</v>
      </c>
      <c r="C461" s="125" t="s">
        <v>252</v>
      </c>
      <c r="D461" s="90"/>
      <c r="E461" s="82"/>
      <c r="F461" s="92" t="s">
        <v>13</v>
      </c>
      <c r="G461" s="72">
        <f>+G460+G445</f>
        <v>948378.9</v>
      </c>
      <c r="H461" s="72">
        <f>+H460+H445</f>
        <v>750584.5</v>
      </c>
      <c r="I461" s="72">
        <f t="shared" si="28"/>
        <v>79.14394763527531</v>
      </c>
      <c r="J461" s="72">
        <f t="shared" si="29"/>
        <v>-197794.40000000002</v>
      </c>
      <c r="K461" s="72">
        <f>+K460+K445</f>
        <v>-197794.40000000002</v>
      </c>
      <c r="L461" s="187"/>
      <c r="M461" s="187"/>
    </row>
    <row r="462" spans="1:13" ht="26.4">
      <c r="A462" s="77" t="e">
        <f>VLOOKUP(B462,#REF!,3,FALSE)</f>
        <v>#REF!</v>
      </c>
      <c r="B462" s="14">
        <v>91</v>
      </c>
      <c r="C462" s="26" t="s">
        <v>75</v>
      </c>
      <c r="D462" s="12" t="s">
        <v>429</v>
      </c>
      <c r="E462" s="66" t="s">
        <v>76</v>
      </c>
      <c r="F462" s="13" t="s">
        <v>8</v>
      </c>
      <c r="G462" s="10">
        <v>136934.9</v>
      </c>
      <c r="H462" s="19">
        <v>113456.4</v>
      </c>
      <c r="I462" s="35">
        <f t="shared" si="28"/>
        <v>82.854261404506815</v>
      </c>
      <c r="J462" s="10">
        <f t="shared" si="29"/>
        <v>-23478.5</v>
      </c>
      <c r="K462" s="35">
        <v>-8207.9</v>
      </c>
      <c r="L462" s="12" t="s">
        <v>27</v>
      </c>
      <c r="M462" s="350" t="s">
        <v>1428</v>
      </c>
    </row>
    <row r="463" spans="1:13" ht="26.4">
      <c r="A463" s="77" t="e">
        <f>VLOOKUP(B463,#REF!,3,FALSE)</f>
        <v>#REF!</v>
      </c>
      <c r="B463" s="14">
        <v>91</v>
      </c>
      <c r="C463" s="26" t="s">
        <v>75</v>
      </c>
      <c r="D463" s="12" t="s">
        <v>429</v>
      </c>
      <c r="E463" s="66" t="s">
        <v>76</v>
      </c>
      <c r="F463" s="13" t="s">
        <v>8</v>
      </c>
      <c r="G463" s="10"/>
      <c r="H463" s="19"/>
      <c r="I463" s="35" t="str">
        <f t="shared" si="28"/>
        <v/>
      </c>
      <c r="J463" s="10"/>
      <c r="K463" s="10">
        <v>-61.000000000000007</v>
      </c>
      <c r="L463" s="61" t="s">
        <v>18</v>
      </c>
      <c r="M463" s="350" t="s">
        <v>1429</v>
      </c>
    </row>
    <row r="464" spans="1:13" ht="26.4">
      <c r="A464" s="77" t="e">
        <f>VLOOKUP(B464,#REF!,3,FALSE)</f>
        <v>#REF!</v>
      </c>
      <c r="B464" s="14">
        <v>91</v>
      </c>
      <c r="C464" s="26" t="s">
        <v>75</v>
      </c>
      <c r="D464" s="12" t="s">
        <v>429</v>
      </c>
      <c r="E464" s="66" t="s">
        <v>76</v>
      </c>
      <c r="F464" s="13" t="s">
        <v>8</v>
      </c>
      <c r="G464" s="10"/>
      <c r="H464" s="19"/>
      <c r="I464" s="35" t="str">
        <f t="shared" si="28"/>
        <v/>
      </c>
      <c r="J464" s="10"/>
      <c r="K464" s="10">
        <v>-282.7</v>
      </c>
      <c r="L464" s="61" t="s">
        <v>50</v>
      </c>
      <c r="M464" s="350" t="s">
        <v>1430</v>
      </c>
    </row>
    <row r="465" spans="1:13" ht="39.6">
      <c r="A465" s="77" t="e">
        <f>VLOOKUP(B465,#REF!,3,FALSE)</f>
        <v>#REF!</v>
      </c>
      <c r="B465" s="14">
        <v>91</v>
      </c>
      <c r="C465" s="26" t="s">
        <v>75</v>
      </c>
      <c r="D465" s="12" t="s">
        <v>429</v>
      </c>
      <c r="E465" s="66" t="s">
        <v>76</v>
      </c>
      <c r="F465" s="13" t="s">
        <v>8</v>
      </c>
      <c r="G465" s="10"/>
      <c r="H465" s="19"/>
      <c r="I465" s="35" t="str">
        <f t="shared" si="28"/>
        <v/>
      </c>
      <c r="J465" s="10"/>
      <c r="K465" s="10">
        <v>-763.2</v>
      </c>
      <c r="L465" s="12" t="s">
        <v>10</v>
      </c>
      <c r="M465" s="350" t="s">
        <v>1431</v>
      </c>
    </row>
    <row r="466" spans="1:13" ht="26.4">
      <c r="A466" s="77" t="e">
        <f>VLOOKUP(B466,#REF!,3,FALSE)</f>
        <v>#REF!</v>
      </c>
      <c r="B466" s="14">
        <v>91</v>
      </c>
      <c r="C466" s="26" t="s">
        <v>75</v>
      </c>
      <c r="D466" s="12" t="s">
        <v>429</v>
      </c>
      <c r="E466" s="66" t="s">
        <v>76</v>
      </c>
      <c r="F466" s="13" t="s">
        <v>8</v>
      </c>
      <c r="G466" s="10"/>
      <c r="H466" s="19"/>
      <c r="I466" s="35" t="str">
        <f t="shared" si="28"/>
        <v/>
      </c>
      <c r="J466" s="10"/>
      <c r="K466" s="10">
        <v>-72.5</v>
      </c>
      <c r="L466" s="12" t="s">
        <v>122</v>
      </c>
      <c r="M466" s="350" t="s">
        <v>1432</v>
      </c>
    </row>
    <row r="467" spans="1:13" ht="26.4">
      <c r="A467" s="77" t="e">
        <f>VLOOKUP(B467,#REF!,3,FALSE)</f>
        <v>#REF!</v>
      </c>
      <c r="B467" s="14">
        <v>91</v>
      </c>
      <c r="C467" s="26" t="s">
        <v>75</v>
      </c>
      <c r="D467" s="12" t="s">
        <v>429</v>
      </c>
      <c r="E467" s="66" t="s">
        <v>76</v>
      </c>
      <c r="F467" s="13" t="s">
        <v>8</v>
      </c>
      <c r="G467" s="10"/>
      <c r="H467" s="19"/>
      <c r="I467" s="35"/>
      <c r="J467" s="10"/>
      <c r="K467" s="10">
        <v>-7364.7999999999993</v>
      </c>
      <c r="L467" s="61" t="s">
        <v>121</v>
      </c>
      <c r="M467" s="350" t="s">
        <v>1433</v>
      </c>
    </row>
    <row r="468" spans="1:13" ht="66">
      <c r="A468" s="77" t="e">
        <f>VLOOKUP(B468,#REF!,3,FALSE)</f>
        <v>#REF!</v>
      </c>
      <c r="B468" s="14">
        <v>91</v>
      </c>
      <c r="C468" s="26" t="s">
        <v>75</v>
      </c>
      <c r="D468" s="12" t="s">
        <v>429</v>
      </c>
      <c r="E468" s="66" t="s">
        <v>76</v>
      </c>
      <c r="F468" s="13" t="s">
        <v>8</v>
      </c>
      <c r="G468" s="10"/>
      <c r="H468" s="19"/>
      <c r="I468" s="35"/>
      <c r="J468" s="10"/>
      <c r="K468" s="10">
        <v>-6726.4</v>
      </c>
      <c r="L468" s="12" t="s">
        <v>9</v>
      </c>
      <c r="M468" s="350" t="s">
        <v>1434</v>
      </c>
    </row>
    <row r="469" spans="1:13" ht="26.4">
      <c r="A469" s="77" t="e">
        <f>VLOOKUP(B469,#REF!,3,FALSE)</f>
        <v>#REF!</v>
      </c>
      <c r="B469" s="14">
        <v>91</v>
      </c>
      <c r="C469" s="26" t="s">
        <v>75</v>
      </c>
      <c r="D469" s="12" t="s">
        <v>429</v>
      </c>
      <c r="E469" s="66" t="s">
        <v>76</v>
      </c>
      <c r="F469" s="13" t="s">
        <v>233</v>
      </c>
      <c r="G469" s="10">
        <v>137.9</v>
      </c>
      <c r="H469" s="19">
        <v>106.6</v>
      </c>
      <c r="I469" s="35">
        <f t="shared" si="28"/>
        <v>77.302393038433635</v>
      </c>
      <c r="J469" s="10">
        <f t="shared" si="29"/>
        <v>-31.300000000000011</v>
      </c>
      <c r="K469" s="10">
        <v>-31.3</v>
      </c>
      <c r="L469" s="12" t="s">
        <v>9</v>
      </c>
      <c r="M469" s="350" t="s">
        <v>1435</v>
      </c>
    </row>
    <row r="470" spans="1:13" ht="26.4">
      <c r="A470" s="77" t="e">
        <f>VLOOKUP(B470,#REF!,3,FALSE)</f>
        <v>#REF!</v>
      </c>
      <c r="B470" s="105">
        <v>91</v>
      </c>
      <c r="C470" s="55" t="s">
        <v>75</v>
      </c>
      <c r="D470" s="86" t="s">
        <v>429</v>
      </c>
      <c r="E470" s="126" t="s">
        <v>76</v>
      </c>
      <c r="F470" s="51" t="s">
        <v>12</v>
      </c>
      <c r="G470" s="28">
        <f>SUM(G462:G469)</f>
        <v>137072.79999999999</v>
      </c>
      <c r="H470" s="28">
        <f>SUM(H462:H469)</f>
        <v>113563</v>
      </c>
      <c r="I470" s="28">
        <f t="shared" si="28"/>
        <v>82.848676032006352</v>
      </c>
      <c r="J470" s="28">
        <f t="shared" si="29"/>
        <v>-23509.799999999988</v>
      </c>
      <c r="K470" s="28">
        <f>SUM(K462:K469)</f>
        <v>-23509.8</v>
      </c>
      <c r="L470" s="189"/>
      <c r="M470" s="350"/>
    </row>
    <row r="471" spans="1:13" ht="26.4">
      <c r="A471" s="77" t="e">
        <f>VLOOKUP(B471,#REF!,3,FALSE)</f>
        <v>#REF!</v>
      </c>
      <c r="B471" s="14">
        <v>91</v>
      </c>
      <c r="C471" s="26" t="s">
        <v>75</v>
      </c>
      <c r="D471" s="12" t="s">
        <v>473</v>
      </c>
      <c r="E471" s="66" t="s">
        <v>77</v>
      </c>
      <c r="F471" s="13" t="s">
        <v>8</v>
      </c>
      <c r="G471" s="10">
        <v>50220</v>
      </c>
      <c r="H471" s="19">
        <v>32995.300000000003</v>
      </c>
      <c r="I471" s="35">
        <f t="shared" si="28"/>
        <v>65.701513341298295</v>
      </c>
      <c r="J471" s="10">
        <f t="shared" si="29"/>
        <v>-17224.699999999997</v>
      </c>
      <c r="K471" s="10">
        <v>-1556.2</v>
      </c>
      <c r="L471" s="12" t="s">
        <v>27</v>
      </c>
      <c r="M471" s="350" t="s">
        <v>1428</v>
      </c>
    </row>
    <row r="472" spans="1:13" ht="26.4">
      <c r="A472" s="77" t="e">
        <f>VLOOKUP(B472,#REF!,3,FALSE)</f>
        <v>#REF!</v>
      </c>
      <c r="B472" s="14">
        <v>91</v>
      </c>
      <c r="C472" s="26" t="s">
        <v>75</v>
      </c>
      <c r="D472" s="12" t="s">
        <v>473</v>
      </c>
      <c r="E472" s="66" t="s">
        <v>77</v>
      </c>
      <c r="F472" s="13" t="s">
        <v>8</v>
      </c>
      <c r="G472" s="10"/>
      <c r="H472" s="19"/>
      <c r="I472" s="35" t="str">
        <f t="shared" si="28"/>
        <v/>
      </c>
      <c r="J472" s="10"/>
      <c r="K472" s="10">
        <v>-1.2</v>
      </c>
      <c r="L472" s="61" t="s">
        <v>18</v>
      </c>
      <c r="M472" s="350" t="s">
        <v>1436</v>
      </c>
    </row>
    <row r="473" spans="1:13" ht="26.4">
      <c r="A473" s="77" t="e">
        <f>VLOOKUP(B473,#REF!,3,FALSE)</f>
        <v>#REF!</v>
      </c>
      <c r="B473" s="14">
        <v>91</v>
      </c>
      <c r="C473" s="26" t="s">
        <v>75</v>
      </c>
      <c r="D473" s="12" t="s">
        <v>473</v>
      </c>
      <c r="E473" s="66" t="s">
        <v>77</v>
      </c>
      <c r="F473" s="13" t="s">
        <v>8</v>
      </c>
      <c r="G473" s="10"/>
      <c r="H473" s="19"/>
      <c r="I473" s="35" t="str">
        <f t="shared" si="28"/>
        <v/>
      </c>
      <c r="J473" s="10"/>
      <c r="K473" s="10">
        <v>-280</v>
      </c>
      <c r="L473" s="61" t="s">
        <v>121</v>
      </c>
      <c r="M473" s="350" t="s">
        <v>1437</v>
      </c>
    </row>
    <row r="474" spans="1:13" ht="26.4">
      <c r="A474" s="77" t="e">
        <f>VLOOKUP(B474,#REF!,3,FALSE)</f>
        <v>#REF!</v>
      </c>
      <c r="B474" s="14">
        <v>91</v>
      </c>
      <c r="C474" s="26" t="s">
        <v>75</v>
      </c>
      <c r="D474" s="12" t="s">
        <v>473</v>
      </c>
      <c r="E474" s="66" t="s">
        <v>77</v>
      </c>
      <c r="F474" s="13" t="s">
        <v>8</v>
      </c>
      <c r="G474" s="10"/>
      <c r="H474" s="19"/>
      <c r="I474" s="35" t="str">
        <f t="shared" si="28"/>
        <v/>
      </c>
      <c r="J474" s="10"/>
      <c r="K474" s="35">
        <v>-15387.300000000001</v>
      </c>
      <c r="L474" s="12" t="s">
        <v>9</v>
      </c>
      <c r="M474" s="350" t="s">
        <v>1438</v>
      </c>
    </row>
    <row r="475" spans="1:13" ht="26.4">
      <c r="A475" s="77" t="e">
        <f>VLOOKUP(B475,#REF!,3,FALSE)</f>
        <v>#REF!</v>
      </c>
      <c r="B475" s="14">
        <v>91</v>
      </c>
      <c r="C475" s="26" t="s">
        <v>75</v>
      </c>
      <c r="D475" s="12" t="s">
        <v>473</v>
      </c>
      <c r="E475" s="66" t="s">
        <v>77</v>
      </c>
      <c r="F475" s="13" t="s">
        <v>11</v>
      </c>
      <c r="G475" s="10">
        <v>1.1000000000000001</v>
      </c>
      <c r="H475" s="212">
        <v>1.1000000000000001</v>
      </c>
      <c r="I475" s="35">
        <f t="shared" si="28"/>
        <v>100</v>
      </c>
      <c r="J475" s="10">
        <f t="shared" si="29"/>
        <v>0</v>
      </c>
      <c r="K475" s="10"/>
      <c r="L475" s="54"/>
      <c r="M475" s="350"/>
    </row>
    <row r="476" spans="1:13" ht="26.4">
      <c r="A476" s="77" t="e">
        <f>VLOOKUP(B476,#REF!,3,FALSE)</f>
        <v>#REF!</v>
      </c>
      <c r="B476" s="105">
        <v>91</v>
      </c>
      <c r="C476" s="55" t="s">
        <v>75</v>
      </c>
      <c r="D476" s="86" t="s">
        <v>473</v>
      </c>
      <c r="E476" s="126" t="s">
        <v>77</v>
      </c>
      <c r="F476" s="51" t="s">
        <v>12</v>
      </c>
      <c r="G476" s="28">
        <f>SUM(G471:G475)</f>
        <v>50221.1</v>
      </c>
      <c r="H476" s="28">
        <f>SUM(H471:H475)</f>
        <v>32996.400000000001</v>
      </c>
      <c r="I476" s="28">
        <f t="shared" si="28"/>
        <v>65.702264586000709</v>
      </c>
      <c r="J476" s="28">
        <f t="shared" si="29"/>
        <v>-17224.699999999997</v>
      </c>
      <c r="K476" s="28">
        <f>SUM(K471:K475)</f>
        <v>-17224.7</v>
      </c>
      <c r="L476" s="189"/>
      <c r="M476" s="350"/>
    </row>
    <row r="477" spans="1:13" ht="26.4">
      <c r="A477" s="77" t="e">
        <f>VLOOKUP(B477,#REF!,3,FALSE)</f>
        <v>#REF!</v>
      </c>
      <c r="B477" s="14">
        <v>91</v>
      </c>
      <c r="C477" s="26" t="s">
        <v>75</v>
      </c>
      <c r="D477" s="12" t="s">
        <v>676</v>
      </c>
      <c r="E477" s="66" t="s">
        <v>79</v>
      </c>
      <c r="F477" s="13" t="s">
        <v>8</v>
      </c>
      <c r="G477" s="10">
        <v>11758.6</v>
      </c>
      <c r="H477" s="19">
        <v>9947.9</v>
      </c>
      <c r="I477" s="35">
        <f t="shared" si="28"/>
        <v>84.601057949075567</v>
      </c>
      <c r="J477" s="10">
        <f t="shared" si="29"/>
        <v>-1810.7000000000007</v>
      </c>
      <c r="K477" s="35">
        <v>-986.8</v>
      </c>
      <c r="L477" s="12" t="s">
        <v>27</v>
      </c>
      <c r="M477" s="350" t="s">
        <v>1428</v>
      </c>
    </row>
    <row r="478" spans="1:13" ht="39.6">
      <c r="A478" s="77" t="e">
        <f>VLOOKUP(B478,#REF!,3,FALSE)</f>
        <v>#REF!</v>
      </c>
      <c r="B478" s="14">
        <v>91</v>
      </c>
      <c r="C478" s="26" t="s">
        <v>75</v>
      </c>
      <c r="D478" s="12" t="s">
        <v>676</v>
      </c>
      <c r="E478" s="66" t="s">
        <v>79</v>
      </c>
      <c r="F478" s="13" t="s">
        <v>8</v>
      </c>
      <c r="G478" s="10"/>
      <c r="H478" s="19"/>
      <c r="I478" s="21" t="str">
        <f t="shared" si="28"/>
        <v/>
      </c>
      <c r="J478" s="10"/>
      <c r="K478" s="10">
        <v>-52.9</v>
      </c>
      <c r="L478" s="61" t="s">
        <v>18</v>
      </c>
      <c r="M478" s="350" t="s">
        <v>1439</v>
      </c>
    </row>
    <row r="479" spans="1:13" ht="39.6">
      <c r="A479" s="77" t="e">
        <f>VLOOKUP(B479,#REF!,3,FALSE)</f>
        <v>#REF!</v>
      </c>
      <c r="B479" s="14">
        <v>91</v>
      </c>
      <c r="C479" s="26" t="s">
        <v>75</v>
      </c>
      <c r="D479" s="12" t="s">
        <v>676</v>
      </c>
      <c r="E479" s="66" t="s">
        <v>79</v>
      </c>
      <c r="F479" s="13" t="s">
        <v>8</v>
      </c>
      <c r="G479" s="10"/>
      <c r="H479" s="19"/>
      <c r="I479" s="21" t="str">
        <f t="shared" si="28"/>
        <v/>
      </c>
      <c r="J479" s="10"/>
      <c r="K479" s="10">
        <v>-19.3</v>
      </c>
      <c r="L479" s="61" t="s">
        <v>50</v>
      </c>
      <c r="M479" s="350" t="s">
        <v>1440</v>
      </c>
    </row>
    <row r="480" spans="1:13" ht="39.6">
      <c r="A480" s="77" t="e">
        <f>VLOOKUP(B480,#REF!,3,FALSE)</f>
        <v>#REF!</v>
      </c>
      <c r="B480" s="14">
        <v>91</v>
      </c>
      <c r="C480" s="26" t="s">
        <v>75</v>
      </c>
      <c r="D480" s="12" t="s">
        <v>676</v>
      </c>
      <c r="E480" s="66" t="s">
        <v>79</v>
      </c>
      <c r="F480" s="13" t="s">
        <v>8</v>
      </c>
      <c r="G480" s="10"/>
      <c r="H480" s="19"/>
      <c r="I480" s="21"/>
      <c r="J480" s="10"/>
      <c r="K480" s="10">
        <v>-53.3</v>
      </c>
      <c r="L480" s="61" t="s">
        <v>10</v>
      </c>
      <c r="M480" s="350" t="s">
        <v>1441</v>
      </c>
    </row>
    <row r="481" spans="1:13" ht="26.4">
      <c r="A481" s="77" t="e">
        <f>VLOOKUP(B481,#REF!,3,FALSE)</f>
        <v>#REF!</v>
      </c>
      <c r="B481" s="14">
        <v>91</v>
      </c>
      <c r="C481" s="26" t="s">
        <v>75</v>
      </c>
      <c r="D481" s="12" t="s">
        <v>676</v>
      </c>
      <c r="E481" s="66" t="s">
        <v>79</v>
      </c>
      <c r="F481" s="13" t="s">
        <v>8</v>
      </c>
      <c r="G481" s="10"/>
      <c r="H481" s="19"/>
      <c r="I481" s="21"/>
      <c r="J481" s="10"/>
      <c r="K481" s="10">
        <v>-163.30000000000001</v>
      </c>
      <c r="L481" s="61" t="s">
        <v>121</v>
      </c>
      <c r="M481" s="350" t="s">
        <v>1442</v>
      </c>
    </row>
    <row r="482" spans="1:13" ht="52.8">
      <c r="A482" s="77" t="e">
        <f>VLOOKUP(B482,#REF!,3,FALSE)</f>
        <v>#REF!</v>
      </c>
      <c r="B482" s="14">
        <v>91</v>
      </c>
      <c r="C482" s="26" t="s">
        <v>75</v>
      </c>
      <c r="D482" s="12" t="s">
        <v>676</v>
      </c>
      <c r="E482" s="66" t="s">
        <v>79</v>
      </c>
      <c r="F482" s="13" t="s">
        <v>8</v>
      </c>
      <c r="G482" s="10"/>
      <c r="H482" s="19"/>
      <c r="I482" s="21" t="str">
        <f t="shared" si="28"/>
        <v/>
      </c>
      <c r="J482" s="10"/>
      <c r="K482" s="10">
        <v>-535.1</v>
      </c>
      <c r="L482" s="12" t="s">
        <v>9</v>
      </c>
      <c r="M482" s="350" t="s">
        <v>1443</v>
      </c>
    </row>
    <row r="483" spans="1:13" ht="26.4">
      <c r="A483" s="77" t="e">
        <f>VLOOKUP(B483,#REF!,3,FALSE)</f>
        <v>#REF!</v>
      </c>
      <c r="B483" s="14">
        <v>91</v>
      </c>
      <c r="C483" s="26" t="s">
        <v>75</v>
      </c>
      <c r="D483" s="12" t="s">
        <v>676</v>
      </c>
      <c r="E483" s="66" t="s">
        <v>79</v>
      </c>
      <c r="F483" s="13" t="s">
        <v>11</v>
      </c>
      <c r="G483" s="10">
        <v>1.2</v>
      </c>
      <c r="H483" s="19">
        <v>0.2</v>
      </c>
      <c r="I483" s="35">
        <f t="shared" si="28"/>
        <v>16.666666666666668</v>
      </c>
      <c r="J483" s="10">
        <f t="shared" si="29"/>
        <v>-1</v>
      </c>
      <c r="K483" s="10">
        <v>-1</v>
      </c>
      <c r="L483" s="12" t="s">
        <v>9</v>
      </c>
      <c r="M483" s="350" t="s">
        <v>1435</v>
      </c>
    </row>
    <row r="484" spans="1:13" ht="26.4">
      <c r="A484" s="77" t="e">
        <f>VLOOKUP(B484,#REF!,3,FALSE)</f>
        <v>#REF!</v>
      </c>
      <c r="B484" s="105">
        <v>91</v>
      </c>
      <c r="C484" s="64" t="s">
        <v>75</v>
      </c>
      <c r="D484" s="86" t="s">
        <v>676</v>
      </c>
      <c r="E484" s="126" t="s">
        <v>79</v>
      </c>
      <c r="F484" s="51" t="s">
        <v>12</v>
      </c>
      <c r="G484" s="28">
        <f>SUM(G477:G483)</f>
        <v>11759.800000000001</v>
      </c>
      <c r="H484" s="28">
        <f>SUM(H477:H483)</f>
        <v>9948.1</v>
      </c>
      <c r="I484" s="28">
        <f t="shared" si="28"/>
        <v>84.594125750437925</v>
      </c>
      <c r="J484" s="28">
        <f t="shared" si="29"/>
        <v>-1811.7000000000007</v>
      </c>
      <c r="K484" s="28">
        <f>SUM(K477:K483)</f>
        <v>-1811.6999999999998</v>
      </c>
      <c r="L484" s="189"/>
      <c r="M484" s="350"/>
    </row>
    <row r="485" spans="1:13" ht="26.4">
      <c r="A485" s="77" t="e">
        <f>VLOOKUP(B485,#REF!,3,FALSE)</f>
        <v>#REF!</v>
      </c>
      <c r="B485" s="14">
        <v>91</v>
      </c>
      <c r="C485" s="26" t="s">
        <v>75</v>
      </c>
      <c r="D485" s="12" t="s">
        <v>677</v>
      </c>
      <c r="E485" s="66" t="s">
        <v>80</v>
      </c>
      <c r="F485" s="13" t="s">
        <v>8</v>
      </c>
      <c r="G485" s="10">
        <v>86617.1</v>
      </c>
      <c r="H485" s="19">
        <v>71765.8</v>
      </c>
      <c r="I485" s="35">
        <f t="shared" si="28"/>
        <v>82.854078467184891</v>
      </c>
      <c r="J485" s="10">
        <f t="shared" si="29"/>
        <v>-14851.300000000003</v>
      </c>
      <c r="K485" s="22">
        <v>-2074.1</v>
      </c>
      <c r="L485" s="12" t="s">
        <v>27</v>
      </c>
      <c r="M485" s="350" t="s">
        <v>1428</v>
      </c>
    </row>
    <row r="486" spans="1:13" ht="39.6">
      <c r="A486" s="77" t="e">
        <f>VLOOKUP(B486,#REF!,3,FALSE)</f>
        <v>#REF!</v>
      </c>
      <c r="B486" s="14">
        <v>91</v>
      </c>
      <c r="C486" s="26" t="s">
        <v>75</v>
      </c>
      <c r="D486" s="12" t="s">
        <v>677</v>
      </c>
      <c r="E486" s="66" t="s">
        <v>80</v>
      </c>
      <c r="F486" s="13" t="s">
        <v>8</v>
      </c>
      <c r="G486" s="10"/>
      <c r="H486" s="19"/>
      <c r="I486" s="21" t="str">
        <f t="shared" si="28"/>
        <v/>
      </c>
      <c r="J486" s="10"/>
      <c r="K486" s="10">
        <v>-402</v>
      </c>
      <c r="L486" s="61" t="s">
        <v>18</v>
      </c>
      <c r="M486" s="350" t="s">
        <v>1446</v>
      </c>
    </row>
    <row r="487" spans="1:13" ht="39.6">
      <c r="A487" s="77" t="e">
        <f>VLOOKUP(B487,#REF!,3,FALSE)</f>
        <v>#REF!</v>
      </c>
      <c r="B487" s="14">
        <v>91</v>
      </c>
      <c r="C487" s="26" t="s">
        <v>75</v>
      </c>
      <c r="D487" s="12" t="s">
        <v>677</v>
      </c>
      <c r="E487" s="66" t="s">
        <v>80</v>
      </c>
      <c r="F487" s="13" t="s">
        <v>8</v>
      </c>
      <c r="G487" s="10"/>
      <c r="H487" s="19"/>
      <c r="I487" s="21" t="str">
        <f t="shared" si="28"/>
        <v/>
      </c>
      <c r="J487" s="10"/>
      <c r="K487" s="10">
        <v>-476.9</v>
      </c>
      <c r="L487" s="61" t="s">
        <v>50</v>
      </c>
      <c r="M487" s="350" t="s">
        <v>1447</v>
      </c>
    </row>
    <row r="488" spans="1:13" ht="39.6">
      <c r="A488" s="77" t="e">
        <f>VLOOKUP(B488,#REF!,3,FALSE)</f>
        <v>#REF!</v>
      </c>
      <c r="B488" s="14">
        <v>91</v>
      </c>
      <c r="C488" s="26" t="s">
        <v>75</v>
      </c>
      <c r="D488" s="12" t="s">
        <v>677</v>
      </c>
      <c r="E488" s="66" t="s">
        <v>80</v>
      </c>
      <c r="F488" s="13" t="s">
        <v>8</v>
      </c>
      <c r="G488" s="10"/>
      <c r="H488" s="19"/>
      <c r="I488" s="21" t="str">
        <f t="shared" si="28"/>
        <v/>
      </c>
      <c r="J488" s="10"/>
      <c r="K488" s="10">
        <v>-1322.4</v>
      </c>
      <c r="L488" s="13" t="s">
        <v>10</v>
      </c>
      <c r="M488" s="350" t="s">
        <v>1448</v>
      </c>
    </row>
    <row r="489" spans="1:13" ht="26.4">
      <c r="A489" s="77" t="e">
        <f>VLOOKUP(B489,#REF!,3,FALSE)</f>
        <v>#REF!</v>
      </c>
      <c r="B489" s="14">
        <v>91</v>
      </c>
      <c r="C489" s="26" t="s">
        <v>75</v>
      </c>
      <c r="D489" s="12" t="s">
        <v>677</v>
      </c>
      <c r="E489" s="66" t="s">
        <v>80</v>
      </c>
      <c r="F489" s="13" t="s">
        <v>8</v>
      </c>
      <c r="G489" s="10"/>
      <c r="H489" s="19"/>
      <c r="I489" s="21" t="str">
        <f t="shared" si="28"/>
        <v/>
      </c>
      <c r="J489" s="10"/>
      <c r="K489" s="10">
        <v>-1342.7</v>
      </c>
      <c r="L489" s="12" t="s">
        <v>122</v>
      </c>
      <c r="M489" s="350" t="s">
        <v>1449</v>
      </c>
    </row>
    <row r="490" spans="1:13" ht="26.4">
      <c r="A490" s="77" t="e">
        <f>VLOOKUP(B490,#REF!,3,FALSE)</f>
        <v>#REF!</v>
      </c>
      <c r="B490" s="14">
        <v>91</v>
      </c>
      <c r="C490" s="26" t="s">
        <v>75</v>
      </c>
      <c r="D490" s="12" t="s">
        <v>677</v>
      </c>
      <c r="E490" s="66" t="s">
        <v>80</v>
      </c>
      <c r="F490" s="13" t="s">
        <v>8</v>
      </c>
      <c r="G490" s="10"/>
      <c r="H490" s="19"/>
      <c r="I490" s="21" t="str">
        <f t="shared" si="28"/>
        <v/>
      </c>
      <c r="J490" s="10"/>
      <c r="K490" s="10">
        <v>-5666.4</v>
      </c>
      <c r="L490" s="12" t="s">
        <v>121</v>
      </c>
      <c r="M490" s="350" t="s">
        <v>1450</v>
      </c>
    </row>
    <row r="491" spans="1:13" ht="26.4">
      <c r="A491" s="77" t="e">
        <f>VLOOKUP(B491,#REF!,3,FALSE)</f>
        <v>#REF!</v>
      </c>
      <c r="B491" s="14">
        <v>91</v>
      </c>
      <c r="C491" s="26" t="s">
        <v>75</v>
      </c>
      <c r="D491" s="12" t="s">
        <v>677</v>
      </c>
      <c r="E491" s="66" t="s">
        <v>80</v>
      </c>
      <c r="F491" s="13" t="s">
        <v>8</v>
      </c>
      <c r="G491" s="10"/>
      <c r="H491" s="19"/>
      <c r="I491" s="21" t="str">
        <f t="shared" si="28"/>
        <v/>
      </c>
      <c r="J491" s="10"/>
      <c r="K491" s="10">
        <v>-3466.9</v>
      </c>
      <c r="L491" s="12" t="s">
        <v>9</v>
      </c>
      <c r="M491" s="350" t="s">
        <v>1435</v>
      </c>
    </row>
    <row r="492" spans="1:13" ht="26.4">
      <c r="A492" s="77" t="e">
        <f>VLOOKUP(B492,#REF!,3,FALSE)</f>
        <v>#REF!</v>
      </c>
      <c r="B492" s="14">
        <v>91</v>
      </c>
      <c r="C492" s="26" t="s">
        <v>75</v>
      </c>
      <c r="D492" s="12" t="s">
        <v>677</v>
      </c>
      <c r="E492" s="66" t="s">
        <v>80</v>
      </c>
      <c r="F492" s="13" t="s">
        <v>233</v>
      </c>
      <c r="G492" s="10">
        <v>20077.900000000001</v>
      </c>
      <c r="H492" s="19">
        <v>8603.2999999999993</v>
      </c>
      <c r="I492" s="35">
        <f t="shared" si="28"/>
        <v>42.849600804865048</v>
      </c>
      <c r="J492" s="10">
        <f t="shared" si="29"/>
        <v>-11474.600000000002</v>
      </c>
      <c r="K492" s="10">
        <v>-0.1</v>
      </c>
      <c r="L492" s="61" t="s">
        <v>18</v>
      </c>
      <c r="M492" s="350" t="s">
        <v>1451</v>
      </c>
    </row>
    <row r="493" spans="1:13" ht="26.4">
      <c r="A493" s="77" t="e">
        <f>VLOOKUP(B493,#REF!,3,FALSE)</f>
        <v>#REF!</v>
      </c>
      <c r="B493" s="14">
        <v>91</v>
      </c>
      <c r="C493" s="26" t="s">
        <v>75</v>
      </c>
      <c r="D493" s="12" t="s">
        <v>677</v>
      </c>
      <c r="E493" s="66" t="s">
        <v>80</v>
      </c>
      <c r="F493" s="13" t="s">
        <v>233</v>
      </c>
      <c r="G493" s="10"/>
      <c r="H493" s="19"/>
      <c r="I493" s="35"/>
      <c r="J493" s="10"/>
      <c r="K493" s="10">
        <v>-5379.5</v>
      </c>
      <c r="L493" s="61" t="s">
        <v>121</v>
      </c>
      <c r="M493" s="350" t="s">
        <v>1452</v>
      </c>
    </row>
    <row r="494" spans="1:13" ht="26.4">
      <c r="A494" s="77" t="e">
        <f>VLOOKUP(B494,#REF!,3,FALSE)</f>
        <v>#REF!</v>
      </c>
      <c r="B494" s="14">
        <v>91</v>
      </c>
      <c r="C494" s="26" t="s">
        <v>75</v>
      </c>
      <c r="D494" s="12" t="s">
        <v>677</v>
      </c>
      <c r="E494" s="66" t="s">
        <v>80</v>
      </c>
      <c r="F494" s="13" t="s">
        <v>233</v>
      </c>
      <c r="G494" s="10"/>
      <c r="H494" s="19"/>
      <c r="I494" s="35"/>
      <c r="J494" s="10"/>
      <c r="K494" s="10">
        <v>-6194.9</v>
      </c>
      <c r="L494" s="61" t="s">
        <v>9</v>
      </c>
      <c r="M494" s="350" t="s">
        <v>1435</v>
      </c>
    </row>
    <row r="495" spans="1:13" ht="26.4">
      <c r="A495" s="77" t="e">
        <f>VLOOKUP(B495,#REF!,3,FALSE)</f>
        <v>#REF!</v>
      </c>
      <c r="B495" s="14">
        <v>91</v>
      </c>
      <c r="C495" s="26" t="s">
        <v>75</v>
      </c>
      <c r="D495" s="12" t="s">
        <v>677</v>
      </c>
      <c r="E495" s="66" t="s">
        <v>80</v>
      </c>
      <c r="F495" s="13" t="s">
        <v>11</v>
      </c>
      <c r="G495" s="10">
        <v>234.1</v>
      </c>
      <c r="H495" s="19">
        <v>113.5</v>
      </c>
      <c r="I495" s="35">
        <f>IF(ISBLANK(H495),"",+H495/G495*100)</f>
        <v>48.483554036736436</v>
      </c>
      <c r="J495" s="10">
        <f>+H495-G495</f>
        <v>-120.6</v>
      </c>
      <c r="K495" s="10">
        <v>-14.2</v>
      </c>
      <c r="L495" s="61" t="s">
        <v>294</v>
      </c>
      <c r="M495" s="350" t="s">
        <v>1453</v>
      </c>
    </row>
    <row r="496" spans="1:13" ht="26.4">
      <c r="A496" s="77" t="e">
        <f>VLOOKUP(B496,#REF!,3,FALSE)</f>
        <v>#REF!</v>
      </c>
      <c r="B496" s="14">
        <v>91</v>
      </c>
      <c r="C496" s="26" t="s">
        <v>75</v>
      </c>
      <c r="D496" s="12" t="s">
        <v>677</v>
      </c>
      <c r="E496" s="66" t="s">
        <v>80</v>
      </c>
      <c r="F496" s="13" t="s">
        <v>11</v>
      </c>
      <c r="G496" s="10"/>
      <c r="H496" s="19"/>
      <c r="I496" s="35"/>
      <c r="J496" s="10"/>
      <c r="K496" s="10">
        <v>-0.1</v>
      </c>
      <c r="L496" s="61" t="s">
        <v>18</v>
      </c>
      <c r="M496" s="350" t="s">
        <v>1454</v>
      </c>
    </row>
    <row r="497" spans="1:13" ht="39.6">
      <c r="A497" s="77" t="e">
        <f>VLOOKUP(B497,#REF!,3,FALSE)</f>
        <v>#REF!</v>
      </c>
      <c r="B497" s="14">
        <v>91</v>
      </c>
      <c r="C497" s="26" t="s">
        <v>75</v>
      </c>
      <c r="D497" s="12" t="s">
        <v>677</v>
      </c>
      <c r="E497" s="66" t="s">
        <v>80</v>
      </c>
      <c r="F497" s="13" t="s">
        <v>11</v>
      </c>
      <c r="G497" s="10"/>
      <c r="H497" s="19"/>
      <c r="I497" s="35"/>
      <c r="J497" s="10"/>
      <c r="K497" s="10">
        <v>-102.6</v>
      </c>
      <c r="L497" s="61" t="s">
        <v>50</v>
      </c>
      <c r="M497" s="350" t="s">
        <v>1455</v>
      </c>
    </row>
    <row r="498" spans="1:13" ht="26.4">
      <c r="A498" s="77" t="e">
        <f>VLOOKUP(B498,#REF!,3,FALSE)</f>
        <v>#REF!</v>
      </c>
      <c r="B498" s="14">
        <v>91</v>
      </c>
      <c r="C498" s="26" t="s">
        <v>75</v>
      </c>
      <c r="D498" s="12" t="s">
        <v>677</v>
      </c>
      <c r="E498" s="66" t="s">
        <v>80</v>
      </c>
      <c r="F498" s="13" t="s">
        <v>11</v>
      </c>
      <c r="G498" s="10"/>
      <c r="H498" s="19"/>
      <c r="I498" s="35" t="str">
        <f t="shared" ref="I498:I539" si="30">IF(ISBLANK(H498),"",+H498/G498*100)</f>
        <v/>
      </c>
      <c r="J498" s="10"/>
      <c r="K498" s="10">
        <v>-3.7</v>
      </c>
      <c r="L498" s="12" t="s">
        <v>9</v>
      </c>
      <c r="M498" s="350" t="s">
        <v>1456</v>
      </c>
    </row>
    <row r="499" spans="1:13" ht="26.4">
      <c r="A499" s="77" t="e">
        <f>VLOOKUP(B499,#REF!,3,FALSE)</f>
        <v>#REF!</v>
      </c>
      <c r="B499" s="105">
        <v>91</v>
      </c>
      <c r="C499" s="64" t="s">
        <v>75</v>
      </c>
      <c r="D499" s="86" t="s">
        <v>677</v>
      </c>
      <c r="E499" s="126" t="s">
        <v>80</v>
      </c>
      <c r="F499" s="51" t="s">
        <v>12</v>
      </c>
      <c r="G499" s="28">
        <f>SUM(G485:G498)</f>
        <v>106929.1</v>
      </c>
      <c r="H499" s="28">
        <f>SUM(H485:H498)</f>
        <v>80482.600000000006</v>
      </c>
      <c r="I499" s="28">
        <f t="shared" si="30"/>
        <v>75.267256527923649</v>
      </c>
      <c r="J499" s="28">
        <f t="shared" si="29"/>
        <v>-26446.5</v>
      </c>
      <c r="K499" s="28">
        <f>SUM(K485:K498)</f>
        <v>-26446.5</v>
      </c>
      <c r="L499" s="189"/>
      <c r="M499" s="350"/>
    </row>
    <row r="500" spans="1:13" ht="26.4">
      <c r="A500" s="77" t="e">
        <f>VLOOKUP(B500,#REF!,3,FALSE)</f>
        <v>#REF!</v>
      </c>
      <c r="B500" s="14">
        <v>91</v>
      </c>
      <c r="C500" s="26" t="s">
        <v>75</v>
      </c>
      <c r="D500" s="12" t="s">
        <v>678</v>
      </c>
      <c r="E500" s="25" t="s">
        <v>81</v>
      </c>
      <c r="F500" s="13" t="s">
        <v>8</v>
      </c>
      <c r="G500" s="19">
        <v>35017</v>
      </c>
      <c r="H500" s="19">
        <v>28839.5</v>
      </c>
      <c r="I500" s="35">
        <f t="shared" si="30"/>
        <v>82.358568695205179</v>
      </c>
      <c r="J500" s="10">
        <f t="shared" si="29"/>
        <v>-6177.5</v>
      </c>
      <c r="K500" s="10">
        <v>-2652.9</v>
      </c>
      <c r="L500" s="12" t="s">
        <v>27</v>
      </c>
      <c r="M500" s="350" t="s">
        <v>1428</v>
      </c>
    </row>
    <row r="501" spans="1:13" ht="26.4">
      <c r="A501" s="77" t="e">
        <f>VLOOKUP(B501,#REF!,3,FALSE)</f>
        <v>#REF!</v>
      </c>
      <c r="B501" s="14">
        <v>91</v>
      </c>
      <c r="C501" s="26" t="s">
        <v>75</v>
      </c>
      <c r="D501" s="12" t="s">
        <v>678</v>
      </c>
      <c r="E501" s="25" t="s">
        <v>81</v>
      </c>
      <c r="F501" s="13" t="s">
        <v>8</v>
      </c>
      <c r="G501" s="19"/>
      <c r="H501" s="19"/>
      <c r="I501" s="35" t="str">
        <f t="shared" si="30"/>
        <v/>
      </c>
      <c r="J501" s="10"/>
      <c r="K501" s="10">
        <v>-56.3</v>
      </c>
      <c r="L501" s="61" t="s">
        <v>18</v>
      </c>
      <c r="M501" s="350" t="s">
        <v>1457</v>
      </c>
    </row>
    <row r="502" spans="1:13" ht="26.4">
      <c r="A502" s="77" t="e">
        <f>VLOOKUP(B502,#REF!,3,FALSE)</f>
        <v>#REF!</v>
      </c>
      <c r="B502" s="14">
        <v>91</v>
      </c>
      <c r="C502" s="26" t="s">
        <v>75</v>
      </c>
      <c r="D502" s="12" t="s">
        <v>678</v>
      </c>
      <c r="E502" s="25" t="s">
        <v>81</v>
      </c>
      <c r="F502" s="13" t="s">
        <v>8</v>
      </c>
      <c r="G502" s="19"/>
      <c r="H502" s="19"/>
      <c r="I502" s="35" t="str">
        <f t="shared" si="30"/>
        <v/>
      </c>
      <c r="J502" s="10"/>
      <c r="K502" s="10">
        <v>-11.2</v>
      </c>
      <c r="L502" s="61" t="s">
        <v>50</v>
      </c>
      <c r="M502" s="350" t="s">
        <v>1458</v>
      </c>
    </row>
    <row r="503" spans="1:13" ht="26.4">
      <c r="A503" s="77" t="e">
        <f>VLOOKUP(B503,#REF!,3,FALSE)</f>
        <v>#REF!</v>
      </c>
      <c r="B503" s="14">
        <v>91</v>
      </c>
      <c r="C503" s="26" t="s">
        <v>75</v>
      </c>
      <c r="D503" s="12" t="s">
        <v>678</v>
      </c>
      <c r="E503" s="25" t="s">
        <v>81</v>
      </c>
      <c r="F503" s="13" t="s">
        <v>8</v>
      </c>
      <c r="G503" s="19"/>
      <c r="H503" s="19"/>
      <c r="I503" s="35"/>
      <c r="J503" s="10"/>
      <c r="K503" s="10">
        <v>-313.8</v>
      </c>
      <c r="L503" s="13" t="s">
        <v>10</v>
      </c>
      <c r="M503" s="350" t="s">
        <v>1459</v>
      </c>
    </row>
    <row r="504" spans="1:13" ht="26.4">
      <c r="A504" s="77" t="e">
        <f>VLOOKUP(B504,#REF!,3,FALSE)</f>
        <v>#REF!</v>
      </c>
      <c r="B504" s="14">
        <v>91</v>
      </c>
      <c r="C504" s="26" t="s">
        <v>75</v>
      </c>
      <c r="D504" s="12" t="s">
        <v>678</v>
      </c>
      <c r="E504" s="25" t="s">
        <v>81</v>
      </c>
      <c r="F504" s="13" t="s">
        <v>8</v>
      </c>
      <c r="G504" s="19"/>
      <c r="H504" s="19"/>
      <c r="I504" s="35"/>
      <c r="J504" s="10"/>
      <c r="K504" s="10">
        <v>-8.6999999999999993</v>
      </c>
      <c r="L504" s="61" t="s">
        <v>121</v>
      </c>
      <c r="M504" s="350" t="s">
        <v>1460</v>
      </c>
    </row>
    <row r="505" spans="1:13" ht="39.6">
      <c r="A505" s="77" t="e">
        <f>VLOOKUP(B505,#REF!,3,FALSE)</f>
        <v>#REF!</v>
      </c>
      <c r="B505" s="14">
        <v>91</v>
      </c>
      <c r="C505" s="26" t="s">
        <v>75</v>
      </c>
      <c r="D505" s="12" t="s">
        <v>678</v>
      </c>
      <c r="E505" s="25" t="s">
        <v>81</v>
      </c>
      <c r="F505" s="13" t="s">
        <v>8</v>
      </c>
      <c r="G505" s="19"/>
      <c r="H505" s="19"/>
      <c r="I505" s="35" t="str">
        <f t="shared" si="30"/>
        <v/>
      </c>
      <c r="J505" s="10"/>
      <c r="K505" s="10">
        <v>-3134.6</v>
      </c>
      <c r="L505" s="12" t="s">
        <v>9</v>
      </c>
      <c r="M505" s="350" t="s">
        <v>1461</v>
      </c>
    </row>
    <row r="506" spans="1:13" ht="26.4">
      <c r="A506" s="77" t="e">
        <f>VLOOKUP(B506,#REF!,3,FALSE)</f>
        <v>#REF!</v>
      </c>
      <c r="B506" s="14">
        <v>91</v>
      </c>
      <c r="C506" s="26" t="s">
        <v>75</v>
      </c>
      <c r="D506" s="12" t="s">
        <v>678</v>
      </c>
      <c r="E506" s="25" t="s">
        <v>81</v>
      </c>
      <c r="F506" s="13" t="s">
        <v>11</v>
      </c>
      <c r="G506" s="19">
        <v>121.5</v>
      </c>
      <c r="H506" s="19">
        <v>90.6</v>
      </c>
      <c r="I506" s="35">
        <f t="shared" si="30"/>
        <v>74.567901234567898</v>
      </c>
      <c r="J506" s="10">
        <f t="shared" si="29"/>
        <v>-30.900000000000006</v>
      </c>
      <c r="K506" s="10">
        <v>-18.3</v>
      </c>
      <c r="L506" s="54" t="s">
        <v>27</v>
      </c>
      <c r="M506" s="350" t="s">
        <v>1428</v>
      </c>
    </row>
    <row r="507" spans="1:13" ht="26.4">
      <c r="A507" s="77" t="e">
        <f>VLOOKUP(B507,#REF!,3,FALSE)</f>
        <v>#REF!</v>
      </c>
      <c r="B507" s="14">
        <v>91</v>
      </c>
      <c r="C507" s="26" t="s">
        <v>75</v>
      </c>
      <c r="D507" s="12" t="s">
        <v>678</v>
      </c>
      <c r="E507" s="25" t="s">
        <v>81</v>
      </c>
      <c r="F507" s="13" t="s">
        <v>11</v>
      </c>
      <c r="G507" s="19"/>
      <c r="H507" s="19"/>
      <c r="I507" s="35" t="str">
        <f t="shared" si="30"/>
        <v/>
      </c>
      <c r="J507" s="10"/>
      <c r="K507" s="35">
        <v>-12.6</v>
      </c>
      <c r="L507" s="54" t="s">
        <v>50</v>
      </c>
      <c r="M507" s="350" t="s">
        <v>1462</v>
      </c>
    </row>
    <row r="508" spans="1:13" ht="26.4">
      <c r="A508" s="77" t="e">
        <f>VLOOKUP(B508,#REF!,3,FALSE)</f>
        <v>#REF!</v>
      </c>
      <c r="B508" s="105">
        <v>91</v>
      </c>
      <c r="C508" s="64" t="s">
        <v>75</v>
      </c>
      <c r="D508" s="86" t="s">
        <v>678</v>
      </c>
      <c r="E508" s="87" t="s">
        <v>81</v>
      </c>
      <c r="F508" s="51" t="s">
        <v>12</v>
      </c>
      <c r="G508" s="28">
        <f>SUM(G500:G507)</f>
        <v>35138.5</v>
      </c>
      <c r="H508" s="28">
        <f>SUM(H500:H507)</f>
        <v>28930.1</v>
      </c>
      <c r="I508" s="28">
        <f t="shared" si="30"/>
        <v>82.331630547689855</v>
      </c>
      <c r="J508" s="28">
        <f t="shared" si="29"/>
        <v>-6208.4000000000015</v>
      </c>
      <c r="K508" s="28">
        <f>SUM(K500:K507)</f>
        <v>-6208.4000000000005</v>
      </c>
      <c r="L508" s="189"/>
      <c r="M508" s="350"/>
    </row>
    <row r="509" spans="1:13" ht="26.4">
      <c r="A509" s="77" t="e">
        <f>VLOOKUP(B509,#REF!,3,FALSE)</f>
        <v>#REF!</v>
      </c>
      <c r="B509" s="14">
        <v>91</v>
      </c>
      <c r="C509" s="26" t="s">
        <v>75</v>
      </c>
      <c r="D509" s="12" t="s">
        <v>679</v>
      </c>
      <c r="E509" s="25" t="s">
        <v>83</v>
      </c>
      <c r="F509" s="13" t="s">
        <v>8</v>
      </c>
      <c r="G509" s="19">
        <v>17874</v>
      </c>
      <c r="H509" s="19">
        <v>11288.8</v>
      </c>
      <c r="I509" s="10">
        <f>IF(ISBLANK(H509),"",+H509/G509*100)</f>
        <v>63.157659169743766</v>
      </c>
      <c r="J509" s="10">
        <f t="shared" si="29"/>
        <v>-6585.2000000000007</v>
      </c>
      <c r="K509" s="35">
        <v>-1150</v>
      </c>
      <c r="L509" s="12" t="s">
        <v>27</v>
      </c>
      <c r="M509" s="350" t="s">
        <v>1428</v>
      </c>
    </row>
    <row r="510" spans="1:13" ht="26.4">
      <c r="A510" s="77" t="e">
        <f>VLOOKUP(B510,#REF!,3,FALSE)</f>
        <v>#REF!</v>
      </c>
      <c r="B510" s="14">
        <v>91</v>
      </c>
      <c r="C510" s="26" t="s">
        <v>75</v>
      </c>
      <c r="D510" s="12" t="s">
        <v>679</v>
      </c>
      <c r="E510" s="25" t="s">
        <v>83</v>
      </c>
      <c r="F510" s="13" t="s">
        <v>8</v>
      </c>
      <c r="G510" s="19"/>
      <c r="H510" s="19"/>
      <c r="I510" s="10" t="str">
        <f t="shared" si="30"/>
        <v/>
      </c>
      <c r="J510" s="10"/>
      <c r="K510" s="10">
        <v>-27.5</v>
      </c>
      <c r="L510" s="61" t="s">
        <v>18</v>
      </c>
      <c r="M510" s="350" t="s">
        <v>1463</v>
      </c>
    </row>
    <row r="511" spans="1:13" ht="39.6">
      <c r="A511" s="77" t="e">
        <f>VLOOKUP(B511,#REF!,3,FALSE)</f>
        <v>#REF!</v>
      </c>
      <c r="B511" s="14">
        <v>91</v>
      </c>
      <c r="C511" s="26" t="s">
        <v>75</v>
      </c>
      <c r="D511" s="12" t="s">
        <v>679</v>
      </c>
      <c r="E511" s="25" t="s">
        <v>83</v>
      </c>
      <c r="F511" s="13" t="s">
        <v>8</v>
      </c>
      <c r="G511" s="19"/>
      <c r="H511" s="19"/>
      <c r="I511" s="10"/>
      <c r="J511" s="10"/>
      <c r="K511" s="10">
        <v>-465.5</v>
      </c>
      <c r="L511" s="61" t="s">
        <v>50</v>
      </c>
      <c r="M511" s="350" t="s">
        <v>1464</v>
      </c>
    </row>
    <row r="512" spans="1:13" ht="26.4">
      <c r="A512" s="77" t="e">
        <f>VLOOKUP(B512,#REF!,3,FALSE)</f>
        <v>#REF!</v>
      </c>
      <c r="B512" s="14">
        <v>91</v>
      </c>
      <c r="C512" s="26" t="s">
        <v>75</v>
      </c>
      <c r="D512" s="12" t="s">
        <v>679</v>
      </c>
      <c r="E512" s="25" t="s">
        <v>83</v>
      </c>
      <c r="F512" s="13" t="s">
        <v>8</v>
      </c>
      <c r="G512" s="19"/>
      <c r="H512" s="19"/>
      <c r="I512" s="10" t="str">
        <f t="shared" si="30"/>
        <v/>
      </c>
      <c r="J512" s="10"/>
      <c r="K512" s="10">
        <v>-3658</v>
      </c>
      <c r="L512" s="13" t="s">
        <v>10</v>
      </c>
      <c r="M512" s="350" t="s">
        <v>1465</v>
      </c>
    </row>
    <row r="513" spans="1:13" ht="39.6">
      <c r="A513" s="77" t="e">
        <f>VLOOKUP(B513,#REF!,3,FALSE)</f>
        <v>#REF!</v>
      </c>
      <c r="B513" s="14">
        <v>91</v>
      </c>
      <c r="C513" s="26" t="s">
        <v>75</v>
      </c>
      <c r="D513" s="12" t="s">
        <v>679</v>
      </c>
      <c r="E513" s="25" t="s">
        <v>83</v>
      </c>
      <c r="F513" s="13" t="s">
        <v>8</v>
      </c>
      <c r="G513" s="19"/>
      <c r="H513" s="19"/>
      <c r="I513" s="10" t="str">
        <f t="shared" si="30"/>
        <v/>
      </c>
      <c r="J513" s="10"/>
      <c r="K513" s="10">
        <v>-1284.2</v>
      </c>
      <c r="L513" s="12" t="s">
        <v>9</v>
      </c>
      <c r="M513" s="350" t="s">
        <v>1461</v>
      </c>
    </row>
    <row r="514" spans="1:13" ht="26.4">
      <c r="A514" s="77" t="e">
        <f>VLOOKUP(B514,#REF!,3,FALSE)</f>
        <v>#REF!</v>
      </c>
      <c r="B514" s="105">
        <v>91</v>
      </c>
      <c r="C514" s="64" t="s">
        <v>75</v>
      </c>
      <c r="D514" s="86" t="s">
        <v>679</v>
      </c>
      <c r="E514" s="87" t="s">
        <v>83</v>
      </c>
      <c r="F514" s="51" t="s">
        <v>12</v>
      </c>
      <c r="G514" s="28">
        <f>SUM(G509:G513)</f>
        <v>17874</v>
      </c>
      <c r="H514" s="28">
        <f>SUM(H509:H513)</f>
        <v>11288.8</v>
      </c>
      <c r="I514" s="28">
        <f t="shared" si="30"/>
        <v>63.157659169743766</v>
      </c>
      <c r="J514" s="28">
        <f t="shared" si="29"/>
        <v>-6585.2000000000007</v>
      </c>
      <c r="K514" s="28">
        <f>SUM(K509:K513)</f>
        <v>-6585.2</v>
      </c>
      <c r="L514" s="189"/>
      <c r="M514" s="350"/>
    </row>
    <row r="515" spans="1:13" ht="26.4">
      <c r="A515" s="77" t="e">
        <f>VLOOKUP(B515,#REF!,3,FALSE)</f>
        <v>#REF!</v>
      </c>
      <c r="B515" s="14">
        <v>91</v>
      </c>
      <c r="C515" s="26" t="s">
        <v>75</v>
      </c>
      <c r="D515" s="12" t="s">
        <v>681</v>
      </c>
      <c r="E515" s="66" t="s">
        <v>680</v>
      </c>
      <c r="F515" s="13" t="s">
        <v>8</v>
      </c>
      <c r="G515" s="30">
        <v>52252.7</v>
      </c>
      <c r="H515" s="30">
        <v>42365.7</v>
      </c>
      <c r="I515" s="35">
        <f t="shared" si="30"/>
        <v>81.078489723975991</v>
      </c>
      <c r="J515" s="10">
        <f t="shared" si="29"/>
        <v>-9887</v>
      </c>
      <c r="K515" s="10">
        <v>-2322.6999999999998</v>
      </c>
      <c r="L515" s="12" t="s">
        <v>27</v>
      </c>
      <c r="M515" s="350" t="s">
        <v>1428</v>
      </c>
    </row>
    <row r="516" spans="1:13" ht="26.4">
      <c r="A516" s="77" t="e">
        <f>VLOOKUP(B516,#REF!,3,FALSE)</f>
        <v>#REF!</v>
      </c>
      <c r="B516" s="14">
        <v>91</v>
      </c>
      <c r="C516" s="26" t="s">
        <v>75</v>
      </c>
      <c r="D516" s="12" t="s">
        <v>681</v>
      </c>
      <c r="E516" s="66" t="s">
        <v>680</v>
      </c>
      <c r="F516" s="13" t="s">
        <v>8</v>
      </c>
      <c r="G516" s="30"/>
      <c r="H516" s="30"/>
      <c r="I516" s="21" t="str">
        <f t="shared" si="30"/>
        <v/>
      </c>
      <c r="J516" s="10"/>
      <c r="K516" s="10">
        <v>-2.1</v>
      </c>
      <c r="L516" s="61" t="s">
        <v>18</v>
      </c>
      <c r="M516" s="350" t="s">
        <v>1466</v>
      </c>
    </row>
    <row r="517" spans="1:13" ht="26.4">
      <c r="A517" s="77" t="e">
        <f>VLOOKUP(B517,#REF!,3,FALSE)</f>
        <v>#REF!</v>
      </c>
      <c r="B517" s="14">
        <v>91</v>
      </c>
      <c r="C517" s="26" t="s">
        <v>75</v>
      </c>
      <c r="D517" s="12" t="s">
        <v>681</v>
      </c>
      <c r="E517" s="66" t="s">
        <v>680</v>
      </c>
      <c r="F517" s="13" t="s">
        <v>8</v>
      </c>
      <c r="G517" s="30"/>
      <c r="H517" s="30"/>
      <c r="I517" s="21"/>
      <c r="J517" s="10"/>
      <c r="K517" s="10">
        <v>-54.9</v>
      </c>
      <c r="L517" s="61" t="s">
        <v>50</v>
      </c>
      <c r="M517" s="350" t="s">
        <v>1467</v>
      </c>
    </row>
    <row r="518" spans="1:13" ht="26.4">
      <c r="A518" s="77" t="e">
        <f>VLOOKUP(B518,#REF!,3,FALSE)</f>
        <v>#REF!</v>
      </c>
      <c r="B518" s="14">
        <v>91</v>
      </c>
      <c r="C518" s="26" t="s">
        <v>75</v>
      </c>
      <c r="D518" s="12" t="s">
        <v>681</v>
      </c>
      <c r="E518" s="66" t="s">
        <v>680</v>
      </c>
      <c r="F518" s="13" t="s">
        <v>8</v>
      </c>
      <c r="G518" s="30"/>
      <c r="H518" s="30"/>
      <c r="I518" s="21" t="str">
        <f t="shared" si="30"/>
        <v/>
      </c>
      <c r="J518" s="10"/>
      <c r="K518" s="10">
        <v>-170.5</v>
      </c>
      <c r="L518" s="13" t="s">
        <v>10</v>
      </c>
      <c r="M518" s="350" t="s">
        <v>1468</v>
      </c>
    </row>
    <row r="519" spans="1:13" ht="52.8">
      <c r="A519" s="77" t="e">
        <f>VLOOKUP(B519,#REF!,3,FALSE)</f>
        <v>#REF!</v>
      </c>
      <c r="B519" s="14">
        <v>91</v>
      </c>
      <c r="C519" s="26" t="s">
        <v>75</v>
      </c>
      <c r="D519" s="12" t="s">
        <v>681</v>
      </c>
      <c r="E519" s="66" t="s">
        <v>680</v>
      </c>
      <c r="F519" s="13" t="s">
        <v>8</v>
      </c>
      <c r="G519" s="30"/>
      <c r="H519" s="30"/>
      <c r="I519" s="21" t="str">
        <f t="shared" si="30"/>
        <v/>
      </c>
      <c r="J519" s="10"/>
      <c r="K519" s="10">
        <v>-7336.8</v>
      </c>
      <c r="L519" s="12" t="s">
        <v>9</v>
      </c>
      <c r="M519" s="350" t="s">
        <v>1443</v>
      </c>
    </row>
    <row r="520" spans="1:13" ht="26.4">
      <c r="A520" s="77" t="e">
        <f>VLOOKUP(B520,#REF!,3,FALSE)</f>
        <v>#REF!</v>
      </c>
      <c r="B520" s="14">
        <v>91</v>
      </c>
      <c r="C520" s="26" t="s">
        <v>75</v>
      </c>
      <c r="D520" s="12" t="s">
        <v>681</v>
      </c>
      <c r="E520" s="66" t="s">
        <v>680</v>
      </c>
      <c r="F520" s="13" t="s">
        <v>233</v>
      </c>
      <c r="G520" s="30">
        <v>37.9</v>
      </c>
      <c r="H520" s="30">
        <v>37.6</v>
      </c>
      <c r="I520" s="35">
        <f t="shared" si="30"/>
        <v>99.20844327176782</v>
      </c>
      <c r="J520" s="10">
        <f t="shared" si="29"/>
        <v>-0.29999999999999716</v>
      </c>
      <c r="K520" s="10">
        <v>-0.3</v>
      </c>
      <c r="L520" s="61" t="s">
        <v>18</v>
      </c>
      <c r="M520" s="350" t="s">
        <v>1469</v>
      </c>
    </row>
    <row r="521" spans="1:13" ht="39.6">
      <c r="A521" s="77" t="e">
        <f>VLOOKUP(B521,#REF!,3,FALSE)</f>
        <v>#REF!</v>
      </c>
      <c r="B521" s="14">
        <v>91</v>
      </c>
      <c r="C521" s="26" t="s">
        <v>75</v>
      </c>
      <c r="D521" s="12" t="s">
        <v>681</v>
      </c>
      <c r="E521" s="66" t="s">
        <v>680</v>
      </c>
      <c r="F521" s="13" t="s">
        <v>11</v>
      </c>
      <c r="G521" s="30">
        <v>621.79999999999995</v>
      </c>
      <c r="H521" s="30">
        <v>354.5</v>
      </c>
      <c r="I521" s="35">
        <f t="shared" si="30"/>
        <v>57.011900932775816</v>
      </c>
      <c r="J521" s="10">
        <f t="shared" si="29"/>
        <v>-267.29999999999995</v>
      </c>
      <c r="K521" s="10">
        <v>-267.3</v>
      </c>
      <c r="L521" s="13" t="s">
        <v>10</v>
      </c>
      <c r="M521" s="350" t="s">
        <v>1470</v>
      </c>
    </row>
    <row r="522" spans="1:13" ht="26.4">
      <c r="A522" s="77" t="e">
        <f>VLOOKUP(B522,#REF!,3,FALSE)</f>
        <v>#REF!</v>
      </c>
      <c r="B522" s="105">
        <v>91</v>
      </c>
      <c r="C522" s="64" t="s">
        <v>75</v>
      </c>
      <c r="D522" s="86" t="s">
        <v>681</v>
      </c>
      <c r="E522" s="126" t="s">
        <v>680</v>
      </c>
      <c r="F522" s="51" t="s">
        <v>12</v>
      </c>
      <c r="G522" s="28">
        <f>SUM(G515:G521)</f>
        <v>52912.4</v>
      </c>
      <c r="H522" s="28">
        <f>SUM(H515:H521)</f>
        <v>42757.799999999996</v>
      </c>
      <c r="I522" s="28">
        <f t="shared" si="30"/>
        <v>80.808657327960915</v>
      </c>
      <c r="J522" s="127">
        <f t="shared" si="29"/>
        <v>-10154.600000000006</v>
      </c>
      <c r="K522" s="127">
        <f>SUM(K515:K521)</f>
        <v>-10154.599999999999</v>
      </c>
      <c r="L522" s="189"/>
      <c r="M522" s="350"/>
    </row>
    <row r="523" spans="1:13" ht="26.4">
      <c r="A523" s="77" t="e">
        <f>VLOOKUP(B523,#REF!,3,FALSE)</f>
        <v>#REF!</v>
      </c>
      <c r="B523" s="14">
        <v>91</v>
      </c>
      <c r="C523" s="26" t="s">
        <v>75</v>
      </c>
      <c r="D523" s="12" t="s">
        <v>683</v>
      </c>
      <c r="E523" s="25" t="s">
        <v>682</v>
      </c>
      <c r="F523" s="13" t="s">
        <v>8</v>
      </c>
      <c r="G523" s="30">
        <v>33894.9</v>
      </c>
      <c r="H523" s="30">
        <v>29072.400000000001</v>
      </c>
      <c r="I523" s="35">
        <f t="shared" si="30"/>
        <v>85.772195817069829</v>
      </c>
      <c r="J523" s="10">
        <f t="shared" si="29"/>
        <v>-4822.5</v>
      </c>
      <c r="K523" s="35">
        <v>-1745.5</v>
      </c>
      <c r="L523" s="12" t="s">
        <v>27</v>
      </c>
      <c r="M523" s="350" t="s">
        <v>1428</v>
      </c>
    </row>
    <row r="524" spans="1:13" ht="39.6">
      <c r="A524" s="77" t="e">
        <f>VLOOKUP(B524,#REF!,3,FALSE)</f>
        <v>#REF!</v>
      </c>
      <c r="B524" s="14">
        <v>91</v>
      </c>
      <c r="C524" s="26" t="s">
        <v>75</v>
      </c>
      <c r="D524" s="12" t="s">
        <v>683</v>
      </c>
      <c r="E524" s="25" t="s">
        <v>682</v>
      </c>
      <c r="F524" s="13" t="s">
        <v>8</v>
      </c>
      <c r="G524" s="30"/>
      <c r="H524" s="30"/>
      <c r="I524" s="21" t="str">
        <f t="shared" si="30"/>
        <v/>
      </c>
      <c r="J524" s="10"/>
      <c r="K524" s="10">
        <v>-17.600000000000001</v>
      </c>
      <c r="L524" s="61" t="s">
        <v>18</v>
      </c>
      <c r="M524" s="350" t="s">
        <v>1471</v>
      </c>
    </row>
    <row r="525" spans="1:13" ht="26.4">
      <c r="A525" s="77" t="e">
        <f>VLOOKUP(B525,#REF!,3,FALSE)</f>
        <v>#REF!</v>
      </c>
      <c r="B525" s="14">
        <v>91</v>
      </c>
      <c r="C525" s="26" t="s">
        <v>75</v>
      </c>
      <c r="D525" s="12" t="s">
        <v>683</v>
      </c>
      <c r="E525" s="25" t="s">
        <v>682</v>
      </c>
      <c r="F525" s="13" t="s">
        <v>8</v>
      </c>
      <c r="G525" s="30"/>
      <c r="H525" s="30"/>
      <c r="I525" s="21" t="str">
        <f t="shared" si="30"/>
        <v/>
      </c>
      <c r="J525" s="10"/>
      <c r="K525" s="10">
        <v>-8.1999999999999993</v>
      </c>
      <c r="L525" s="61" t="s">
        <v>50</v>
      </c>
      <c r="M525" s="350" t="s">
        <v>1472</v>
      </c>
    </row>
    <row r="526" spans="1:13" ht="26.4">
      <c r="A526" s="77" t="e">
        <f>VLOOKUP(B526,#REF!,3,FALSE)</f>
        <v>#REF!</v>
      </c>
      <c r="B526" s="14">
        <v>91</v>
      </c>
      <c r="C526" s="26" t="s">
        <v>75</v>
      </c>
      <c r="D526" s="12" t="s">
        <v>683</v>
      </c>
      <c r="E526" s="25" t="s">
        <v>682</v>
      </c>
      <c r="F526" s="13" t="s">
        <v>8</v>
      </c>
      <c r="G526" s="30"/>
      <c r="H526" s="30"/>
      <c r="I526" s="21"/>
      <c r="J526" s="10"/>
      <c r="K526" s="10">
        <v>-68.7</v>
      </c>
      <c r="L526" s="13" t="s">
        <v>10</v>
      </c>
      <c r="M526" s="350" t="s">
        <v>1473</v>
      </c>
    </row>
    <row r="527" spans="1:13" ht="26.4">
      <c r="A527" s="77" t="e">
        <f>VLOOKUP(B527,#REF!,3,FALSE)</f>
        <v>#REF!</v>
      </c>
      <c r="B527" s="14">
        <v>91</v>
      </c>
      <c r="C527" s="26" t="s">
        <v>75</v>
      </c>
      <c r="D527" s="12" t="s">
        <v>683</v>
      </c>
      <c r="E527" s="25" t="s">
        <v>682</v>
      </c>
      <c r="F527" s="13" t="s">
        <v>8</v>
      </c>
      <c r="G527" s="30"/>
      <c r="H527" s="30"/>
      <c r="I527" s="21" t="str">
        <f t="shared" si="30"/>
        <v/>
      </c>
      <c r="J527" s="10"/>
      <c r="K527" s="10">
        <v>-4.5999999999999996</v>
      </c>
      <c r="L527" s="12" t="s">
        <v>122</v>
      </c>
      <c r="M527" s="350" t="s">
        <v>1474</v>
      </c>
    </row>
    <row r="528" spans="1:13" ht="52.8">
      <c r="A528" s="77" t="e">
        <f>VLOOKUP(B528,#REF!,3,FALSE)</f>
        <v>#REF!</v>
      </c>
      <c r="B528" s="14">
        <v>91</v>
      </c>
      <c r="C528" s="26" t="s">
        <v>75</v>
      </c>
      <c r="D528" s="12" t="s">
        <v>683</v>
      </c>
      <c r="E528" s="25" t="s">
        <v>682</v>
      </c>
      <c r="F528" s="13" t="s">
        <v>8</v>
      </c>
      <c r="G528" s="30"/>
      <c r="H528" s="30"/>
      <c r="I528" s="35" t="str">
        <f t="shared" si="30"/>
        <v/>
      </c>
      <c r="J528" s="10"/>
      <c r="K528" s="19">
        <v>-2977.9</v>
      </c>
      <c r="L528" s="12" t="s">
        <v>9</v>
      </c>
      <c r="M528" s="350" t="s">
        <v>1443</v>
      </c>
    </row>
    <row r="529" spans="1:13" ht="26.4">
      <c r="A529" s="77" t="e">
        <f>VLOOKUP(B529,#REF!,3,FALSE)</f>
        <v>#REF!</v>
      </c>
      <c r="B529" s="105">
        <v>91</v>
      </c>
      <c r="C529" s="64" t="s">
        <v>75</v>
      </c>
      <c r="D529" s="86" t="s">
        <v>683</v>
      </c>
      <c r="E529" s="87" t="s">
        <v>682</v>
      </c>
      <c r="F529" s="51" t="s">
        <v>12</v>
      </c>
      <c r="G529" s="28">
        <f>SUM(G523:G528)</f>
        <v>33894.9</v>
      </c>
      <c r="H529" s="28">
        <f t="shared" ref="H529" si="31">SUM(H523:H528)</f>
        <v>29072.400000000001</v>
      </c>
      <c r="I529" s="28">
        <f t="shared" si="30"/>
        <v>85.772195817069829</v>
      </c>
      <c r="J529" s="127">
        <f t="shared" ref="J529:J794" si="32">+H529-G529</f>
        <v>-4822.5</v>
      </c>
      <c r="K529" s="127">
        <f>SUM(K523:K528)</f>
        <v>-4822.5</v>
      </c>
      <c r="L529" s="189"/>
      <c r="M529" s="350"/>
    </row>
    <row r="530" spans="1:13" ht="26.4">
      <c r="A530" s="77" t="e">
        <f>VLOOKUP(B530,#REF!,3,FALSE)</f>
        <v>#REF!</v>
      </c>
      <c r="B530" s="14">
        <v>91</v>
      </c>
      <c r="C530" s="26" t="s">
        <v>75</v>
      </c>
      <c r="D530" s="12" t="s">
        <v>685</v>
      </c>
      <c r="E530" s="25" t="s">
        <v>684</v>
      </c>
      <c r="F530" s="13" t="s">
        <v>8</v>
      </c>
      <c r="G530" s="30">
        <v>6311.8</v>
      </c>
      <c r="H530" s="30">
        <v>5334.6</v>
      </c>
      <c r="I530" s="35">
        <f t="shared" si="30"/>
        <v>84.51788713203841</v>
      </c>
      <c r="J530" s="10">
        <f t="shared" si="32"/>
        <v>-977.19999999999982</v>
      </c>
      <c r="K530" s="10">
        <v>-794.4</v>
      </c>
      <c r="L530" s="12" t="s">
        <v>27</v>
      </c>
      <c r="M530" s="350" t="s">
        <v>1428</v>
      </c>
    </row>
    <row r="531" spans="1:13" ht="26.4">
      <c r="A531" s="77" t="e">
        <f>VLOOKUP(B531,#REF!,3,FALSE)</f>
        <v>#REF!</v>
      </c>
      <c r="B531" s="14">
        <v>91</v>
      </c>
      <c r="C531" s="26" t="s">
        <v>75</v>
      </c>
      <c r="D531" s="12" t="s">
        <v>685</v>
      </c>
      <c r="E531" s="25" t="s">
        <v>684</v>
      </c>
      <c r="F531" s="13" t="s">
        <v>8</v>
      </c>
      <c r="G531" s="30"/>
      <c r="H531" s="30"/>
      <c r="I531" s="21" t="str">
        <f t="shared" si="30"/>
        <v/>
      </c>
      <c r="J531" s="10"/>
      <c r="K531" s="35">
        <v>-1.1000000000000001</v>
      </c>
      <c r="L531" s="61" t="s">
        <v>18</v>
      </c>
      <c r="M531" s="350" t="s">
        <v>1475</v>
      </c>
    </row>
    <row r="532" spans="1:13" ht="39.6">
      <c r="A532" s="77" t="e">
        <f>VLOOKUP(B532,#REF!,3,FALSE)</f>
        <v>#REF!</v>
      </c>
      <c r="B532" s="14">
        <v>91</v>
      </c>
      <c r="C532" s="26" t="s">
        <v>75</v>
      </c>
      <c r="D532" s="12" t="s">
        <v>685</v>
      </c>
      <c r="E532" s="25" t="s">
        <v>684</v>
      </c>
      <c r="F532" s="13" t="s">
        <v>8</v>
      </c>
      <c r="G532" s="30"/>
      <c r="H532" s="30"/>
      <c r="I532" s="21" t="str">
        <f t="shared" si="30"/>
        <v/>
      </c>
      <c r="J532" s="10"/>
      <c r="K532" s="10">
        <v>-124.3</v>
      </c>
      <c r="L532" s="61" t="s">
        <v>50</v>
      </c>
      <c r="M532" s="350" t="s">
        <v>1476</v>
      </c>
    </row>
    <row r="533" spans="1:13" ht="26.4">
      <c r="A533" s="77" t="e">
        <f>VLOOKUP(B533,#REF!,3,FALSE)</f>
        <v>#REF!</v>
      </c>
      <c r="B533" s="14">
        <v>91</v>
      </c>
      <c r="C533" s="26" t="s">
        <v>75</v>
      </c>
      <c r="D533" s="12" t="s">
        <v>685</v>
      </c>
      <c r="E533" s="25" t="s">
        <v>684</v>
      </c>
      <c r="F533" s="13" t="s">
        <v>8</v>
      </c>
      <c r="G533" s="30"/>
      <c r="H533" s="30"/>
      <c r="I533" s="21" t="str">
        <f t="shared" si="30"/>
        <v/>
      </c>
      <c r="J533" s="10"/>
      <c r="K533" s="10">
        <v>-4.4000000000000004</v>
      </c>
      <c r="L533" s="13" t="s">
        <v>10</v>
      </c>
      <c r="M533" s="350" t="s">
        <v>1477</v>
      </c>
    </row>
    <row r="534" spans="1:13" ht="26.4">
      <c r="A534" s="77" t="e">
        <f>VLOOKUP(B534,#REF!,3,FALSE)</f>
        <v>#REF!</v>
      </c>
      <c r="B534" s="14">
        <v>91</v>
      </c>
      <c r="C534" s="26" t="s">
        <v>75</v>
      </c>
      <c r="D534" s="12" t="s">
        <v>685</v>
      </c>
      <c r="E534" s="25" t="s">
        <v>684</v>
      </c>
      <c r="F534" s="13" t="s">
        <v>8</v>
      </c>
      <c r="G534" s="30"/>
      <c r="H534" s="30"/>
      <c r="I534" s="21"/>
      <c r="J534" s="10"/>
      <c r="K534" s="10">
        <v>-3.8</v>
      </c>
      <c r="L534" s="13" t="s">
        <v>121</v>
      </c>
      <c r="M534" s="350" t="s">
        <v>1478</v>
      </c>
    </row>
    <row r="535" spans="1:13" ht="26.4">
      <c r="A535" s="77" t="e">
        <f>VLOOKUP(B535,#REF!,3,FALSE)</f>
        <v>#REF!</v>
      </c>
      <c r="B535" s="14">
        <v>91</v>
      </c>
      <c r="C535" s="26" t="s">
        <v>75</v>
      </c>
      <c r="D535" s="12" t="s">
        <v>685</v>
      </c>
      <c r="E535" s="25" t="s">
        <v>684</v>
      </c>
      <c r="F535" s="13" t="s">
        <v>8</v>
      </c>
      <c r="G535" s="30"/>
      <c r="H535" s="30"/>
      <c r="I535" s="21" t="str">
        <f t="shared" si="30"/>
        <v/>
      </c>
      <c r="J535" s="10"/>
      <c r="K535" s="10">
        <v>-49.2</v>
      </c>
      <c r="L535" s="12" t="s">
        <v>9</v>
      </c>
      <c r="M535" s="350" t="s">
        <v>1435</v>
      </c>
    </row>
    <row r="536" spans="1:13" ht="26.4">
      <c r="A536" s="77" t="e">
        <f>VLOOKUP(B536,#REF!,3,FALSE)</f>
        <v>#REF!</v>
      </c>
      <c r="B536" s="14">
        <v>91</v>
      </c>
      <c r="C536" s="26" t="s">
        <v>75</v>
      </c>
      <c r="D536" s="12" t="s">
        <v>685</v>
      </c>
      <c r="E536" s="25" t="s">
        <v>684</v>
      </c>
      <c r="F536" s="13" t="s">
        <v>11</v>
      </c>
      <c r="G536" s="30">
        <v>2</v>
      </c>
      <c r="H536" s="30">
        <v>0</v>
      </c>
      <c r="I536" s="35">
        <f t="shared" si="30"/>
        <v>0</v>
      </c>
      <c r="J536" s="10">
        <f t="shared" si="32"/>
        <v>-2</v>
      </c>
      <c r="K536" s="10">
        <v>-2</v>
      </c>
      <c r="L536" s="54" t="s">
        <v>50</v>
      </c>
      <c r="M536" s="350" t="s">
        <v>1479</v>
      </c>
    </row>
    <row r="537" spans="1:13" ht="26.4">
      <c r="A537" s="77" t="e">
        <f>VLOOKUP(B537,#REF!,3,FALSE)</f>
        <v>#REF!</v>
      </c>
      <c r="B537" s="105">
        <v>91</v>
      </c>
      <c r="C537" s="64" t="s">
        <v>75</v>
      </c>
      <c r="D537" s="86" t="s">
        <v>685</v>
      </c>
      <c r="E537" s="96" t="s">
        <v>684</v>
      </c>
      <c r="F537" s="51" t="s">
        <v>12</v>
      </c>
      <c r="G537" s="28">
        <f>SUM(G530:G536)</f>
        <v>6313.8</v>
      </c>
      <c r="H537" s="28">
        <f>SUM(H530:H536)</f>
        <v>5334.6</v>
      </c>
      <c r="I537" s="28">
        <f t="shared" si="30"/>
        <v>84.491114701130869</v>
      </c>
      <c r="J537" s="127">
        <f t="shared" si="32"/>
        <v>-979.19999999999982</v>
      </c>
      <c r="K537" s="127">
        <f>SUM(K530:K536)</f>
        <v>-979.19999999999993</v>
      </c>
      <c r="L537" s="189"/>
      <c r="M537" s="350"/>
    </row>
    <row r="538" spans="1:13" ht="26.4">
      <c r="A538" s="77" t="e">
        <f>VLOOKUP(B538,#REF!,3,FALSE)</f>
        <v>#REF!</v>
      </c>
      <c r="B538" s="88">
        <v>91</v>
      </c>
      <c r="C538" s="89" t="s">
        <v>75</v>
      </c>
      <c r="D538" s="108"/>
      <c r="E538" s="109"/>
      <c r="F538" s="92" t="s">
        <v>13</v>
      </c>
      <c r="G538" s="72">
        <f>+G537+G529+G522+G514+G508+G499+G484+G476+G470</f>
        <v>452116.39999999997</v>
      </c>
      <c r="H538" s="72">
        <f>+H537+H529+H522+H514+H508+H499+H484+H476+H470</f>
        <v>354373.8</v>
      </c>
      <c r="I538" s="72">
        <f t="shared" si="30"/>
        <v>78.381098318928494</v>
      </c>
      <c r="J538" s="72">
        <f t="shared" si="32"/>
        <v>-97742.599999999977</v>
      </c>
      <c r="K538" s="72">
        <f>+K537+K529+K522+K514+K508+K499+K484+K476+K470</f>
        <v>-97742.6</v>
      </c>
      <c r="L538" s="187"/>
      <c r="M538" s="350"/>
    </row>
    <row r="539" spans="1:13">
      <c r="A539" s="77" t="e">
        <f>VLOOKUP(B539,#REF!,3,FALSE)</f>
        <v>#REF!</v>
      </c>
      <c r="B539" s="68">
        <v>116</v>
      </c>
      <c r="C539" s="69" t="s">
        <v>280</v>
      </c>
      <c r="D539" s="40" t="s">
        <v>396</v>
      </c>
      <c r="E539" s="49" t="s">
        <v>917</v>
      </c>
      <c r="F539" s="41" t="s">
        <v>8</v>
      </c>
      <c r="G539" s="19">
        <v>80812.800000000003</v>
      </c>
      <c r="H539" s="19">
        <v>49238.1</v>
      </c>
      <c r="I539" s="10">
        <f t="shared" si="30"/>
        <v>60.928590520313605</v>
      </c>
      <c r="J539" s="10">
        <f t="shared" si="32"/>
        <v>-31574.700000000004</v>
      </c>
      <c r="K539" s="10">
        <v>-477.6</v>
      </c>
      <c r="L539" s="76" t="s">
        <v>1307</v>
      </c>
      <c r="M539" s="350" t="s">
        <v>922</v>
      </c>
    </row>
    <row r="540" spans="1:13" ht="26.4">
      <c r="A540" s="77" t="e">
        <f>VLOOKUP(B540,#REF!,3,FALSE)</f>
        <v>#REF!</v>
      </c>
      <c r="B540" s="68">
        <v>116</v>
      </c>
      <c r="C540" s="69" t="s">
        <v>280</v>
      </c>
      <c r="D540" s="40" t="s">
        <v>396</v>
      </c>
      <c r="E540" s="49" t="s">
        <v>917</v>
      </c>
      <c r="F540" s="41" t="s">
        <v>8</v>
      </c>
      <c r="G540" s="19"/>
      <c r="H540" s="19"/>
      <c r="I540" s="10"/>
      <c r="J540" s="10"/>
      <c r="K540" s="10">
        <v>-5541</v>
      </c>
      <c r="L540" s="76" t="s">
        <v>1310</v>
      </c>
      <c r="M540" s="350" t="s">
        <v>923</v>
      </c>
    </row>
    <row r="541" spans="1:13">
      <c r="A541" s="77" t="e">
        <f>VLOOKUP(B541,#REF!,3,FALSE)</f>
        <v>#REF!</v>
      </c>
      <c r="B541" s="68">
        <v>116</v>
      </c>
      <c r="C541" s="69" t="s">
        <v>280</v>
      </c>
      <c r="D541" s="40" t="s">
        <v>396</v>
      </c>
      <c r="E541" s="49" t="s">
        <v>917</v>
      </c>
      <c r="F541" s="41" t="s">
        <v>8</v>
      </c>
      <c r="G541" s="19"/>
      <c r="H541" s="19"/>
      <c r="I541" s="10"/>
      <c r="J541" s="10"/>
      <c r="K541" s="10">
        <v>-5797.1</v>
      </c>
      <c r="L541" s="76" t="s">
        <v>1311</v>
      </c>
      <c r="M541" s="350" t="s">
        <v>924</v>
      </c>
    </row>
    <row r="542" spans="1:13">
      <c r="A542" s="77" t="e">
        <f>VLOOKUP(B542,#REF!,3,FALSE)</f>
        <v>#REF!</v>
      </c>
      <c r="B542" s="68">
        <v>116</v>
      </c>
      <c r="C542" s="69" t="s">
        <v>280</v>
      </c>
      <c r="D542" s="40" t="s">
        <v>396</v>
      </c>
      <c r="E542" s="49" t="s">
        <v>917</v>
      </c>
      <c r="F542" s="41" t="s">
        <v>8</v>
      </c>
      <c r="G542" s="19"/>
      <c r="H542" s="19"/>
      <c r="I542" s="10"/>
      <c r="J542" s="10"/>
      <c r="K542" s="10">
        <v>-30</v>
      </c>
      <c r="L542" s="76" t="s">
        <v>1305</v>
      </c>
      <c r="M542" s="350" t="s">
        <v>925</v>
      </c>
    </row>
    <row r="543" spans="1:13">
      <c r="A543" s="77" t="e">
        <f>VLOOKUP(B543,#REF!,3,FALSE)</f>
        <v>#REF!</v>
      </c>
      <c r="B543" s="68">
        <v>116</v>
      </c>
      <c r="C543" s="69" t="s">
        <v>280</v>
      </c>
      <c r="D543" s="40" t="s">
        <v>396</v>
      </c>
      <c r="E543" s="49" t="s">
        <v>917</v>
      </c>
      <c r="F543" s="41" t="s">
        <v>8</v>
      </c>
      <c r="G543" s="19"/>
      <c r="H543" s="19"/>
      <c r="I543" s="10"/>
      <c r="J543" s="10"/>
      <c r="K543" s="10">
        <v>-461.7</v>
      </c>
      <c r="L543" s="76" t="s">
        <v>1305</v>
      </c>
      <c r="M543" s="350" t="s">
        <v>926</v>
      </c>
    </row>
    <row r="544" spans="1:13" ht="26.4">
      <c r="A544" s="77" t="e">
        <f>VLOOKUP(B544,#REF!,3,FALSE)</f>
        <v>#REF!</v>
      </c>
      <c r="B544" s="68">
        <v>116</v>
      </c>
      <c r="C544" s="69" t="s">
        <v>280</v>
      </c>
      <c r="D544" s="40" t="s">
        <v>396</v>
      </c>
      <c r="E544" s="49" t="s">
        <v>917</v>
      </c>
      <c r="F544" s="41" t="s">
        <v>8</v>
      </c>
      <c r="G544" s="19"/>
      <c r="H544" s="19"/>
      <c r="I544" s="10"/>
      <c r="J544" s="10"/>
      <c r="K544" s="10">
        <v>-132.80000000000001</v>
      </c>
      <c r="L544" s="12" t="s">
        <v>1312</v>
      </c>
      <c r="M544" s="350" t="s">
        <v>927</v>
      </c>
    </row>
    <row r="545" spans="1:13" ht="26.4">
      <c r="A545" s="77" t="e">
        <f>VLOOKUP(B545,#REF!,3,FALSE)</f>
        <v>#REF!</v>
      </c>
      <c r="B545" s="68">
        <v>116</v>
      </c>
      <c r="C545" s="69" t="s">
        <v>280</v>
      </c>
      <c r="D545" s="40" t="s">
        <v>396</v>
      </c>
      <c r="E545" s="49" t="s">
        <v>917</v>
      </c>
      <c r="F545" s="41" t="s">
        <v>8</v>
      </c>
      <c r="G545" s="19"/>
      <c r="H545" s="19"/>
      <c r="I545" s="10"/>
      <c r="J545" s="10"/>
      <c r="K545" s="10">
        <v>-101.6</v>
      </c>
      <c r="L545" s="76" t="s">
        <v>1305</v>
      </c>
      <c r="M545" s="350" t="s">
        <v>928</v>
      </c>
    </row>
    <row r="546" spans="1:13">
      <c r="A546" s="77" t="e">
        <f>VLOOKUP(B546,#REF!,3,FALSE)</f>
        <v>#REF!</v>
      </c>
      <c r="B546" s="68">
        <v>116</v>
      </c>
      <c r="C546" s="69" t="s">
        <v>280</v>
      </c>
      <c r="D546" s="40" t="s">
        <v>396</v>
      </c>
      <c r="E546" s="49" t="s">
        <v>917</v>
      </c>
      <c r="F546" s="41" t="s">
        <v>8</v>
      </c>
      <c r="G546" s="19"/>
      <c r="H546" s="19"/>
      <c r="I546" s="10"/>
      <c r="J546" s="10"/>
      <c r="K546" s="10">
        <v>-54.7</v>
      </c>
      <c r="L546" s="218" t="s">
        <v>1313</v>
      </c>
      <c r="M546" s="350" t="s">
        <v>929</v>
      </c>
    </row>
    <row r="547" spans="1:13">
      <c r="A547" s="77" t="e">
        <f>VLOOKUP(B547,#REF!,3,FALSE)</f>
        <v>#REF!</v>
      </c>
      <c r="B547" s="68">
        <v>116</v>
      </c>
      <c r="C547" s="69" t="s">
        <v>280</v>
      </c>
      <c r="D547" s="40" t="s">
        <v>396</v>
      </c>
      <c r="E547" s="49" t="s">
        <v>917</v>
      </c>
      <c r="F547" s="41" t="s">
        <v>8</v>
      </c>
      <c r="G547" s="19"/>
      <c r="H547" s="19"/>
      <c r="I547" s="10"/>
      <c r="J547" s="10"/>
      <c r="K547" s="10">
        <v>-262.39999999999998</v>
      </c>
      <c r="L547" s="76" t="s">
        <v>1307</v>
      </c>
      <c r="M547" s="350" t="s">
        <v>930</v>
      </c>
    </row>
    <row r="548" spans="1:13" ht="26.4">
      <c r="A548" s="77" t="e">
        <f>VLOOKUP(B548,#REF!,3,FALSE)</f>
        <v>#REF!</v>
      </c>
      <c r="B548" s="68">
        <v>116</v>
      </c>
      <c r="C548" s="69" t="s">
        <v>280</v>
      </c>
      <c r="D548" s="40" t="s">
        <v>396</v>
      </c>
      <c r="E548" s="49" t="s">
        <v>917</v>
      </c>
      <c r="F548" s="41" t="s">
        <v>8</v>
      </c>
      <c r="G548" s="19"/>
      <c r="H548" s="19"/>
      <c r="I548" s="10"/>
      <c r="J548" s="10"/>
      <c r="K548" s="10">
        <v>-150.6</v>
      </c>
      <c r="L548" s="76" t="s">
        <v>1305</v>
      </c>
      <c r="M548" s="350" t="s">
        <v>931</v>
      </c>
    </row>
    <row r="549" spans="1:13">
      <c r="A549" s="77" t="e">
        <f>VLOOKUP(B549,#REF!,3,FALSE)</f>
        <v>#REF!</v>
      </c>
      <c r="B549" s="68">
        <v>116</v>
      </c>
      <c r="C549" s="69" t="s">
        <v>280</v>
      </c>
      <c r="D549" s="40" t="s">
        <v>396</v>
      </c>
      <c r="E549" s="49" t="s">
        <v>917</v>
      </c>
      <c r="F549" s="41" t="s">
        <v>8</v>
      </c>
      <c r="G549" s="19"/>
      <c r="H549" s="19"/>
      <c r="I549" s="10"/>
      <c r="J549" s="10"/>
      <c r="K549" s="10">
        <v>-4.5999999999999996</v>
      </c>
      <c r="L549" s="218" t="s">
        <v>27</v>
      </c>
      <c r="M549" s="350" t="s">
        <v>932</v>
      </c>
    </row>
    <row r="550" spans="1:13" ht="26.4">
      <c r="A550" s="77" t="e">
        <f>VLOOKUP(B550,#REF!,3,FALSE)</f>
        <v>#REF!</v>
      </c>
      <c r="B550" s="68">
        <v>116</v>
      </c>
      <c r="C550" s="69" t="s">
        <v>280</v>
      </c>
      <c r="D550" s="40" t="s">
        <v>396</v>
      </c>
      <c r="E550" s="49" t="s">
        <v>917</v>
      </c>
      <c r="F550" s="41" t="s">
        <v>8</v>
      </c>
      <c r="G550" s="19"/>
      <c r="H550" s="19"/>
      <c r="I550" s="10"/>
      <c r="J550" s="10"/>
      <c r="K550" s="10">
        <v>-41.4</v>
      </c>
      <c r="L550" s="12" t="s">
        <v>1314</v>
      </c>
      <c r="M550" s="350" t="s">
        <v>933</v>
      </c>
    </row>
    <row r="551" spans="1:13">
      <c r="A551" s="77" t="e">
        <f>VLOOKUP(B551,#REF!,3,FALSE)</f>
        <v>#REF!</v>
      </c>
      <c r="B551" s="68">
        <v>116</v>
      </c>
      <c r="C551" s="69" t="s">
        <v>280</v>
      </c>
      <c r="D551" s="40" t="s">
        <v>396</v>
      </c>
      <c r="E551" s="49" t="s">
        <v>917</v>
      </c>
      <c r="F551" s="41" t="s">
        <v>8</v>
      </c>
      <c r="G551" s="19"/>
      <c r="H551" s="19"/>
      <c r="I551" s="10"/>
      <c r="J551" s="10"/>
      <c r="K551" s="10">
        <v>-156.30000000000001</v>
      </c>
      <c r="L551" s="76" t="s">
        <v>1307</v>
      </c>
      <c r="M551" s="350" t="s">
        <v>934</v>
      </c>
    </row>
    <row r="552" spans="1:13">
      <c r="A552" s="77" t="e">
        <f>VLOOKUP(B552,#REF!,3,FALSE)</f>
        <v>#REF!</v>
      </c>
      <c r="B552" s="68">
        <v>116</v>
      </c>
      <c r="C552" s="69" t="s">
        <v>280</v>
      </c>
      <c r="D552" s="40" t="s">
        <v>396</v>
      </c>
      <c r="E552" s="49" t="s">
        <v>917</v>
      </c>
      <c r="F552" s="41" t="s">
        <v>8</v>
      </c>
      <c r="G552" s="19"/>
      <c r="H552" s="19"/>
      <c r="I552" s="10"/>
      <c r="J552" s="10"/>
      <c r="K552" s="10">
        <v>-220.75</v>
      </c>
      <c r="L552" s="218" t="s">
        <v>27</v>
      </c>
      <c r="M552" s="350" t="s">
        <v>935</v>
      </c>
    </row>
    <row r="553" spans="1:13">
      <c r="A553" s="77" t="e">
        <f>VLOOKUP(B553,#REF!,3,FALSE)</f>
        <v>#REF!</v>
      </c>
      <c r="B553" s="68">
        <v>116</v>
      </c>
      <c r="C553" s="69" t="s">
        <v>280</v>
      </c>
      <c r="D553" s="40" t="s">
        <v>396</v>
      </c>
      <c r="E553" s="49" t="s">
        <v>917</v>
      </c>
      <c r="F553" s="41" t="s">
        <v>8</v>
      </c>
      <c r="G553" s="19"/>
      <c r="H553" s="19"/>
      <c r="I553" s="10"/>
      <c r="J553" s="10"/>
      <c r="K553" s="10">
        <v>-237.38</v>
      </c>
      <c r="L553" s="76" t="s">
        <v>1305</v>
      </c>
      <c r="M553" s="350" t="s">
        <v>936</v>
      </c>
    </row>
    <row r="554" spans="1:13" ht="26.4">
      <c r="A554" s="77" t="e">
        <f>VLOOKUP(B554,#REF!,3,FALSE)</f>
        <v>#REF!</v>
      </c>
      <c r="B554" s="68">
        <v>116</v>
      </c>
      <c r="C554" s="69" t="s">
        <v>280</v>
      </c>
      <c r="D554" s="40" t="s">
        <v>396</v>
      </c>
      <c r="E554" s="49" t="s">
        <v>917</v>
      </c>
      <c r="F554" s="41" t="s">
        <v>8</v>
      </c>
      <c r="G554" s="19"/>
      <c r="H554" s="19"/>
      <c r="I554" s="10"/>
      <c r="J554" s="10"/>
      <c r="K554" s="10">
        <v>-4401.55</v>
      </c>
      <c r="L554" s="76" t="s">
        <v>1310</v>
      </c>
      <c r="M554" s="350" t="s">
        <v>937</v>
      </c>
    </row>
    <row r="555" spans="1:13" ht="66">
      <c r="A555" s="77" t="e">
        <f>VLOOKUP(B555,#REF!,3,FALSE)</f>
        <v>#REF!</v>
      </c>
      <c r="B555" s="68">
        <v>116</v>
      </c>
      <c r="C555" s="69" t="s">
        <v>280</v>
      </c>
      <c r="D555" s="40" t="s">
        <v>396</v>
      </c>
      <c r="E555" s="49" t="s">
        <v>917</v>
      </c>
      <c r="F555" s="41" t="s">
        <v>8</v>
      </c>
      <c r="G555" s="19"/>
      <c r="H555" s="19"/>
      <c r="I555" s="10"/>
      <c r="J555" s="10"/>
      <c r="K555" s="10">
        <v>-57.9</v>
      </c>
      <c r="L555" s="12" t="s">
        <v>1308</v>
      </c>
      <c r="M555" s="350" t="s">
        <v>938</v>
      </c>
    </row>
    <row r="556" spans="1:13" ht="66">
      <c r="A556" s="77" t="e">
        <f>VLOOKUP(B556,#REF!,3,FALSE)</f>
        <v>#REF!</v>
      </c>
      <c r="B556" s="68">
        <v>116</v>
      </c>
      <c r="C556" s="69" t="s">
        <v>280</v>
      </c>
      <c r="D556" s="40" t="s">
        <v>396</v>
      </c>
      <c r="E556" s="49" t="s">
        <v>917</v>
      </c>
      <c r="F556" s="41" t="s">
        <v>8</v>
      </c>
      <c r="G556" s="19"/>
      <c r="H556" s="19"/>
      <c r="I556" s="10"/>
      <c r="J556" s="10"/>
      <c r="K556" s="10">
        <v>-1</v>
      </c>
      <c r="L556" s="76" t="s">
        <v>1305</v>
      </c>
      <c r="M556" s="350" t="s">
        <v>938</v>
      </c>
    </row>
    <row r="557" spans="1:13" ht="66">
      <c r="A557" s="77" t="e">
        <f>VLOOKUP(B557,#REF!,3,FALSE)</f>
        <v>#REF!</v>
      </c>
      <c r="B557" s="68">
        <v>116</v>
      </c>
      <c r="C557" s="69" t="s">
        <v>280</v>
      </c>
      <c r="D557" s="40" t="s">
        <v>396</v>
      </c>
      <c r="E557" s="49" t="s">
        <v>917</v>
      </c>
      <c r="F557" s="41" t="s">
        <v>8</v>
      </c>
      <c r="G557" s="19"/>
      <c r="H557" s="19"/>
      <c r="I557" s="10"/>
      <c r="J557" s="10"/>
      <c r="K557" s="10">
        <v>-430</v>
      </c>
      <c r="L557" s="76" t="s">
        <v>1311</v>
      </c>
      <c r="M557" s="350" t="s">
        <v>938</v>
      </c>
    </row>
    <row r="558" spans="1:13" ht="26.4">
      <c r="A558" s="77" t="e">
        <f>VLOOKUP(B558,#REF!,3,FALSE)</f>
        <v>#REF!</v>
      </c>
      <c r="B558" s="68">
        <v>116</v>
      </c>
      <c r="C558" s="69" t="s">
        <v>280</v>
      </c>
      <c r="D558" s="40" t="s">
        <v>396</v>
      </c>
      <c r="E558" s="49" t="s">
        <v>917</v>
      </c>
      <c r="F558" s="41" t="s">
        <v>8</v>
      </c>
      <c r="G558" s="19"/>
      <c r="H558" s="19"/>
      <c r="I558" s="10"/>
      <c r="J558" s="10"/>
      <c r="K558" s="10">
        <v>-19.5</v>
      </c>
      <c r="L558" s="218" t="s">
        <v>27</v>
      </c>
      <c r="M558" s="350" t="s">
        <v>939</v>
      </c>
    </row>
    <row r="559" spans="1:13" ht="26.4">
      <c r="A559" s="77" t="e">
        <f>VLOOKUP(B559,#REF!,3,FALSE)</f>
        <v>#REF!</v>
      </c>
      <c r="B559" s="68">
        <v>116</v>
      </c>
      <c r="C559" s="69" t="s">
        <v>280</v>
      </c>
      <c r="D559" s="40" t="s">
        <v>396</v>
      </c>
      <c r="E559" s="49" t="s">
        <v>917</v>
      </c>
      <c r="F559" s="41" t="s">
        <v>8</v>
      </c>
      <c r="G559" s="19"/>
      <c r="H559" s="19"/>
      <c r="I559" s="10"/>
      <c r="J559" s="10"/>
      <c r="K559" s="10">
        <v>-7.9</v>
      </c>
      <c r="L559" s="76" t="s">
        <v>9</v>
      </c>
      <c r="M559" s="350" t="s">
        <v>940</v>
      </c>
    </row>
    <row r="560" spans="1:13" ht="52.8">
      <c r="A560" s="77" t="e">
        <f>VLOOKUP(B560,#REF!,3,FALSE)</f>
        <v>#REF!</v>
      </c>
      <c r="B560" s="68">
        <v>116</v>
      </c>
      <c r="C560" s="69" t="s">
        <v>280</v>
      </c>
      <c r="D560" s="40" t="s">
        <v>396</v>
      </c>
      <c r="E560" s="49" t="s">
        <v>917</v>
      </c>
      <c r="F560" s="41" t="s">
        <v>8</v>
      </c>
      <c r="G560" s="19"/>
      <c r="H560" s="19"/>
      <c r="I560" s="10"/>
      <c r="J560" s="10"/>
      <c r="K560" s="10">
        <v>-55.7</v>
      </c>
      <c r="L560" s="218" t="s">
        <v>27</v>
      </c>
      <c r="M560" s="350" t="s">
        <v>941</v>
      </c>
    </row>
    <row r="561" spans="1:13">
      <c r="A561" s="77" t="e">
        <f>VLOOKUP(B561,#REF!,3,FALSE)</f>
        <v>#REF!</v>
      </c>
      <c r="B561" s="68">
        <v>116</v>
      </c>
      <c r="C561" s="69" t="s">
        <v>280</v>
      </c>
      <c r="D561" s="40" t="s">
        <v>396</v>
      </c>
      <c r="E561" s="49" t="s">
        <v>917</v>
      </c>
      <c r="F561" s="41" t="s">
        <v>8</v>
      </c>
      <c r="G561" s="19"/>
      <c r="H561" s="19"/>
      <c r="I561" s="10"/>
      <c r="J561" s="10"/>
      <c r="K561" s="10">
        <v>-4.9000000000000004</v>
      </c>
      <c r="L561" s="76" t="s">
        <v>50</v>
      </c>
      <c r="M561" s="350" t="s">
        <v>1048</v>
      </c>
    </row>
    <row r="562" spans="1:13" ht="26.4">
      <c r="A562" s="77" t="e">
        <f>VLOOKUP(B562,#REF!,3,FALSE)</f>
        <v>#REF!</v>
      </c>
      <c r="B562" s="68">
        <v>116</v>
      </c>
      <c r="C562" s="69" t="s">
        <v>280</v>
      </c>
      <c r="D562" s="40" t="s">
        <v>396</v>
      </c>
      <c r="E562" s="49" t="s">
        <v>917</v>
      </c>
      <c r="F562" s="41" t="s">
        <v>8</v>
      </c>
      <c r="G562" s="19"/>
      <c r="H562" s="19"/>
      <c r="I562" s="10"/>
      <c r="J562" s="10"/>
      <c r="K562" s="10">
        <v>-60.2</v>
      </c>
      <c r="L562" s="76" t="s">
        <v>9</v>
      </c>
      <c r="M562" s="350" t="s">
        <v>942</v>
      </c>
    </row>
    <row r="563" spans="1:13" ht="26.4">
      <c r="A563" s="77" t="e">
        <f>VLOOKUP(B563,#REF!,3,FALSE)</f>
        <v>#REF!</v>
      </c>
      <c r="B563" s="68">
        <v>116</v>
      </c>
      <c r="C563" s="69" t="s">
        <v>280</v>
      </c>
      <c r="D563" s="40" t="s">
        <v>396</v>
      </c>
      <c r="E563" s="49" t="s">
        <v>917</v>
      </c>
      <c r="F563" s="41" t="s">
        <v>8</v>
      </c>
      <c r="G563" s="19"/>
      <c r="H563" s="19"/>
      <c r="I563" s="10"/>
      <c r="J563" s="10"/>
      <c r="K563" s="10">
        <v>-31</v>
      </c>
      <c r="L563" s="12" t="s">
        <v>1308</v>
      </c>
      <c r="M563" s="350" t="s">
        <v>943</v>
      </c>
    </row>
    <row r="564" spans="1:13" ht="26.4">
      <c r="A564" s="77" t="e">
        <f>VLOOKUP(B564,#REF!,3,FALSE)</f>
        <v>#REF!</v>
      </c>
      <c r="B564" s="68">
        <v>116</v>
      </c>
      <c r="C564" s="69" t="s">
        <v>280</v>
      </c>
      <c r="D564" s="40" t="s">
        <v>396</v>
      </c>
      <c r="E564" s="49" t="s">
        <v>917</v>
      </c>
      <c r="F564" s="41" t="s">
        <v>8</v>
      </c>
      <c r="G564" s="19"/>
      <c r="H564" s="19"/>
      <c r="I564" s="10"/>
      <c r="J564" s="10"/>
      <c r="K564" s="10">
        <v>-11.4</v>
      </c>
      <c r="L564" s="76" t="s">
        <v>1305</v>
      </c>
      <c r="M564" s="350" t="s">
        <v>944</v>
      </c>
    </row>
    <row r="565" spans="1:13" ht="26.4">
      <c r="A565" s="77" t="e">
        <f>VLOOKUP(B565,#REF!,3,FALSE)</f>
        <v>#REF!</v>
      </c>
      <c r="B565" s="68">
        <v>116</v>
      </c>
      <c r="C565" s="69" t="s">
        <v>280</v>
      </c>
      <c r="D565" s="40" t="s">
        <v>396</v>
      </c>
      <c r="E565" s="49" t="s">
        <v>917</v>
      </c>
      <c r="F565" s="41" t="s">
        <v>8</v>
      </c>
      <c r="G565" s="19"/>
      <c r="H565" s="19"/>
      <c r="I565" s="10"/>
      <c r="J565" s="10"/>
      <c r="K565" s="10">
        <v>-68.7</v>
      </c>
      <c r="L565" s="12" t="s">
        <v>1312</v>
      </c>
      <c r="M565" s="350" t="s">
        <v>945</v>
      </c>
    </row>
    <row r="566" spans="1:13" ht="26.4">
      <c r="A566" s="77" t="e">
        <f>VLOOKUP(B566,#REF!,3,FALSE)</f>
        <v>#REF!</v>
      </c>
      <c r="B566" s="68">
        <v>116</v>
      </c>
      <c r="C566" s="69" t="s">
        <v>280</v>
      </c>
      <c r="D566" s="40" t="s">
        <v>396</v>
      </c>
      <c r="E566" s="49" t="s">
        <v>917</v>
      </c>
      <c r="F566" s="41" t="s">
        <v>8</v>
      </c>
      <c r="G566" s="19"/>
      <c r="H566" s="19"/>
      <c r="I566" s="10"/>
      <c r="J566" s="10"/>
      <c r="K566" s="10">
        <v>-2.8</v>
      </c>
      <c r="L566" s="76" t="s">
        <v>1307</v>
      </c>
      <c r="M566" s="350" t="s">
        <v>946</v>
      </c>
    </row>
    <row r="567" spans="1:13">
      <c r="A567" s="77" t="e">
        <f>VLOOKUP(B567,#REF!,3,FALSE)</f>
        <v>#REF!</v>
      </c>
      <c r="B567" s="68">
        <v>116</v>
      </c>
      <c r="C567" s="69" t="s">
        <v>280</v>
      </c>
      <c r="D567" s="40" t="s">
        <v>396</v>
      </c>
      <c r="E567" s="49" t="s">
        <v>917</v>
      </c>
      <c r="F567" s="41" t="s">
        <v>8</v>
      </c>
      <c r="G567" s="19"/>
      <c r="H567" s="19"/>
      <c r="I567" s="10"/>
      <c r="J567" s="10"/>
      <c r="K567" s="10">
        <v>-0.9</v>
      </c>
      <c r="L567" s="12" t="s">
        <v>1314</v>
      </c>
      <c r="M567" s="350" t="s">
        <v>947</v>
      </c>
    </row>
    <row r="568" spans="1:13">
      <c r="A568" s="77" t="e">
        <f>VLOOKUP(B568,#REF!,3,FALSE)</f>
        <v>#REF!</v>
      </c>
      <c r="B568" s="68">
        <v>116</v>
      </c>
      <c r="C568" s="69" t="s">
        <v>280</v>
      </c>
      <c r="D568" s="40" t="s">
        <v>396</v>
      </c>
      <c r="E568" s="49" t="s">
        <v>917</v>
      </c>
      <c r="F568" s="41" t="s">
        <v>8</v>
      </c>
      <c r="G568" s="19"/>
      <c r="H568" s="19"/>
      <c r="I568" s="10"/>
      <c r="J568" s="10"/>
      <c r="K568" s="10">
        <v>-4.5999999999999996</v>
      </c>
      <c r="L568" s="76" t="s">
        <v>1307</v>
      </c>
      <c r="M568" s="350" t="s">
        <v>948</v>
      </c>
    </row>
    <row r="569" spans="1:13">
      <c r="A569" s="77" t="e">
        <f>VLOOKUP(B569,#REF!,3,FALSE)</f>
        <v>#REF!</v>
      </c>
      <c r="B569" s="68">
        <v>116</v>
      </c>
      <c r="C569" s="69" t="s">
        <v>280</v>
      </c>
      <c r="D569" s="40" t="s">
        <v>396</v>
      </c>
      <c r="E569" s="49" t="s">
        <v>917</v>
      </c>
      <c r="F569" s="41" t="s">
        <v>8</v>
      </c>
      <c r="G569" s="19"/>
      <c r="H569" s="19"/>
      <c r="I569" s="10"/>
      <c r="J569" s="10"/>
      <c r="K569" s="10">
        <v>-0.4</v>
      </c>
      <c r="L569" s="12" t="s">
        <v>1314</v>
      </c>
      <c r="M569" s="350" t="s">
        <v>949</v>
      </c>
    </row>
    <row r="570" spans="1:13" ht="26.4">
      <c r="A570" s="77" t="e">
        <f>VLOOKUP(B570,#REF!,3,FALSE)</f>
        <v>#REF!</v>
      </c>
      <c r="B570" s="68">
        <v>116</v>
      </c>
      <c r="C570" s="69" t="s">
        <v>280</v>
      </c>
      <c r="D570" s="40" t="s">
        <v>396</v>
      </c>
      <c r="E570" s="49" t="s">
        <v>917</v>
      </c>
      <c r="F570" s="41" t="s">
        <v>8</v>
      </c>
      <c r="G570" s="19"/>
      <c r="H570" s="19"/>
      <c r="I570" s="10"/>
      <c r="J570" s="10"/>
      <c r="K570" s="10">
        <v>-1.1000000000000001</v>
      </c>
      <c r="L570" s="12" t="s">
        <v>1314</v>
      </c>
      <c r="M570" s="350" t="s">
        <v>950</v>
      </c>
    </row>
    <row r="571" spans="1:13" ht="26.4">
      <c r="A571" s="77" t="e">
        <f>VLOOKUP(B571,#REF!,3,FALSE)</f>
        <v>#REF!</v>
      </c>
      <c r="B571" s="68">
        <v>116</v>
      </c>
      <c r="C571" s="69" t="s">
        <v>280</v>
      </c>
      <c r="D571" s="40" t="s">
        <v>396</v>
      </c>
      <c r="E571" s="49" t="s">
        <v>917</v>
      </c>
      <c r="F571" s="41" t="s">
        <v>8</v>
      </c>
      <c r="G571" s="19"/>
      <c r="H571" s="19"/>
      <c r="I571" s="10"/>
      <c r="J571" s="10"/>
      <c r="K571" s="10">
        <v>-1.3</v>
      </c>
      <c r="L571" s="12" t="s">
        <v>1314</v>
      </c>
      <c r="M571" s="350" t="s">
        <v>951</v>
      </c>
    </row>
    <row r="572" spans="1:13" ht="26.4">
      <c r="A572" s="77" t="e">
        <f>VLOOKUP(B572,#REF!,3,FALSE)</f>
        <v>#REF!</v>
      </c>
      <c r="B572" s="68">
        <v>116</v>
      </c>
      <c r="C572" s="69" t="s">
        <v>280</v>
      </c>
      <c r="D572" s="40" t="s">
        <v>396</v>
      </c>
      <c r="E572" s="49" t="s">
        <v>917</v>
      </c>
      <c r="F572" s="41" t="s">
        <v>8</v>
      </c>
      <c r="G572" s="19"/>
      <c r="H572" s="19"/>
      <c r="I572" s="10"/>
      <c r="J572" s="10"/>
      <c r="K572" s="10">
        <v>-0.5</v>
      </c>
      <c r="L572" s="76" t="s">
        <v>50</v>
      </c>
      <c r="M572" s="350" t="s">
        <v>952</v>
      </c>
    </row>
    <row r="573" spans="1:13" ht="26.4">
      <c r="A573" s="77" t="e">
        <f>VLOOKUP(B573,#REF!,3,FALSE)</f>
        <v>#REF!</v>
      </c>
      <c r="B573" s="68">
        <v>116</v>
      </c>
      <c r="C573" s="69" t="s">
        <v>280</v>
      </c>
      <c r="D573" s="40" t="s">
        <v>396</v>
      </c>
      <c r="E573" s="49" t="s">
        <v>917</v>
      </c>
      <c r="F573" s="41" t="s">
        <v>8</v>
      </c>
      <c r="G573" s="19"/>
      <c r="H573" s="19"/>
      <c r="I573" s="10"/>
      <c r="J573" s="10"/>
      <c r="K573" s="10">
        <v>-9.8000000000000007</v>
      </c>
      <c r="L573" s="76" t="s">
        <v>50</v>
      </c>
      <c r="M573" s="350" t="s">
        <v>953</v>
      </c>
    </row>
    <row r="574" spans="1:13" ht="26.4">
      <c r="A574" s="77" t="e">
        <f>VLOOKUP(B574,#REF!,3,FALSE)</f>
        <v>#REF!</v>
      </c>
      <c r="B574" s="68">
        <v>116</v>
      </c>
      <c r="C574" s="69" t="s">
        <v>280</v>
      </c>
      <c r="D574" s="40" t="s">
        <v>396</v>
      </c>
      <c r="E574" s="49" t="s">
        <v>917</v>
      </c>
      <c r="F574" s="41" t="s">
        <v>8</v>
      </c>
      <c r="G574" s="19"/>
      <c r="H574" s="19"/>
      <c r="I574" s="10"/>
      <c r="J574" s="10"/>
      <c r="K574" s="10">
        <v>-0.3</v>
      </c>
      <c r="L574" s="76" t="s">
        <v>50</v>
      </c>
      <c r="M574" s="350" t="s">
        <v>954</v>
      </c>
    </row>
    <row r="575" spans="1:13" ht="26.4">
      <c r="A575" s="77" t="e">
        <f>VLOOKUP(B575,#REF!,3,FALSE)</f>
        <v>#REF!</v>
      </c>
      <c r="B575" s="68">
        <v>116</v>
      </c>
      <c r="C575" s="69" t="s">
        <v>280</v>
      </c>
      <c r="D575" s="40" t="s">
        <v>396</v>
      </c>
      <c r="E575" s="49" t="s">
        <v>917</v>
      </c>
      <c r="F575" s="41" t="s">
        <v>8</v>
      </c>
      <c r="G575" s="19"/>
      <c r="H575" s="19"/>
      <c r="I575" s="10"/>
      <c r="J575" s="10"/>
      <c r="K575" s="10">
        <v>-34.25</v>
      </c>
      <c r="L575" s="218" t="s">
        <v>27</v>
      </c>
      <c r="M575" s="350" t="s">
        <v>955</v>
      </c>
    </row>
    <row r="576" spans="1:13" ht="26.4">
      <c r="A576" s="77" t="e">
        <f>VLOOKUP(B576,#REF!,3,FALSE)</f>
        <v>#REF!</v>
      </c>
      <c r="B576" s="68">
        <v>116</v>
      </c>
      <c r="C576" s="69" t="s">
        <v>280</v>
      </c>
      <c r="D576" s="40" t="s">
        <v>396</v>
      </c>
      <c r="E576" s="49" t="s">
        <v>917</v>
      </c>
      <c r="F576" s="41" t="s">
        <v>8</v>
      </c>
      <c r="G576" s="19"/>
      <c r="H576" s="19"/>
      <c r="I576" s="10"/>
      <c r="J576" s="10"/>
      <c r="K576" s="10">
        <v>-132.9</v>
      </c>
      <c r="L576" s="76" t="s">
        <v>1307</v>
      </c>
      <c r="M576" s="350" t="s">
        <v>956</v>
      </c>
    </row>
    <row r="577" spans="1:13" ht="26.4">
      <c r="A577" s="77" t="e">
        <f>VLOOKUP(B577,#REF!,3,FALSE)</f>
        <v>#REF!</v>
      </c>
      <c r="B577" s="68">
        <v>116</v>
      </c>
      <c r="C577" s="69" t="s">
        <v>280</v>
      </c>
      <c r="D577" s="40" t="s">
        <v>396</v>
      </c>
      <c r="E577" s="49" t="s">
        <v>917</v>
      </c>
      <c r="F577" s="41" t="s">
        <v>8</v>
      </c>
      <c r="G577" s="19"/>
      <c r="H577" s="19"/>
      <c r="I577" s="10"/>
      <c r="J577" s="10"/>
      <c r="K577" s="10">
        <v>-113.4</v>
      </c>
      <c r="L577" s="12" t="s">
        <v>1315</v>
      </c>
      <c r="M577" s="350" t="s">
        <v>957</v>
      </c>
    </row>
    <row r="578" spans="1:13" ht="26.4">
      <c r="A578" s="77" t="e">
        <f>VLOOKUP(B578,#REF!,3,FALSE)</f>
        <v>#REF!</v>
      </c>
      <c r="B578" s="68">
        <v>116</v>
      </c>
      <c r="C578" s="69" t="s">
        <v>280</v>
      </c>
      <c r="D578" s="40" t="s">
        <v>396</v>
      </c>
      <c r="E578" s="49" t="s">
        <v>917</v>
      </c>
      <c r="F578" s="41" t="s">
        <v>8</v>
      </c>
      <c r="G578" s="19"/>
      <c r="H578" s="19"/>
      <c r="I578" s="10"/>
      <c r="J578" s="10"/>
      <c r="K578" s="10">
        <v>-131.69999999999999</v>
      </c>
      <c r="L578" s="76" t="s">
        <v>1307</v>
      </c>
      <c r="M578" s="350" t="s">
        <v>958</v>
      </c>
    </row>
    <row r="579" spans="1:13">
      <c r="A579" s="77" t="e">
        <f>VLOOKUP(B579,#REF!,3,FALSE)</f>
        <v>#REF!</v>
      </c>
      <c r="B579" s="68">
        <v>116</v>
      </c>
      <c r="C579" s="69" t="s">
        <v>280</v>
      </c>
      <c r="D579" s="40" t="s">
        <v>396</v>
      </c>
      <c r="E579" s="49" t="s">
        <v>917</v>
      </c>
      <c r="F579" s="41" t="s">
        <v>8</v>
      </c>
      <c r="G579" s="19"/>
      <c r="H579" s="19"/>
      <c r="I579" s="10"/>
      <c r="J579" s="10"/>
      <c r="K579" s="10">
        <v>-1.2</v>
      </c>
      <c r="L579" s="76" t="s">
        <v>1305</v>
      </c>
      <c r="M579" s="350" t="s">
        <v>959</v>
      </c>
    </row>
    <row r="580" spans="1:13">
      <c r="A580" s="77" t="e">
        <f>VLOOKUP(B580,#REF!,3,FALSE)</f>
        <v>#REF!</v>
      </c>
      <c r="B580" s="68">
        <v>116</v>
      </c>
      <c r="C580" s="69" t="s">
        <v>280</v>
      </c>
      <c r="D580" s="40" t="s">
        <v>396</v>
      </c>
      <c r="E580" s="49" t="s">
        <v>917</v>
      </c>
      <c r="F580" s="41" t="s">
        <v>8</v>
      </c>
      <c r="G580" s="19"/>
      <c r="H580" s="19"/>
      <c r="I580" s="10"/>
      <c r="J580" s="10"/>
      <c r="K580" s="10">
        <v>-3</v>
      </c>
      <c r="L580" s="76" t="s">
        <v>1310</v>
      </c>
      <c r="M580" s="350" t="s">
        <v>960</v>
      </c>
    </row>
    <row r="581" spans="1:13">
      <c r="A581" s="77" t="e">
        <f>VLOOKUP(B581,#REF!,3,FALSE)</f>
        <v>#REF!</v>
      </c>
      <c r="B581" s="68">
        <v>116</v>
      </c>
      <c r="C581" s="69" t="s">
        <v>280</v>
      </c>
      <c r="D581" s="40" t="s">
        <v>396</v>
      </c>
      <c r="E581" s="49" t="s">
        <v>917</v>
      </c>
      <c r="F581" s="41" t="s">
        <v>8</v>
      </c>
      <c r="G581" s="19"/>
      <c r="H581" s="19"/>
      <c r="I581" s="10"/>
      <c r="J581" s="10"/>
      <c r="K581" s="10">
        <v>-62</v>
      </c>
      <c r="L581" s="12" t="s">
        <v>56</v>
      </c>
      <c r="M581" s="350" t="s">
        <v>961</v>
      </c>
    </row>
    <row r="582" spans="1:13" ht="39.6">
      <c r="A582" s="77" t="e">
        <f>VLOOKUP(B582,#REF!,3,FALSE)</f>
        <v>#REF!</v>
      </c>
      <c r="B582" s="68">
        <v>116</v>
      </c>
      <c r="C582" s="69" t="s">
        <v>280</v>
      </c>
      <c r="D582" s="40" t="s">
        <v>396</v>
      </c>
      <c r="E582" s="49" t="s">
        <v>917</v>
      </c>
      <c r="F582" s="41" t="s">
        <v>8</v>
      </c>
      <c r="G582" s="19"/>
      <c r="H582" s="19"/>
      <c r="I582" s="10"/>
      <c r="J582" s="10"/>
      <c r="K582" s="10">
        <v>-124.5</v>
      </c>
      <c r="L582" s="76" t="s">
        <v>9</v>
      </c>
      <c r="M582" s="350" t="s">
        <v>962</v>
      </c>
    </row>
    <row r="583" spans="1:13" ht="26.4">
      <c r="A583" s="77" t="e">
        <f>VLOOKUP(B583,#REF!,3,FALSE)</f>
        <v>#REF!</v>
      </c>
      <c r="B583" s="68">
        <v>116</v>
      </c>
      <c r="C583" s="69" t="s">
        <v>280</v>
      </c>
      <c r="D583" s="40" t="s">
        <v>396</v>
      </c>
      <c r="E583" s="49" t="s">
        <v>917</v>
      </c>
      <c r="F583" s="41" t="s">
        <v>8</v>
      </c>
      <c r="G583" s="19"/>
      <c r="H583" s="19"/>
      <c r="I583" s="10"/>
      <c r="J583" s="10"/>
      <c r="K583" s="10">
        <v>-40</v>
      </c>
      <c r="L583" s="76" t="s">
        <v>10</v>
      </c>
      <c r="M583" s="350" t="s">
        <v>963</v>
      </c>
    </row>
    <row r="584" spans="1:13" ht="26.4">
      <c r="A584" s="77" t="e">
        <f>VLOOKUP(B584,#REF!,3,FALSE)</f>
        <v>#REF!</v>
      </c>
      <c r="B584" s="68">
        <v>116</v>
      </c>
      <c r="C584" s="69" t="s">
        <v>280</v>
      </c>
      <c r="D584" s="40" t="s">
        <v>396</v>
      </c>
      <c r="E584" s="49" t="s">
        <v>917</v>
      </c>
      <c r="F584" s="41" t="s">
        <v>8</v>
      </c>
      <c r="G584" s="19"/>
      <c r="H584" s="19"/>
      <c r="I584" s="10"/>
      <c r="J584" s="10"/>
      <c r="K584" s="10">
        <v>-581.4</v>
      </c>
      <c r="L584" s="12" t="s">
        <v>1312</v>
      </c>
      <c r="M584" s="350" t="s">
        <v>964</v>
      </c>
    </row>
    <row r="585" spans="1:13" ht="26.4">
      <c r="A585" s="77" t="e">
        <f>VLOOKUP(B585,#REF!,3,FALSE)</f>
        <v>#REF!</v>
      </c>
      <c r="B585" s="68">
        <v>116</v>
      </c>
      <c r="C585" s="69" t="s">
        <v>280</v>
      </c>
      <c r="D585" s="40" t="s">
        <v>396</v>
      </c>
      <c r="E585" s="49" t="s">
        <v>917</v>
      </c>
      <c r="F585" s="41" t="s">
        <v>8</v>
      </c>
      <c r="G585" s="19"/>
      <c r="H585" s="19"/>
      <c r="I585" s="10"/>
      <c r="J585" s="10"/>
      <c r="K585" s="10">
        <v>-68.5</v>
      </c>
      <c r="L585" s="76" t="s">
        <v>1305</v>
      </c>
      <c r="M585" s="350" t="s">
        <v>965</v>
      </c>
    </row>
    <row r="586" spans="1:13" ht="26.4">
      <c r="A586" s="77" t="e">
        <f>VLOOKUP(B586,#REF!,3,FALSE)</f>
        <v>#REF!</v>
      </c>
      <c r="B586" s="68">
        <v>116</v>
      </c>
      <c r="C586" s="69" t="s">
        <v>280</v>
      </c>
      <c r="D586" s="40" t="s">
        <v>396</v>
      </c>
      <c r="E586" s="49" t="s">
        <v>917</v>
      </c>
      <c r="F586" s="41" t="s">
        <v>8</v>
      </c>
      <c r="G586" s="19"/>
      <c r="H586" s="19"/>
      <c r="I586" s="10"/>
      <c r="J586" s="10"/>
      <c r="K586" s="10">
        <v>-309.2</v>
      </c>
      <c r="L586" s="76" t="s">
        <v>1311</v>
      </c>
      <c r="M586" s="350" t="s">
        <v>966</v>
      </c>
    </row>
    <row r="587" spans="1:13">
      <c r="A587" s="77" t="e">
        <f>VLOOKUP(B587,#REF!,3,FALSE)</f>
        <v>#REF!</v>
      </c>
      <c r="B587" s="68">
        <v>116</v>
      </c>
      <c r="C587" s="69" t="s">
        <v>280</v>
      </c>
      <c r="D587" s="40" t="s">
        <v>396</v>
      </c>
      <c r="E587" s="49" t="s">
        <v>917</v>
      </c>
      <c r="F587" s="41" t="s">
        <v>8</v>
      </c>
      <c r="G587" s="19"/>
      <c r="H587" s="19"/>
      <c r="I587" s="10"/>
      <c r="J587" s="10"/>
      <c r="K587" s="10">
        <v>-89.1</v>
      </c>
      <c r="L587" s="76" t="s">
        <v>1305</v>
      </c>
      <c r="M587" s="350" t="s">
        <v>967</v>
      </c>
    </row>
    <row r="588" spans="1:13">
      <c r="A588" s="77" t="e">
        <f>VLOOKUP(B588,#REF!,3,FALSE)</f>
        <v>#REF!</v>
      </c>
      <c r="B588" s="68">
        <v>116</v>
      </c>
      <c r="C588" s="69" t="s">
        <v>280</v>
      </c>
      <c r="D588" s="40" t="s">
        <v>396</v>
      </c>
      <c r="E588" s="49" t="s">
        <v>917</v>
      </c>
      <c r="F588" s="41" t="s">
        <v>8</v>
      </c>
      <c r="G588" s="19"/>
      <c r="H588" s="19"/>
      <c r="I588" s="10"/>
      <c r="J588" s="10"/>
      <c r="K588" s="10">
        <v>-13.7</v>
      </c>
      <c r="L588" s="12" t="s">
        <v>1314</v>
      </c>
      <c r="M588" s="350" t="s">
        <v>968</v>
      </c>
    </row>
    <row r="589" spans="1:13">
      <c r="A589" s="77" t="e">
        <f>VLOOKUP(B589,#REF!,3,FALSE)</f>
        <v>#REF!</v>
      </c>
      <c r="B589" s="68">
        <v>116</v>
      </c>
      <c r="C589" s="69" t="s">
        <v>280</v>
      </c>
      <c r="D589" s="40" t="s">
        <v>396</v>
      </c>
      <c r="E589" s="49" t="s">
        <v>917</v>
      </c>
      <c r="F589" s="41" t="s">
        <v>8</v>
      </c>
      <c r="G589" s="19"/>
      <c r="H589" s="19"/>
      <c r="I589" s="10"/>
      <c r="J589" s="10"/>
      <c r="K589" s="10">
        <v>-104.3</v>
      </c>
      <c r="L589" s="12" t="s">
        <v>1312</v>
      </c>
      <c r="M589" s="350" t="s">
        <v>969</v>
      </c>
    </row>
    <row r="590" spans="1:13" ht="26.4">
      <c r="A590" s="77" t="e">
        <f>VLOOKUP(B590,#REF!,3,FALSE)</f>
        <v>#REF!</v>
      </c>
      <c r="B590" s="68">
        <v>116</v>
      </c>
      <c r="C590" s="69" t="s">
        <v>280</v>
      </c>
      <c r="D590" s="40" t="s">
        <v>396</v>
      </c>
      <c r="E590" s="49" t="s">
        <v>917</v>
      </c>
      <c r="F590" s="41" t="s">
        <v>8</v>
      </c>
      <c r="G590" s="19"/>
      <c r="H590" s="19"/>
      <c r="I590" s="10"/>
      <c r="J590" s="10"/>
      <c r="K590" s="10">
        <v>-546</v>
      </c>
      <c r="L590" s="76" t="s">
        <v>1310</v>
      </c>
      <c r="M590" s="350" t="s">
        <v>970</v>
      </c>
    </row>
    <row r="591" spans="1:13" ht="39.6">
      <c r="A591" s="77" t="e">
        <f>VLOOKUP(B591,#REF!,3,FALSE)</f>
        <v>#REF!</v>
      </c>
      <c r="B591" s="68">
        <v>116</v>
      </c>
      <c r="C591" s="69" t="s">
        <v>280</v>
      </c>
      <c r="D591" s="40" t="s">
        <v>396</v>
      </c>
      <c r="E591" s="49" t="s">
        <v>917</v>
      </c>
      <c r="F591" s="41" t="s">
        <v>8</v>
      </c>
      <c r="G591" s="19"/>
      <c r="H591" s="19"/>
      <c r="I591" s="10"/>
      <c r="J591" s="10"/>
      <c r="K591" s="10">
        <v>-37.5</v>
      </c>
      <c r="L591" s="76" t="s">
        <v>1305</v>
      </c>
      <c r="M591" s="350" t="s">
        <v>971</v>
      </c>
    </row>
    <row r="592" spans="1:13" ht="26.4">
      <c r="A592" s="77" t="e">
        <f>VLOOKUP(B592,#REF!,3,FALSE)</f>
        <v>#REF!</v>
      </c>
      <c r="B592" s="68">
        <v>116</v>
      </c>
      <c r="C592" s="69" t="s">
        <v>280</v>
      </c>
      <c r="D592" s="40" t="s">
        <v>396</v>
      </c>
      <c r="E592" s="49" t="s">
        <v>917</v>
      </c>
      <c r="F592" s="41" t="s">
        <v>8</v>
      </c>
      <c r="G592" s="19"/>
      <c r="H592" s="19"/>
      <c r="I592" s="10"/>
      <c r="J592" s="10"/>
      <c r="K592" s="10">
        <v>-2</v>
      </c>
      <c r="L592" s="12" t="s">
        <v>1308</v>
      </c>
      <c r="M592" s="350" t="s">
        <v>972</v>
      </c>
    </row>
    <row r="593" spans="1:13" ht="26.4">
      <c r="A593" s="77" t="e">
        <f>VLOOKUP(B593,#REF!,3,FALSE)</f>
        <v>#REF!</v>
      </c>
      <c r="B593" s="68">
        <v>116</v>
      </c>
      <c r="C593" s="69" t="s">
        <v>280</v>
      </c>
      <c r="D593" s="40" t="s">
        <v>396</v>
      </c>
      <c r="E593" s="49" t="s">
        <v>917</v>
      </c>
      <c r="F593" s="41" t="s">
        <v>8</v>
      </c>
      <c r="G593" s="19"/>
      <c r="H593" s="19"/>
      <c r="I593" s="10"/>
      <c r="J593" s="10"/>
      <c r="K593" s="10">
        <v>-118.35</v>
      </c>
      <c r="L593" s="12" t="s">
        <v>1312</v>
      </c>
      <c r="M593" s="350" t="s">
        <v>973</v>
      </c>
    </row>
    <row r="594" spans="1:13" ht="26.4">
      <c r="A594" s="77" t="e">
        <f>VLOOKUP(B594,#REF!,3,FALSE)</f>
        <v>#REF!</v>
      </c>
      <c r="B594" s="68">
        <v>116</v>
      </c>
      <c r="C594" s="69" t="s">
        <v>280</v>
      </c>
      <c r="D594" s="40" t="s">
        <v>396</v>
      </c>
      <c r="E594" s="49" t="s">
        <v>917</v>
      </c>
      <c r="F594" s="41" t="s">
        <v>8</v>
      </c>
      <c r="G594" s="19"/>
      <c r="H594" s="19"/>
      <c r="I594" s="10"/>
      <c r="J594" s="10"/>
      <c r="K594" s="10">
        <v>-49</v>
      </c>
      <c r="L594" s="76" t="s">
        <v>1311</v>
      </c>
      <c r="M594" s="350" t="s">
        <v>974</v>
      </c>
    </row>
    <row r="595" spans="1:13">
      <c r="A595" s="77" t="e">
        <f>VLOOKUP(B595,#REF!,3,FALSE)</f>
        <v>#REF!</v>
      </c>
      <c r="B595" s="68">
        <v>116</v>
      </c>
      <c r="C595" s="69" t="s">
        <v>280</v>
      </c>
      <c r="D595" s="40" t="s">
        <v>396</v>
      </c>
      <c r="E595" s="49" t="s">
        <v>917</v>
      </c>
      <c r="F595" s="41" t="s">
        <v>8</v>
      </c>
      <c r="G595" s="19"/>
      <c r="H595" s="19"/>
      <c r="I595" s="10"/>
      <c r="J595" s="10"/>
      <c r="K595" s="10">
        <v>-50.2</v>
      </c>
      <c r="L595" s="76" t="s">
        <v>1307</v>
      </c>
      <c r="M595" s="350" t="s">
        <v>975</v>
      </c>
    </row>
    <row r="596" spans="1:13" ht="39.6">
      <c r="A596" s="77" t="e">
        <f>VLOOKUP(B596,#REF!,3,FALSE)</f>
        <v>#REF!</v>
      </c>
      <c r="B596" s="68">
        <v>116</v>
      </c>
      <c r="C596" s="69" t="s">
        <v>280</v>
      </c>
      <c r="D596" s="40" t="s">
        <v>396</v>
      </c>
      <c r="E596" s="49" t="s">
        <v>917</v>
      </c>
      <c r="F596" s="41" t="s">
        <v>8</v>
      </c>
      <c r="G596" s="19"/>
      <c r="H596" s="19"/>
      <c r="I596" s="10"/>
      <c r="J596" s="10"/>
      <c r="K596" s="10">
        <v>-30.6</v>
      </c>
      <c r="L596" s="218" t="s">
        <v>27</v>
      </c>
      <c r="M596" s="350" t="s">
        <v>976</v>
      </c>
    </row>
    <row r="597" spans="1:13" ht="26.4">
      <c r="A597" s="77" t="e">
        <f>VLOOKUP(B597,#REF!,3,FALSE)</f>
        <v>#REF!</v>
      </c>
      <c r="B597" s="68">
        <v>116</v>
      </c>
      <c r="C597" s="69" t="s">
        <v>280</v>
      </c>
      <c r="D597" s="40" t="s">
        <v>396</v>
      </c>
      <c r="E597" s="49" t="s">
        <v>917</v>
      </c>
      <c r="F597" s="41" t="s">
        <v>8</v>
      </c>
      <c r="G597" s="19"/>
      <c r="H597" s="19"/>
      <c r="I597" s="10"/>
      <c r="J597" s="10"/>
      <c r="K597" s="10">
        <v>-24.75</v>
      </c>
      <c r="L597" s="12" t="s">
        <v>155</v>
      </c>
      <c r="M597" s="350" t="s">
        <v>977</v>
      </c>
    </row>
    <row r="598" spans="1:13">
      <c r="A598" s="77" t="e">
        <f>VLOOKUP(B598,#REF!,3,FALSE)</f>
        <v>#REF!</v>
      </c>
      <c r="B598" s="68">
        <v>116</v>
      </c>
      <c r="C598" s="69" t="s">
        <v>280</v>
      </c>
      <c r="D598" s="40" t="s">
        <v>396</v>
      </c>
      <c r="E598" s="49" t="s">
        <v>917</v>
      </c>
      <c r="F598" s="41" t="s">
        <v>8</v>
      </c>
      <c r="G598" s="19"/>
      <c r="H598" s="19"/>
      <c r="I598" s="10"/>
      <c r="J598" s="10"/>
      <c r="K598" s="10">
        <v>-201</v>
      </c>
      <c r="L598" s="76" t="s">
        <v>122</v>
      </c>
      <c r="M598" s="350" t="s">
        <v>978</v>
      </c>
    </row>
    <row r="599" spans="1:13" ht="39.6">
      <c r="A599" s="77" t="e">
        <f>VLOOKUP(B599,#REF!,3,FALSE)</f>
        <v>#REF!</v>
      </c>
      <c r="B599" s="68">
        <v>116</v>
      </c>
      <c r="C599" s="69" t="s">
        <v>280</v>
      </c>
      <c r="D599" s="40" t="s">
        <v>396</v>
      </c>
      <c r="E599" s="49" t="s">
        <v>917</v>
      </c>
      <c r="F599" s="41" t="s">
        <v>8</v>
      </c>
      <c r="G599" s="19"/>
      <c r="H599" s="19"/>
      <c r="I599" s="10"/>
      <c r="J599" s="10"/>
      <c r="K599" s="10">
        <v>-155</v>
      </c>
      <c r="L599" s="12" t="s">
        <v>294</v>
      </c>
      <c r="M599" s="350" t="s">
        <v>979</v>
      </c>
    </row>
    <row r="600" spans="1:13" ht="26.4">
      <c r="A600" s="77" t="e">
        <f>VLOOKUP(B600,#REF!,3,FALSE)</f>
        <v>#REF!</v>
      </c>
      <c r="B600" s="68">
        <v>116</v>
      </c>
      <c r="C600" s="69" t="s">
        <v>280</v>
      </c>
      <c r="D600" s="40" t="s">
        <v>396</v>
      </c>
      <c r="E600" s="49" t="s">
        <v>917</v>
      </c>
      <c r="F600" s="41" t="s">
        <v>8</v>
      </c>
      <c r="G600" s="19"/>
      <c r="H600" s="19"/>
      <c r="I600" s="10"/>
      <c r="J600" s="10"/>
      <c r="K600" s="10">
        <v>-24.35</v>
      </c>
      <c r="L600" s="76" t="s">
        <v>9</v>
      </c>
      <c r="M600" s="350" t="s">
        <v>980</v>
      </c>
    </row>
    <row r="601" spans="1:13" ht="26.4">
      <c r="A601" s="77" t="e">
        <f>VLOOKUP(B601,#REF!,3,FALSE)</f>
        <v>#REF!</v>
      </c>
      <c r="B601" s="68">
        <v>116</v>
      </c>
      <c r="C601" s="69" t="s">
        <v>280</v>
      </c>
      <c r="D601" s="40" t="s">
        <v>396</v>
      </c>
      <c r="E601" s="49" t="s">
        <v>917</v>
      </c>
      <c r="F601" s="41" t="s">
        <v>8</v>
      </c>
      <c r="G601" s="19"/>
      <c r="H601" s="19"/>
      <c r="I601" s="10"/>
      <c r="J601" s="10"/>
      <c r="K601" s="10">
        <v>-100.2</v>
      </c>
      <c r="L601" s="12" t="s">
        <v>1316</v>
      </c>
      <c r="M601" s="350" t="s">
        <v>981</v>
      </c>
    </row>
    <row r="602" spans="1:13" ht="26.4">
      <c r="A602" s="77" t="e">
        <f>VLOOKUP(B602,#REF!,3,FALSE)</f>
        <v>#REF!</v>
      </c>
      <c r="B602" s="68">
        <v>116</v>
      </c>
      <c r="C602" s="69" t="s">
        <v>280</v>
      </c>
      <c r="D602" s="40" t="s">
        <v>396</v>
      </c>
      <c r="E602" s="49" t="s">
        <v>917</v>
      </c>
      <c r="F602" s="41" t="s">
        <v>8</v>
      </c>
      <c r="G602" s="19"/>
      <c r="H602" s="19"/>
      <c r="I602" s="10"/>
      <c r="J602" s="10"/>
      <c r="K602" s="10">
        <v>-67.2</v>
      </c>
      <c r="L602" s="12" t="s">
        <v>155</v>
      </c>
      <c r="M602" s="350" t="s">
        <v>982</v>
      </c>
    </row>
    <row r="603" spans="1:13" ht="26.4">
      <c r="A603" s="77" t="e">
        <f>VLOOKUP(B603,#REF!,3,FALSE)</f>
        <v>#REF!</v>
      </c>
      <c r="B603" s="68">
        <v>116</v>
      </c>
      <c r="C603" s="69" t="s">
        <v>280</v>
      </c>
      <c r="D603" s="40" t="s">
        <v>396</v>
      </c>
      <c r="E603" s="49" t="s">
        <v>917</v>
      </c>
      <c r="F603" s="41" t="s">
        <v>8</v>
      </c>
      <c r="G603" s="19"/>
      <c r="H603" s="19"/>
      <c r="I603" s="10"/>
      <c r="J603" s="10"/>
      <c r="K603" s="10">
        <v>-9</v>
      </c>
      <c r="L603" s="76" t="s">
        <v>9</v>
      </c>
      <c r="M603" s="350" t="s">
        <v>983</v>
      </c>
    </row>
    <row r="604" spans="1:13">
      <c r="A604" s="77" t="e">
        <f>VLOOKUP(B604,#REF!,3,FALSE)</f>
        <v>#REF!</v>
      </c>
      <c r="B604" s="68">
        <v>116</v>
      </c>
      <c r="C604" s="69" t="s">
        <v>280</v>
      </c>
      <c r="D604" s="40" t="s">
        <v>396</v>
      </c>
      <c r="E604" s="49" t="s">
        <v>917</v>
      </c>
      <c r="F604" s="41" t="s">
        <v>8</v>
      </c>
      <c r="G604" s="19"/>
      <c r="H604" s="19"/>
      <c r="I604" s="10"/>
      <c r="J604" s="10"/>
      <c r="K604" s="10">
        <v>-163.5</v>
      </c>
      <c r="L604" s="218" t="s">
        <v>27</v>
      </c>
      <c r="M604" s="350" t="s">
        <v>984</v>
      </c>
    </row>
    <row r="605" spans="1:13" ht="39.6">
      <c r="A605" s="77" t="e">
        <f>VLOOKUP(B605,#REF!,3,FALSE)</f>
        <v>#REF!</v>
      </c>
      <c r="B605" s="68">
        <v>116</v>
      </c>
      <c r="C605" s="69" t="s">
        <v>280</v>
      </c>
      <c r="D605" s="40" t="s">
        <v>396</v>
      </c>
      <c r="E605" s="49" t="s">
        <v>917</v>
      </c>
      <c r="F605" s="41" t="s">
        <v>8</v>
      </c>
      <c r="G605" s="19"/>
      <c r="H605" s="19"/>
      <c r="I605" s="10"/>
      <c r="J605" s="10"/>
      <c r="K605" s="10">
        <f>-2.8-29.55</f>
        <v>-32.35</v>
      </c>
      <c r="L605" s="76" t="s">
        <v>9</v>
      </c>
      <c r="M605" s="350" t="s">
        <v>985</v>
      </c>
    </row>
    <row r="606" spans="1:13" ht="52.8">
      <c r="A606" s="77" t="e">
        <f>VLOOKUP(B606,#REF!,3,FALSE)</f>
        <v>#REF!</v>
      </c>
      <c r="B606" s="68">
        <v>116</v>
      </c>
      <c r="C606" s="69" t="s">
        <v>280</v>
      </c>
      <c r="D606" s="40" t="s">
        <v>396</v>
      </c>
      <c r="E606" s="49" t="s">
        <v>917</v>
      </c>
      <c r="F606" s="41" t="s">
        <v>8</v>
      </c>
      <c r="G606" s="19"/>
      <c r="H606" s="19"/>
      <c r="I606" s="10"/>
      <c r="J606" s="10"/>
      <c r="K606" s="10">
        <v>-155.4</v>
      </c>
      <c r="L606" s="12" t="s">
        <v>1312</v>
      </c>
      <c r="M606" s="350" t="s">
        <v>986</v>
      </c>
    </row>
    <row r="607" spans="1:13" ht="39.6">
      <c r="A607" s="77" t="e">
        <f>VLOOKUP(B607,#REF!,3,FALSE)</f>
        <v>#REF!</v>
      </c>
      <c r="B607" s="68">
        <v>116</v>
      </c>
      <c r="C607" s="69" t="s">
        <v>280</v>
      </c>
      <c r="D607" s="40" t="s">
        <v>396</v>
      </c>
      <c r="E607" s="49" t="s">
        <v>917</v>
      </c>
      <c r="F607" s="41" t="s">
        <v>8</v>
      </c>
      <c r="G607" s="19"/>
      <c r="H607" s="19"/>
      <c r="I607" s="10"/>
      <c r="J607" s="10"/>
      <c r="K607" s="10">
        <v>-25</v>
      </c>
      <c r="L607" s="76" t="s">
        <v>1305</v>
      </c>
      <c r="M607" s="350" t="s">
        <v>987</v>
      </c>
    </row>
    <row r="608" spans="1:13" ht="26.4">
      <c r="A608" s="77" t="e">
        <f>VLOOKUP(B608,#REF!,3,FALSE)</f>
        <v>#REF!</v>
      </c>
      <c r="B608" s="68">
        <v>116</v>
      </c>
      <c r="C608" s="69" t="s">
        <v>280</v>
      </c>
      <c r="D608" s="40" t="s">
        <v>396</v>
      </c>
      <c r="E608" s="49" t="s">
        <v>917</v>
      </c>
      <c r="F608" s="41" t="s">
        <v>8</v>
      </c>
      <c r="G608" s="19"/>
      <c r="H608" s="19"/>
      <c r="I608" s="10"/>
      <c r="J608" s="10"/>
      <c r="K608" s="10">
        <v>-4.7</v>
      </c>
      <c r="L608" s="76" t="s">
        <v>1307</v>
      </c>
      <c r="M608" s="350" t="s">
        <v>988</v>
      </c>
    </row>
    <row r="609" spans="1:13" ht="26.4">
      <c r="A609" s="77" t="e">
        <f>VLOOKUP(B609,#REF!,3,FALSE)</f>
        <v>#REF!</v>
      </c>
      <c r="B609" s="68">
        <v>116</v>
      </c>
      <c r="C609" s="69" t="s">
        <v>280</v>
      </c>
      <c r="D609" s="40" t="s">
        <v>396</v>
      </c>
      <c r="E609" s="49" t="s">
        <v>917</v>
      </c>
      <c r="F609" s="41" t="s">
        <v>8</v>
      </c>
      <c r="G609" s="19"/>
      <c r="H609" s="19"/>
      <c r="I609" s="10"/>
      <c r="J609" s="10"/>
      <c r="K609" s="10">
        <v>-46</v>
      </c>
      <c r="L609" s="218" t="s">
        <v>1313</v>
      </c>
      <c r="M609" s="350" t="s">
        <v>989</v>
      </c>
    </row>
    <row r="610" spans="1:13">
      <c r="A610" s="77" t="e">
        <f>VLOOKUP(B610,#REF!,3,FALSE)</f>
        <v>#REF!</v>
      </c>
      <c r="B610" s="68">
        <v>116</v>
      </c>
      <c r="C610" s="69" t="s">
        <v>280</v>
      </c>
      <c r="D610" s="40" t="s">
        <v>396</v>
      </c>
      <c r="E610" s="49" t="s">
        <v>917</v>
      </c>
      <c r="F610" s="41" t="s">
        <v>8</v>
      </c>
      <c r="G610" s="19"/>
      <c r="H610" s="19"/>
      <c r="I610" s="10"/>
      <c r="J610" s="10"/>
      <c r="K610" s="10">
        <v>-9.6</v>
      </c>
      <c r="L610" s="218" t="s">
        <v>1313</v>
      </c>
      <c r="M610" s="350" t="s">
        <v>990</v>
      </c>
    </row>
    <row r="611" spans="1:13" ht="26.4">
      <c r="A611" s="77" t="e">
        <f>VLOOKUP(B611,#REF!,3,FALSE)</f>
        <v>#REF!</v>
      </c>
      <c r="B611" s="68">
        <v>116</v>
      </c>
      <c r="C611" s="69" t="s">
        <v>280</v>
      </c>
      <c r="D611" s="40" t="s">
        <v>396</v>
      </c>
      <c r="E611" s="49" t="s">
        <v>917</v>
      </c>
      <c r="F611" s="41" t="s">
        <v>8</v>
      </c>
      <c r="G611" s="19"/>
      <c r="H611" s="19"/>
      <c r="I611" s="10"/>
      <c r="J611" s="10"/>
      <c r="K611" s="10">
        <v>-12.8</v>
      </c>
      <c r="L611" s="76" t="s">
        <v>1305</v>
      </c>
      <c r="M611" s="350" t="s">
        <v>991</v>
      </c>
    </row>
    <row r="612" spans="1:13" ht="26.4">
      <c r="A612" s="77" t="e">
        <f>VLOOKUP(B612,#REF!,3,FALSE)</f>
        <v>#REF!</v>
      </c>
      <c r="B612" s="68">
        <v>116</v>
      </c>
      <c r="C612" s="69" t="s">
        <v>280</v>
      </c>
      <c r="D612" s="40" t="s">
        <v>396</v>
      </c>
      <c r="E612" s="49" t="s">
        <v>917</v>
      </c>
      <c r="F612" s="41" t="s">
        <v>8</v>
      </c>
      <c r="G612" s="19"/>
      <c r="H612" s="19"/>
      <c r="I612" s="10"/>
      <c r="J612" s="10"/>
      <c r="K612" s="10">
        <v>-2444.65</v>
      </c>
      <c r="L612" s="76" t="s">
        <v>10</v>
      </c>
      <c r="M612" s="350" t="s">
        <v>992</v>
      </c>
    </row>
    <row r="613" spans="1:13" ht="26.4">
      <c r="A613" s="77" t="e">
        <f>VLOOKUP(B613,#REF!,3,FALSE)</f>
        <v>#REF!</v>
      </c>
      <c r="B613" s="68">
        <v>116</v>
      </c>
      <c r="C613" s="69" t="s">
        <v>280</v>
      </c>
      <c r="D613" s="40" t="s">
        <v>396</v>
      </c>
      <c r="E613" s="49" t="s">
        <v>917</v>
      </c>
      <c r="F613" s="41" t="s">
        <v>8</v>
      </c>
      <c r="G613" s="19"/>
      <c r="H613" s="19"/>
      <c r="I613" s="10"/>
      <c r="J613" s="10"/>
      <c r="K613" s="10">
        <v>-56.5</v>
      </c>
      <c r="L613" s="12" t="s">
        <v>1308</v>
      </c>
      <c r="M613" s="350" t="s">
        <v>993</v>
      </c>
    </row>
    <row r="614" spans="1:13" ht="39.6">
      <c r="A614" s="77" t="e">
        <f>VLOOKUP(B614,#REF!,3,FALSE)</f>
        <v>#REF!</v>
      </c>
      <c r="B614" s="68">
        <v>116</v>
      </c>
      <c r="C614" s="69" t="s">
        <v>280</v>
      </c>
      <c r="D614" s="40" t="s">
        <v>396</v>
      </c>
      <c r="E614" s="49" t="s">
        <v>917</v>
      </c>
      <c r="F614" s="41" t="s">
        <v>8</v>
      </c>
      <c r="G614" s="19"/>
      <c r="H614" s="19"/>
      <c r="I614" s="10"/>
      <c r="J614" s="10"/>
      <c r="K614" s="10">
        <v>-5.5</v>
      </c>
      <c r="L614" s="12" t="s">
        <v>1314</v>
      </c>
      <c r="M614" s="350" t="s">
        <v>994</v>
      </c>
    </row>
    <row r="615" spans="1:13" ht="26.4">
      <c r="A615" s="77" t="e">
        <f>VLOOKUP(B615,#REF!,3,FALSE)</f>
        <v>#REF!</v>
      </c>
      <c r="B615" s="68">
        <v>116</v>
      </c>
      <c r="C615" s="69" t="s">
        <v>280</v>
      </c>
      <c r="D615" s="40" t="s">
        <v>396</v>
      </c>
      <c r="E615" s="49" t="s">
        <v>917</v>
      </c>
      <c r="F615" s="41" t="s">
        <v>8</v>
      </c>
      <c r="G615" s="19"/>
      <c r="H615" s="19"/>
      <c r="I615" s="10"/>
      <c r="J615" s="10"/>
      <c r="K615" s="10">
        <v>-138.4</v>
      </c>
      <c r="L615" s="12" t="s">
        <v>1312</v>
      </c>
      <c r="M615" s="350" t="s">
        <v>995</v>
      </c>
    </row>
    <row r="616" spans="1:13" ht="26.4">
      <c r="A616" s="77" t="e">
        <f>VLOOKUP(B616,#REF!,3,FALSE)</f>
        <v>#REF!</v>
      </c>
      <c r="B616" s="68">
        <v>116</v>
      </c>
      <c r="C616" s="69" t="s">
        <v>280</v>
      </c>
      <c r="D616" s="40" t="s">
        <v>396</v>
      </c>
      <c r="E616" s="49" t="s">
        <v>917</v>
      </c>
      <c r="F616" s="41" t="s">
        <v>8</v>
      </c>
      <c r="G616" s="19"/>
      <c r="H616" s="19"/>
      <c r="I616" s="10"/>
      <c r="J616" s="10"/>
      <c r="K616" s="10">
        <v>-6.5</v>
      </c>
      <c r="L616" s="12" t="s">
        <v>1314</v>
      </c>
      <c r="M616" s="350" t="s">
        <v>996</v>
      </c>
    </row>
    <row r="617" spans="1:13" ht="26.4">
      <c r="A617" s="77" t="e">
        <f>VLOOKUP(B617,#REF!,3,FALSE)</f>
        <v>#REF!</v>
      </c>
      <c r="B617" s="68">
        <v>116</v>
      </c>
      <c r="C617" s="69" t="s">
        <v>280</v>
      </c>
      <c r="D617" s="40" t="s">
        <v>396</v>
      </c>
      <c r="E617" s="49" t="s">
        <v>917</v>
      </c>
      <c r="F617" s="41" t="s">
        <v>8</v>
      </c>
      <c r="G617" s="19"/>
      <c r="H617" s="19"/>
      <c r="I617" s="10"/>
      <c r="J617" s="10"/>
      <c r="K617" s="10">
        <v>-118.7</v>
      </c>
      <c r="L617" s="76" t="s">
        <v>1305</v>
      </c>
      <c r="M617" s="350" t="s">
        <v>997</v>
      </c>
    </row>
    <row r="618" spans="1:13" ht="26.4">
      <c r="A618" s="77" t="e">
        <f>VLOOKUP(B618,#REF!,3,FALSE)</f>
        <v>#REF!</v>
      </c>
      <c r="B618" s="68">
        <v>116</v>
      </c>
      <c r="C618" s="69" t="s">
        <v>280</v>
      </c>
      <c r="D618" s="40" t="s">
        <v>396</v>
      </c>
      <c r="E618" s="49" t="s">
        <v>917</v>
      </c>
      <c r="F618" s="41" t="s">
        <v>8</v>
      </c>
      <c r="G618" s="19"/>
      <c r="H618" s="19"/>
      <c r="I618" s="10"/>
      <c r="J618" s="10"/>
      <c r="K618" s="10">
        <v>-103.44000000000005</v>
      </c>
      <c r="L618" s="12" t="s">
        <v>56</v>
      </c>
      <c r="M618" s="350" t="s">
        <v>998</v>
      </c>
    </row>
    <row r="619" spans="1:13" ht="26.4">
      <c r="A619" s="77" t="e">
        <f>VLOOKUP(B619,#REF!,3,FALSE)</f>
        <v>#REF!</v>
      </c>
      <c r="B619" s="68">
        <v>116</v>
      </c>
      <c r="C619" s="69" t="s">
        <v>280</v>
      </c>
      <c r="D619" s="40" t="s">
        <v>396</v>
      </c>
      <c r="E619" s="49" t="s">
        <v>917</v>
      </c>
      <c r="F619" s="41" t="s">
        <v>8</v>
      </c>
      <c r="G619" s="19"/>
      <c r="H619" s="19"/>
      <c r="I619" s="10"/>
      <c r="J619" s="10"/>
      <c r="K619" s="10">
        <v>-2.4300000000000068</v>
      </c>
      <c r="L619" s="12" t="s">
        <v>155</v>
      </c>
      <c r="M619" s="350" t="s">
        <v>999</v>
      </c>
    </row>
    <row r="620" spans="1:13" ht="39.6">
      <c r="A620" s="77" t="e">
        <f>VLOOKUP(B620,#REF!,3,FALSE)</f>
        <v>#REF!</v>
      </c>
      <c r="B620" s="68">
        <v>116</v>
      </c>
      <c r="C620" s="69" t="s">
        <v>280</v>
      </c>
      <c r="D620" s="40" t="s">
        <v>396</v>
      </c>
      <c r="E620" s="49" t="s">
        <v>917</v>
      </c>
      <c r="F620" s="41" t="s">
        <v>8</v>
      </c>
      <c r="G620" s="19"/>
      <c r="H620" s="19"/>
      <c r="I620" s="10"/>
      <c r="J620" s="10"/>
      <c r="K620" s="10">
        <v>-4.97</v>
      </c>
      <c r="L620" s="12" t="s">
        <v>155</v>
      </c>
      <c r="M620" s="350" t="s">
        <v>1000</v>
      </c>
    </row>
    <row r="621" spans="1:13" ht="39.6">
      <c r="A621" s="77" t="e">
        <f>VLOOKUP(B621,#REF!,3,FALSE)</f>
        <v>#REF!</v>
      </c>
      <c r="B621" s="68">
        <v>116</v>
      </c>
      <c r="C621" s="69" t="s">
        <v>280</v>
      </c>
      <c r="D621" s="40" t="s">
        <v>396</v>
      </c>
      <c r="E621" s="49" t="s">
        <v>917</v>
      </c>
      <c r="F621" s="41" t="s">
        <v>8</v>
      </c>
      <c r="G621" s="19"/>
      <c r="H621" s="19"/>
      <c r="I621" s="10"/>
      <c r="J621" s="10"/>
      <c r="K621" s="10">
        <v>-53.180000000000007</v>
      </c>
      <c r="L621" s="12" t="s">
        <v>155</v>
      </c>
      <c r="M621" s="350" t="s">
        <v>1001</v>
      </c>
    </row>
    <row r="622" spans="1:13" ht="39.6">
      <c r="A622" s="77" t="e">
        <f>VLOOKUP(B622,#REF!,3,FALSE)</f>
        <v>#REF!</v>
      </c>
      <c r="B622" s="68">
        <v>116</v>
      </c>
      <c r="C622" s="69" t="s">
        <v>280</v>
      </c>
      <c r="D622" s="40" t="s">
        <v>396</v>
      </c>
      <c r="E622" s="49" t="s">
        <v>917</v>
      </c>
      <c r="F622" s="41" t="s">
        <v>8</v>
      </c>
      <c r="G622" s="19"/>
      <c r="H622" s="19"/>
      <c r="I622" s="10"/>
      <c r="J622" s="10"/>
      <c r="K622" s="10">
        <v>-25</v>
      </c>
      <c r="L622" s="12" t="s">
        <v>155</v>
      </c>
      <c r="M622" s="350" t="s">
        <v>1002</v>
      </c>
    </row>
    <row r="623" spans="1:13" ht="26.4">
      <c r="A623" s="77" t="e">
        <f>VLOOKUP(B623,#REF!,3,FALSE)</f>
        <v>#REF!</v>
      </c>
      <c r="B623" s="68">
        <v>116</v>
      </c>
      <c r="C623" s="69" t="s">
        <v>280</v>
      </c>
      <c r="D623" s="40" t="s">
        <v>396</v>
      </c>
      <c r="E623" s="49" t="s">
        <v>917</v>
      </c>
      <c r="F623" s="41" t="s">
        <v>8</v>
      </c>
      <c r="G623" s="19"/>
      <c r="H623" s="19"/>
      <c r="I623" s="10"/>
      <c r="J623" s="10"/>
      <c r="K623" s="10">
        <v>-2.41</v>
      </c>
      <c r="L623" s="12" t="s">
        <v>155</v>
      </c>
      <c r="M623" s="350" t="s">
        <v>1003</v>
      </c>
    </row>
    <row r="624" spans="1:13" ht="26.4">
      <c r="A624" s="77" t="e">
        <f>VLOOKUP(B624,#REF!,3,FALSE)</f>
        <v>#REF!</v>
      </c>
      <c r="B624" s="68">
        <v>116</v>
      </c>
      <c r="C624" s="69" t="s">
        <v>280</v>
      </c>
      <c r="D624" s="40" t="s">
        <v>396</v>
      </c>
      <c r="E624" s="49" t="s">
        <v>917</v>
      </c>
      <c r="F624" s="41" t="s">
        <v>8</v>
      </c>
      <c r="G624" s="19"/>
      <c r="H624" s="19"/>
      <c r="I624" s="10"/>
      <c r="J624" s="10"/>
      <c r="K624" s="10">
        <v>-199.6</v>
      </c>
      <c r="L624" s="12" t="s">
        <v>1312</v>
      </c>
      <c r="M624" s="350" t="s">
        <v>1004</v>
      </c>
    </row>
    <row r="625" spans="1:13" ht="26.4">
      <c r="A625" s="77" t="e">
        <f>VLOOKUP(B625,#REF!,3,FALSE)</f>
        <v>#REF!</v>
      </c>
      <c r="B625" s="68">
        <v>116</v>
      </c>
      <c r="C625" s="69" t="s">
        <v>280</v>
      </c>
      <c r="D625" s="40" t="s">
        <v>396</v>
      </c>
      <c r="E625" s="49" t="s">
        <v>917</v>
      </c>
      <c r="F625" s="41" t="s">
        <v>8</v>
      </c>
      <c r="G625" s="19"/>
      <c r="H625" s="19"/>
      <c r="I625" s="10"/>
      <c r="J625" s="10"/>
      <c r="K625" s="10">
        <v>-12</v>
      </c>
      <c r="L625" s="76" t="s">
        <v>1305</v>
      </c>
      <c r="M625" s="350" t="s">
        <v>1005</v>
      </c>
    </row>
    <row r="626" spans="1:13">
      <c r="A626" s="77" t="e">
        <f>VLOOKUP(B626,#REF!,3,FALSE)</f>
        <v>#REF!</v>
      </c>
      <c r="B626" s="68">
        <v>116</v>
      </c>
      <c r="C626" s="69" t="s">
        <v>280</v>
      </c>
      <c r="D626" s="40" t="s">
        <v>396</v>
      </c>
      <c r="E626" s="49" t="s">
        <v>917</v>
      </c>
      <c r="F626" s="41" t="s">
        <v>8</v>
      </c>
      <c r="G626" s="19"/>
      <c r="H626" s="19"/>
      <c r="I626" s="10"/>
      <c r="J626" s="10"/>
      <c r="K626" s="10">
        <v>-200</v>
      </c>
      <c r="L626" s="76" t="s">
        <v>1310</v>
      </c>
      <c r="M626" s="350" t="s">
        <v>1006</v>
      </c>
    </row>
    <row r="627" spans="1:13" ht="39.6">
      <c r="A627" s="77" t="e">
        <f>VLOOKUP(B627,#REF!,3,FALSE)</f>
        <v>#REF!</v>
      </c>
      <c r="B627" s="68">
        <v>116</v>
      </c>
      <c r="C627" s="69" t="s">
        <v>280</v>
      </c>
      <c r="D627" s="40" t="s">
        <v>396</v>
      </c>
      <c r="E627" s="49" t="s">
        <v>917</v>
      </c>
      <c r="F627" s="41" t="s">
        <v>8</v>
      </c>
      <c r="G627" s="19"/>
      <c r="H627" s="19"/>
      <c r="I627" s="10"/>
      <c r="J627" s="10"/>
      <c r="K627" s="10">
        <v>-482.7</v>
      </c>
      <c r="L627" s="12" t="s">
        <v>294</v>
      </c>
      <c r="M627" s="350" t="s">
        <v>1007</v>
      </c>
    </row>
    <row r="628" spans="1:13" ht="26.4">
      <c r="A628" s="77" t="e">
        <f>VLOOKUP(B628,#REF!,3,FALSE)</f>
        <v>#REF!</v>
      </c>
      <c r="B628" s="68">
        <v>116</v>
      </c>
      <c r="C628" s="69" t="s">
        <v>280</v>
      </c>
      <c r="D628" s="40" t="s">
        <v>396</v>
      </c>
      <c r="E628" s="49" t="s">
        <v>917</v>
      </c>
      <c r="F628" s="41" t="s">
        <v>8</v>
      </c>
      <c r="G628" s="19"/>
      <c r="H628" s="19"/>
      <c r="I628" s="10"/>
      <c r="J628" s="10"/>
      <c r="K628" s="10">
        <v>-151.30000000000001</v>
      </c>
      <c r="L628" s="218" t="s">
        <v>1313</v>
      </c>
      <c r="M628" s="350" t="s">
        <v>1008</v>
      </c>
    </row>
    <row r="629" spans="1:13" ht="26.4">
      <c r="A629" s="77" t="e">
        <f>VLOOKUP(B629,#REF!,3,FALSE)</f>
        <v>#REF!</v>
      </c>
      <c r="B629" s="68">
        <v>116</v>
      </c>
      <c r="C629" s="69" t="s">
        <v>280</v>
      </c>
      <c r="D629" s="40" t="s">
        <v>396</v>
      </c>
      <c r="E629" s="49" t="s">
        <v>917</v>
      </c>
      <c r="F629" s="41" t="s">
        <v>8</v>
      </c>
      <c r="G629" s="19"/>
      <c r="H629" s="19"/>
      <c r="I629" s="10"/>
      <c r="J629" s="10"/>
      <c r="K629" s="10">
        <v>-3.3</v>
      </c>
      <c r="L629" s="218" t="s">
        <v>1313</v>
      </c>
      <c r="M629" s="350" t="s">
        <v>1008</v>
      </c>
    </row>
    <row r="630" spans="1:13" ht="26.4">
      <c r="A630" s="77" t="e">
        <f>VLOOKUP(B630,#REF!,3,FALSE)</f>
        <v>#REF!</v>
      </c>
      <c r="B630" s="68">
        <v>116</v>
      </c>
      <c r="C630" s="69" t="s">
        <v>280</v>
      </c>
      <c r="D630" s="40" t="s">
        <v>396</v>
      </c>
      <c r="E630" s="49" t="s">
        <v>917</v>
      </c>
      <c r="F630" s="41" t="s">
        <v>8</v>
      </c>
      <c r="G630" s="19"/>
      <c r="H630" s="19"/>
      <c r="I630" s="10"/>
      <c r="J630" s="10"/>
      <c r="K630" s="10">
        <v>-0.1</v>
      </c>
      <c r="L630" s="76" t="s">
        <v>1305</v>
      </c>
      <c r="M630" s="350" t="s">
        <v>1009</v>
      </c>
    </row>
    <row r="631" spans="1:13" ht="26.4">
      <c r="A631" s="77" t="e">
        <f>VLOOKUP(B631,#REF!,3,FALSE)</f>
        <v>#REF!</v>
      </c>
      <c r="B631" s="68">
        <v>116</v>
      </c>
      <c r="C631" s="69" t="s">
        <v>280</v>
      </c>
      <c r="D631" s="40" t="s">
        <v>396</v>
      </c>
      <c r="E631" s="49" t="s">
        <v>917</v>
      </c>
      <c r="F631" s="41" t="s">
        <v>8</v>
      </c>
      <c r="G631" s="19"/>
      <c r="H631" s="19"/>
      <c r="I631" s="10"/>
      <c r="J631" s="10"/>
      <c r="K631" s="10">
        <v>-0.1</v>
      </c>
      <c r="L631" s="76" t="s">
        <v>1305</v>
      </c>
      <c r="M631" s="350" t="s">
        <v>1009</v>
      </c>
    </row>
    <row r="632" spans="1:13">
      <c r="A632" s="77" t="e">
        <f>VLOOKUP(B632,#REF!,3,FALSE)</f>
        <v>#REF!</v>
      </c>
      <c r="B632" s="68">
        <v>116</v>
      </c>
      <c r="C632" s="69" t="s">
        <v>280</v>
      </c>
      <c r="D632" s="40" t="s">
        <v>396</v>
      </c>
      <c r="E632" s="49" t="s">
        <v>917</v>
      </c>
      <c r="F632" s="41" t="s">
        <v>8</v>
      </c>
      <c r="G632" s="19"/>
      <c r="H632" s="19"/>
      <c r="I632" s="10"/>
      <c r="J632" s="10"/>
      <c r="K632" s="10">
        <v>-0.6</v>
      </c>
      <c r="L632" s="76" t="s">
        <v>1307</v>
      </c>
      <c r="M632" s="350" t="s">
        <v>1010</v>
      </c>
    </row>
    <row r="633" spans="1:13" ht="26.4">
      <c r="A633" s="77" t="e">
        <f>VLOOKUP(B633,#REF!,3,FALSE)</f>
        <v>#REF!</v>
      </c>
      <c r="B633" s="68">
        <v>116</v>
      </c>
      <c r="C633" s="69" t="s">
        <v>280</v>
      </c>
      <c r="D633" s="40" t="s">
        <v>396</v>
      </c>
      <c r="E633" s="49" t="s">
        <v>917</v>
      </c>
      <c r="F633" s="41" t="s">
        <v>8</v>
      </c>
      <c r="G633" s="19"/>
      <c r="H633" s="19"/>
      <c r="I633" s="10"/>
      <c r="J633" s="10"/>
      <c r="K633" s="10">
        <v>-30.6</v>
      </c>
      <c r="L633" s="76" t="s">
        <v>1305</v>
      </c>
      <c r="M633" s="350" t="s">
        <v>1009</v>
      </c>
    </row>
    <row r="634" spans="1:13">
      <c r="A634" s="77" t="e">
        <f>VLOOKUP(B634,#REF!,3,FALSE)</f>
        <v>#REF!</v>
      </c>
      <c r="B634" s="68">
        <v>116</v>
      </c>
      <c r="C634" s="69" t="s">
        <v>280</v>
      </c>
      <c r="D634" s="40" t="s">
        <v>396</v>
      </c>
      <c r="E634" s="49" t="s">
        <v>917</v>
      </c>
      <c r="F634" s="41" t="s">
        <v>8</v>
      </c>
      <c r="G634" s="19"/>
      <c r="H634" s="19"/>
      <c r="I634" s="10"/>
      <c r="J634" s="10"/>
      <c r="K634" s="10">
        <v>-0.1</v>
      </c>
      <c r="L634" s="76" t="s">
        <v>1307</v>
      </c>
      <c r="M634" s="350" t="s">
        <v>1010</v>
      </c>
    </row>
    <row r="635" spans="1:13">
      <c r="A635" s="77" t="e">
        <f>VLOOKUP(B635,#REF!,3,FALSE)</f>
        <v>#REF!</v>
      </c>
      <c r="B635" s="68">
        <v>116</v>
      </c>
      <c r="C635" s="69" t="s">
        <v>280</v>
      </c>
      <c r="D635" s="40" t="s">
        <v>396</v>
      </c>
      <c r="E635" s="49" t="s">
        <v>917</v>
      </c>
      <c r="F635" s="41" t="s">
        <v>8</v>
      </c>
      <c r="G635" s="19"/>
      <c r="H635" s="19"/>
      <c r="I635" s="10"/>
      <c r="J635" s="10"/>
      <c r="K635" s="10">
        <v>-0.4</v>
      </c>
      <c r="L635" s="76" t="s">
        <v>1307</v>
      </c>
      <c r="M635" s="350" t="s">
        <v>1010</v>
      </c>
    </row>
    <row r="636" spans="1:13" ht="26.4">
      <c r="A636" s="77" t="e">
        <f>VLOOKUP(B636,#REF!,3,FALSE)</f>
        <v>#REF!</v>
      </c>
      <c r="B636" s="68">
        <v>116</v>
      </c>
      <c r="C636" s="69" t="s">
        <v>280</v>
      </c>
      <c r="D636" s="40" t="s">
        <v>396</v>
      </c>
      <c r="E636" s="49" t="s">
        <v>917</v>
      </c>
      <c r="F636" s="41" t="s">
        <v>8</v>
      </c>
      <c r="G636" s="19"/>
      <c r="H636" s="19"/>
      <c r="I636" s="10"/>
      <c r="J636" s="10"/>
      <c r="K636" s="10">
        <v>-2.7</v>
      </c>
      <c r="L636" s="76" t="s">
        <v>1305</v>
      </c>
      <c r="M636" s="350" t="s">
        <v>1009</v>
      </c>
    </row>
    <row r="637" spans="1:13" ht="26.4">
      <c r="A637" s="77" t="e">
        <f>VLOOKUP(B637,#REF!,3,FALSE)</f>
        <v>#REF!</v>
      </c>
      <c r="B637" s="68">
        <v>116</v>
      </c>
      <c r="C637" s="69" t="s">
        <v>280</v>
      </c>
      <c r="D637" s="40" t="s">
        <v>396</v>
      </c>
      <c r="E637" s="49" t="s">
        <v>917</v>
      </c>
      <c r="F637" s="41" t="s">
        <v>8</v>
      </c>
      <c r="G637" s="19"/>
      <c r="H637" s="19"/>
      <c r="I637" s="10"/>
      <c r="J637" s="10"/>
      <c r="K637" s="10">
        <v>-7.4</v>
      </c>
      <c r="L637" s="76" t="s">
        <v>1305</v>
      </c>
      <c r="M637" s="350" t="s">
        <v>1009</v>
      </c>
    </row>
    <row r="638" spans="1:13" ht="39.6">
      <c r="A638" s="77" t="e">
        <f>VLOOKUP(B638,#REF!,3,FALSE)</f>
        <v>#REF!</v>
      </c>
      <c r="B638" s="68">
        <v>116</v>
      </c>
      <c r="C638" s="69" t="s">
        <v>280</v>
      </c>
      <c r="D638" s="40" t="s">
        <v>396</v>
      </c>
      <c r="E638" s="49" t="s">
        <v>917</v>
      </c>
      <c r="F638" s="41" t="s">
        <v>8</v>
      </c>
      <c r="G638" s="19"/>
      <c r="H638" s="19"/>
      <c r="I638" s="10"/>
      <c r="J638" s="10"/>
      <c r="K638" s="10">
        <v>-7</v>
      </c>
      <c r="L638" s="76" t="s">
        <v>1305</v>
      </c>
      <c r="M638" s="350" t="s">
        <v>1011</v>
      </c>
    </row>
    <row r="639" spans="1:13" ht="26.4">
      <c r="A639" s="77" t="e">
        <f>VLOOKUP(B639,#REF!,3,FALSE)</f>
        <v>#REF!</v>
      </c>
      <c r="B639" s="68">
        <v>116</v>
      </c>
      <c r="C639" s="69" t="s">
        <v>280</v>
      </c>
      <c r="D639" s="40" t="s">
        <v>396</v>
      </c>
      <c r="E639" s="49" t="s">
        <v>917</v>
      </c>
      <c r="F639" s="41" t="s">
        <v>8</v>
      </c>
      <c r="G639" s="19"/>
      <c r="H639" s="19"/>
      <c r="I639" s="10"/>
      <c r="J639" s="10"/>
      <c r="K639" s="10">
        <v>-209.4</v>
      </c>
      <c r="L639" s="12" t="s">
        <v>1312</v>
      </c>
      <c r="M639" s="350" t="s">
        <v>1012</v>
      </c>
    </row>
    <row r="640" spans="1:13">
      <c r="A640" s="77" t="e">
        <f>VLOOKUP(B640,#REF!,3,FALSE)</f>
        <v>#REF!</v>
      </c>
      <c r="B640" s="68">
        <v>116</v>
      </c>
      <c r="C640" s="69" t="s">
        <v>280</v>
      </c>
      <c r="D640" s="40" t="s">
        <v>396</v>
      </c>
      <c r="E640" s="49" t="s">
        <v>917</v>
      </c>
      <c r="F640" s="41" t="s">
        <v>8</v>
      </c>
      <c r="G640" s="19"/>
      <c r="H640" s="19"/>
      <c r="I640" s="10"/>
      <c r="J640" s="10"/>
      <c r="K640" s="10">
        <v>-2.7</v>
      </c>
      <c r="L640" s="76" t="s">
        <v>1307</v>
      </c>
      <c r="M640" s="350" t="s">
        <v>1013</v>
      </c>
    </row>
    <row r="641" spans="1:13" ht="52.8">
      <c r="A641" s="77" t="e">
        <f>VLOOKUP(B641,#REF!,3,FALSE)</f>
        <v>#REF!</v>
      </c>
      <c r="B641" s="68">
        <v>116</v>
      </c>
      <c r="C641" s="69" t="s">
        <v>280</v>
      </c>
      <c r="D641" s="40" t="s">
        <v>396</v>
      </c>
      <c r="E641" s="49" t="s">
        <v>917</v>
      </c>
      <c r="F641" s="41" t="s">
        <v>8</v>
      </c>
      <c r="G641" s="19"/>
      <c r="H641" s="19"/>
      <c r="I641" s="10"/>
      <c r="J641" s="10"/>
      <c r="K641" s="10">
        <v>-182.5</v>
      </c>
      <c r="L641" s="76" t="s">
        <v>1305</v>
      </c>
      <c r="M641" s="350" t="s">
        <v>1014</v>
      </c>
    </row>
    <row r="642" spans="1:13" ht="26.4">
      <c r="A642" s="77" t="e">
        <f>VLOOKUP(B642,#REF!,3,FALSE)</f>
        <v>#REF!</v>
      </c>
      <c r="B642" s="68">
        <v>116</v>
      </c>
      <c r="C642" s="69" t="s">
        <v>280</v>
      </c>
      <c r="D642" s="40" t="s">
        <v>396</v>
      </c>
      <c r="E642" s="49" t="s">
        <v>917</v>
      </c>
      <c r="F642" s="41" t="s">
        <v>8</v>
      </c>
      <c r="G642" s="19"/>
      <c r="H642" s="19"/>
      <c r="I642" s="10"/>
      <c r="J642" s="10"/>
      <c r="K642" s="10">
        <v>-537.85</v>
      </c>
      <c r="L642" s="76" t="s">
        <v>1305</v>
      </c>
      <c r="M642" s="350" t="s">
        <v>1015</v>
      </c>
    </row>
    <row r="643" spans="1:13">
      <c r="A643" s="77" t="e">
        <f>VLOOKUP(B643,#REF!,3,FALSE)</f>
        <v>#REF!</v>
      </c>
      <c r="B643" s="68">
        <v>116</v>
      </c>
      <c r="C643" s="69" t="s">
        <v>280</v>
      </c>
      <c r="D643" s="40" t="s">
        <v>396</v>
      </c>
      <c r="E643" s="49" t="s">
        <v>917</v>
      </c>
      <c r="F643" s="41" t="s">
        <v>8</v>
      </c>
      <c r="G643" s="19"/>
      <c r="H643" s="19"/>
      <c r="I643" s="10"/>
      <c r="J643" s="10"/>
      <c r="K643" s="10">
        <v>-35</v>
      </c>
      <c r="L643" s="76" t="s">
        <v>1305</v>
      </c>
      <c r="M643" s="350" t="s">
        <v>1016</v>
      </c>
    </row>
    <row r="644" spans="1:13" ht="26.4">
      <c r="A644" s="77" t="e">
        <f>VLOOKUP(B644,#REF!,3,FALSE)</f>
        <v>#REF!</v>
      </c>
      <c r="B644" s="68">
        <v>116</v>
      </c>
      <c r="C644" s="69" t="s">
        <v>280</v>
      </c>
      <c r="D644" s="40" t="s">
        <v>396</v>
      </c>
      <c r="E644" s="49" t="s">
        <v>917</v>
      </c>
      <c r="F644" s="41" t="s">
        <v>8</v>
      </c>
      <c r="G644" s="19"/>
      <c r="H644" s="19"/>
      <c r="I644" s="10"/>
      <c r="J644" s="10"/>
      <c r="K644" s="10">
        <v>-32</v>
      </c>
      <c r="L644" s="76" t="s">
        <v>1305</v>
      </c>
      <c r="M644" s="350" t="s">
        <v>1017</v>
      </c>
    </row>
    <row r="645" spans="1:13" ht="26.4">
      <c r="A645" s="77" t="e">
        <f>VLOOKUP(B645,#REF!,3,FALSE)</f>
        <v>#REF!</v>
      </c>
      <c r="B645" s="68">
        <v>116</v>
      </c>
      <c r="C645" s="69" t="s">
        <v>280</v>
      </c>
      <c r="D645" s="40" t="s">
        <v>396</v>
      </c>
      <c r="E645" s="49" t="s">
        <v>917</v>
      </c>
      <c r="F645" s="41" t="s">
        <v>8</v>
      </c>
      <c r="G645" s="19"/>
      <c r="H645" s="19"/>
      <c r="I645" s="10"/>
      <c r="J645" s="10"/>
      <c r="K645" s="10">
        <v>-62.6</v>
      </c>
      <c r="L645" s="76" t="s">
        <v>1305</v>
      </c>
      <c r="M645" s="350" t="s">
        <v>1018</v>
      </c>
    </row>
    <row r="646" spans="1:13" ht="26.4">
      <c r="A646" s="77" t="e">
        <f>VLOOKUP(B646,#REF!,3,FALSE)</f>
        <v>#REF!</v>
      </c>
      <c r="B646" s="68">
        <v>116</v>
      </c>
      <c r="C646" s="69" t="s">
        <v>280</v>
      </c>
      <c r="D646" s="40" t="s">
        <v>396</v>
      </c>
      <c r="E646" s="49" t="s">
        <v>917</v>
      </c>
      <c r="F646" s="41" t="s">
        <v>8</v>
      </c>
      <c r="G646" s="19"/>
      <c r="H646" s="19"/>
      <c r="I646" s="10"/>
      <c r="J646" s="10"/>
      <c r="K646" s="10">
        <v>-5.3</v>
      </c>
      <c r="L646" s="12" t="s">
        <v>56</v>
      </c>
      <c r="M646" s="350" t="s">
        <v>1019</v>
      </c>
    </row>
    <row r="647" spans="1:13" ht="26.4">
      <c r="A647" s="77" t="e">
        <f>VLOOKUP(B647,#REF!,3,FALSE)</f>
        <v>#REF!</v>
      </c>
      <c r="B647" s="68">
        <v>116</v>
      </c>
      <c r="C647" s="69" t="s">
        <v>280</v>
      </c>
      <c r="D647" s="40" t="s">
        <v>396</v>
      </c>
      <c r="E647" s="49" t="s">
        <v>917</v>
      </c>
      <c r="F647" s="41" t="s">
        <v>8</v>
      </c>
      <c r="G647" s="19"/>
      <c r="H647" s="19"/>
      <c r="I647" s="10"/>
      <c r="J647" s="10"/>
      <c r="K647" s="10">
        <v>-19</v>
      </c>
      <c r="L647" s="76" t="s">
        <v>10</v>
      </c>
      <c r="M647" s="350" t="s">
        <v>1020</v>
      </c>
    </row>
    <row r="648" spans="1:13" ht="39.6">
      <c r="A648" s="77" t="e">
        <f>VLOOKUP(B648,#REF!,3,FALSE)</f>
        <v>#REF!</v>
      </c>
      <c r="B648" s="68">
        <v>116</v>
      </c>
      <c r="C648" s="69" t="s">
        <v>280</v>
      </c>
      <c r="D648" s="40" t="s">
        <v>396</v>
      </c>
      <c r="E648" s="49" t="s">
        <v>917</v>
      </c>
      <c r="F648" s="41" t="s">
        <v>8</v>
      </c>
      <c r="G648" s="19"/>
      <c r="H648" s="19"/>
      <c r="I648" s="10"/>
      <c r="J648" s="10"/>
      <c r="K648" s="10">
        <v>-3.8</v>
      </c>
      <c r="L648" s="76" t="s">
        <v>10</v>
      </c>
      <c r="M648" s="350" t="s">
        <v>1021</v>
      </c>
    </row>
    <row r="649" spans="1:13" ht="26.4">
      <c r="A649" s="77" t="e">
        <f>VLOOKUP(B649,#REF!,3,FALSE)</f>
        <v>#REF!</v>
      </c>
      <c r="B649" s="68">
        <v>116</v>
      </c>
      <c r="C649" s="69" t="s">
        <v>280</v>
      </c>
      <c r="D649" s="40" t="s">
        <v>396</v>
      </c>
      <c r="E649" s="49" t="s">
        <v>917</v>
      </c>
      <c r="F649" s="41" t="s">
        <v>8</v>
      </c>
      <c r="G649" s="19"/>
      <c r="H649" s="19"/>
      <c r="I649" s="10"/>
      <c r="J649" s="10"/>
      <c r="K649" s="10">
        <v>-8.6</v>
      </c>
      <c r="L649" s="76" t="s">
        <v>9</v>
      </c>
      <c r="M649" s="350" t="s">
        <v>1022</v>
      </c>
    </row>
    <row r="650" spans="1:13">
      <c r="A650" s="77" t="e">
        <f>VLOOKUP(B650,#REF!,3,FALSE)</f>
        <v>#REF!</v>
      </c>
      <c r="B650" s="68">
        <v>116</v>
      </c>
      <c r="C650" s="69" t="s">
        <v>280</v>
      </c>
      <c r="D650" s="40" t="s">
        <v>396</v>
      </c>
      <c r="E650" s="49" t="s">
        <v>917</v>
      </c>
      <c r="F650" s="41" t="s">
        <v>8</v>
      </c>
      <c r="G650" s="19"/>
      <c r="H650" s="19"/>
      <c r="I650" s="10"/>
      <c r="J650" s="10"/>
      <c r="K650" s="10">
        <v>-307.64999999999998</v>
      </c>
      <c r="L650" s="76" t="s">
        <v>1305</v>
      </c>
      <c r="M650" s="350" t="s">
        <v>1023</v>
      </c>
    </row>
    <row r="651" spans="1:13" ht="26.4">
      <c r="A651" s="77" t="e">
        <f>VLOOKUP(B651,#REF!,3,FALSE)</f>
        <v>#REF!</v>
      </c>
      <c r="B651" s="68">
        <v>116</v>
      </c>
      <c r="C651" s="69" t="s">
        <v>280</v>
      </c>
      <c r="D651" s="40" t="s">
        <v>396</v>
      </c>
      <c r="E651" s="49" t="s">
        <v>917</v>
      </c>
      <c r="F651" s="41" t="s">
        <v>8</v>
      </c>
      <c r="G651" s="19"/>
      <c r="H651" s="19"/>
      <c r="I651" s="10"/>
      <c r="J651" s="10"/>
      <c r="K651" s="10">
        <v>-14.8</v>
      </c>
      <c r="L651" s="12" t="s">
        <v>1312</v>
      </c>
      <c r="M651" s="350" t="s">
        <v>1024</v>
      </c>
    </row>
    <row r="652" spans="1:13" ht="39.6">
      <c r="A652" s="77" t="e">
        <f>VLOOKUP(B652,#REF!,3,FALSE)</f>
        <v>#REF!</v>
      </c>
      <c r="B652" s="68">
        <v>116</v>
      </c>
      <c r="C652" s="69" t="s">
        <v>280</v>
      </c>
      <c r="D652" s="40" t="s">
        <v>396</v>
      </c>
      <c r="E652" s="49" t="s">
        <v>917</v>
      </c>
      <c r="F652" s="41" t="s">
        <v>8</v>
      </c>
      <c r="G652" s="19"/>
      <c r="H652" s="19"/>
      <c r="I652" s="10"/>
      <c r="J652" s="10"/>
      <c r="K652" s="10">
        <v>-9.9</v>
      </c>
      <c r="L652" s="76" t="s">
        <v>1307</v>
      </c>
      <c r="M652" s="350" t="s">
        <v>1025</v>
      </c>
    </row>
    <row r="653" spans="1:13" ht="26.4">
      <c r="A653" s="77" t="e">
        <f>VLOOKUP(B653,#REF!,3,FALSE)</f>
        <v>#REF!</v>
      </c>
      <c r="B653" s="68">
        <v>116</v>
      </c>
      <c r="C653" s="69" t="s">
        <v>280</v>
      </c>
      <c r="D653" s="40" t="s">
        <v>396</v>
      </c>
      <c r="E653" s="49" t="s">
        <v>917</v>
      </c>
      <c r="F653" s="41" t="s">
        <v>8</v>
      </c>
      <c r="G653" s="19"/>
      <c r="H653" s="19"/>
      <c r="I653" s="10"/>
      <c r="J653" s="10"/>
      <c r="K653" s="10">
        <v>-19</v>
      </c>
      <c r="L653" s="76" t="s">
        <v>1305</v>
      </c>
      <c r="M653" s="350" t="s">
        <v>1026</v>
      </c>
    </row>
    <row r="654" spans="1:13" ht="26.4">
      <c r="A654" s="77" t="e">
        <f>VLOOKUP(B654,#REF!,3,FALSE)</f>
        <v>#REF!</v>
      </c>
      <c r="B654" s="68">
        <v>116</v>
      </c>
      <c r="C654" s="69" t="s">
        <v>280</v>
      </c>
      <c r="D654" s="40" t="s">
        <v>396</v>
      </c>
      <c r="E654" s="49" t="s">
        <v>917</v>
      </c>
      <c r="F654" s="41" t="s">
        <v>8</v>
      </c>
      <c r="G654" s="19"/>
      <c r="H654" s="19"/>
      <c r="I654" s="10"/>
      <c r="J654" s="10"/>
      <c r="K654" s="10">
        <v>-831.90000000000009</v>
      </c>
      <c r="L654" s="76" t="s">
        <v>1310</v>
      </c>
      <c r="M654" s="350" t="s">
        <v>1027</v>
      </c>
    </row>
    <row r="655" spans="1:13" ht="26.4">
      <c r="A655" s="77" t="e">
        <f>VLOOKUP(B655,#REF!,3,FALSE)</f>
        <v>#REF!</v>
      </c>
      <c r="B655" s="68">
        <v>116</v>
      </c>
      <c r="C655" s="69" t="s">
        <v>280</v>
      </c>
      <c r="D655" s="40" t="s">
        <v>396</v>
      </c>
      <c r="E655" s="49" t="s">
        <v>917</v>
      </c>
      <c r="F655" s="41" t="s">
        <v>8</v>
      </c>
      <c r="G655" s="19"/>
      <c r="H655" s="19"/>
      <c r="I655" s="10"/>
      <c r="J655" s="10"/>
      <c r="K655" s="10">
        <v>-326.7</v>
      </c>
      <c r="L655" s="76" t="s">
        <v>122</v>
      </c>
      <c r="M655" s="350" t="s">
        <v>1028</v>
      </c>
    </row>
    <row r="656" spans="1:13" ht="26.4">
      <c r="A656" s="77" t="e">
        <f>VLOOKUP(B656,#REF!,3,FALSE)</f>
        <v>#REF!</v>
      </c>
      <c r="B656" s="68">
        <v>116</v>
      </c>
      <c r="C656" s="69" t="s">
        <v>280</v>
      </c>
      <c r="D656" s="40" t="s">
        <v>396</v>
      </c>
      <c r="E656" s="49" t="s">
        <v>917</v>
      </c>
      <c r="F656" s="41" t="s">
        <v>8</v>
      </c>
      <c r="G656" s="19"/>
      <c r="H656" s="19"/>
      <c r="I656" s="10"/>
      <c r="J656" s="10"/>
      <c r="K656" s="10">
        <v>-19</v>
      </c>
      <c r="L656" s="12" t="s">
        <v>27</v>
      </c>
      <c r="M656" s="350" t="s">
        <v>1029</v>
      </c>
    </row>
    <row r="657" spans="1:13">
      <c r="A657" s="77" t="e">
        <f>VLOOKUP(B657,#REF!,3,FALSE)</f>
        <v>#REF!</v>
      </c>
      <c r="B657" s="68">
        <v>116</v>
      </c>
      <c r="C657" s="69" t="s">
        <v>280</v>
      </c>
      <c r="D657" s="40" t="s">
        <v>396</v>
      </c>
      <c r="E657" s="49" t="s">
        <v>917</v>
      </c>
      <c r="F657" s="41" t="s">
        <v>8</v>
      </c>
      <c r="G657" s="19"/>
      <c r="H657" s="19"/>
      <c r="I657" s="10"/>
      <c r="J657" s="10"/>
      <c r="K657" s="10">
        <v>-2</v>
      </c>
      <c r="L657" s="12" t="s">
        <v>155</v>
      </c>
      <c r="M657" s="350" t="s">
        <v>1030</v>
      </c>
    </row>
    <row r="658" spans="1:13" ht="26.4">
      <c r="A658" s="77" t="e">
        <f>VLOOKUP(B658,#REF!,3,FALSE)</f>
        <v>#REF!</v>
      </c>
      <c r="B658" s="68">
        <v>116</v>
      </c>
      <c r="C658" s="69" t="s">
        <v>280</v>
      </c>
      <c r="D658" s="40" t="s">
        <v>396</v>
      </c>
      <c r="E658" s="49" t="s">
        <v>917</v>
      </c>
      <c r="F658" s="41" t="s">
        <v>8</v>
      </c>
      <c r="G658" s="19"/>
      <c r="H658" s="19"/>
      <c r="I658" s="10"/>
      <c r="J658" s="10"/>
      <c r="K658" s="10">
        <v>-31.8</v>
      </c>
      <c r="L658" s="76" t="s">
        <v>1308</v>
      </c>
      <c r="M658" s="350" t="s">
        <v>1031</v>
      </c>
    </row>
    <row r="659" spans="1:13" ht="26.4">
      <c r="A659" s="77" t="e">
        <f>VLOOKUP(B659,#REF!,3,FALSE)</f>
        <v>#REF!</v>
      </c>
      <c r="B659" s="68">
        <v>116</v>
      </c>
      <c r="C659" s="69" t="s">
        <v>280</v>
      </c>
      <c r="D659" s="40" t="s">
        <v>396</v>
      </c>
      <c r="E659" s="49" t="s">
        <v>917</v>
      </c>
      <c r="F659" s="41" t="s">
        <v>8</v>
      </c>
      <c r="G659" s="19"/>
      <c r="H659" s="19"/>
      <c r="I659" s="10"/>
      <c r="J659" s="10"/>
      <c r="K659" s="10">
        <v>-5</v>
      </c>
      <c r="L659" s="76" t="s">
        <v>1310</v>
      </c>
      <c r="M659" s="350" t="s">
        <v>1032</v>
      </c>
    </row>
    <row r="660" spans="1:13" ht="39.6">
      <c r="A660" s="77" t="e">
        <f>VLOOKUP(B660,#REF!,3,FALSE)</f>
        <v>#REF!</v>
      </c>
      <c r="B660" s="68">
        <v>116</v>
      </c>
      <c r="C660" s="69" t="s">
        <v>280</v>
      </c>
      <c r="D660" s="40" t="s">
        <v>396</v>
      </c>
      <c r="E660" s="49" t="s">
        <v>917</v>
      </c>
      <c r="F660" s="41" t="s">
        <v>8</v>
      </c>
      <c r="G660" s="19"/>
      <c r="H660" s="19"/>
      <c r="I660" s="10"/>
      <c r="J660" s="10"/>
      <c r="K660" s="10">
        <v>-17.2</v>
      </c>
      <c r="L660" s="12" t="s">
        <v>1305</v>
      </c>
      <c r="M660" s="350" t="s">
        <v>1033</v>
      </c>
    </row>
    <row r="661" spans="1:13" ht="39.6">
      <c r="A661" s="77" t="e">
        <f>VLOOKUP(B661,#REF!,3,FALSE)</f>
        <v>#REF!</v>
      </c>
      <c r="B661" s="68">
        <v>116</v>
      </c>
      <c r="C661" s="69" t="s">
        <v>280</v>
      </c>
      <c r="D661" s="40" t="s">
        <v>396</v>
      </c>
      <c r="E661" s="49" t="s">
        <v>917</v>
      </c>
      <c r="F661" s="41" t="s">
        <v>8</v>
      </c>
      <c r="G661" s="19"/>
      <c r="H661" s="19"/>
      <c r="I661" s="10"/>
      <c r="J661" s="10"/>
      <c r="K661" s="10">
        <v>-143.9</v>
      </c>
      <c r="L661" s="207" t="s">
        <v>1308</v>
      </c>
      <c r="M661" s="350" t="s">
        <v>1034</v>
      </c>
    </row>
    <row r="662" spans="1:13" ht="26.4">
      <c r="A662" s="77" t="e">
        <f>VLOOKUP(B662,#REF!,3,FALSE)</f>
        <v>#REF!</v>
      </c>
      <c r="B662" s="68">
        <v>116</v>
      </c>
      <c r="C662" s="69" t="s">
        <v>280</v>
      </c>
      <c r="D662" s="40" t="s">
        <v>396</v>
      </c>
      <c r="E662" s="49" t="s">
        <v>917</v>
      </c>
      <c r="F662" s="41" t="s">
        <v>8</v>
      </c>
      <c r="G662" s="19"/>
      <c r="H662" s="19"/>
      <c r="I662" s="10"/>
      <c r="J662" s="10"/>
      <c r="K662" s="10">
        <v>-102.9</v>
      </c>
      <c r="L662" s="76" t="s">
        <v>1305</v>
      </c>
      <c r="M662" s="350" t="s">
        <v>1035</v>
      </c>
    </row>
    <row r="663" spans="1:13">
      <c r="A663" s="77" t="e">
        <f>VLOOKUP(B663,#REF!,3,FALSE)</f>
        <v>#REF!</v>
      </c>
      <c r="B663" s="68">
        <v>116</v>
      </c>
      <c r="C663" s="69" t="s">
        <v>280</v>
      </c>
      <c r="D663" s="40" t="s">
        <v>396</v>
      </c>
      <c r="E663" s="49" t="s">
        <v>917</v>
      </c>
      <c r="F663" s="41" t="s">
        <v>8</v>
      </c>
      <c r="G663" s="19"/>
      <c r="H663" s="19"/>
      <c r="I663" s="10"/>
      <c r="J663" s="10"/>
      <c r="K663" s="10">
        <v>-22</v>
      </c>
      <c r="L663" s="12" t="s">
        <v>1312</v>
      </c>
      <c r="M663" s="350" t="s">
        <v>1036</v>
      </c>
    </row>
    <row r="664" spans="1:13">
      <c r="A664" s="77" t="e">
        <f>VLOOKUP(B664,#REF!,3,FALSE)</f>
        <v>#REF!</v>
      </c>
      <c r="B664" s="68">
        <v>116</v>
      </c>
      <c r="C664" s="69" t="s">
        <v>280</v>
      </c>
      <c r="D664" s="40" t="s">
        <v>396</v>
      </c>
      <c r="E664" s="49" t="s">
        <v>917</v>
      </c>
      <c r="F664" s="41" t="s">
        <v>8</v>
      </c>
      <c r="G664" s="19"/>
      <c r="H664" s="19"/>
      <c r="I664" s="10"/>
      <c r="J664" s="10"/>
      <c r="K664" s="10">
        <v>-35.200000000000003</v>
      </c>
      <c r="L664" s="76" t="s">
        <v>1307</v>
      </c>
      <c r="M664" s="350" t="s">
        <v>1037</v>
      </c>
    </row>
    <row r="665" spans="1:13" ht="26.4">
      <c r="A665" s="77" t="e">
        <f>VLOOKUP(B665,#REF!,3,FALSE)</f>
        <v>#REF!</v>
      </c>
      <c r="B665" s="68">
        <v>116</v>
      </c>
      <c r="C665" s="69" t="s">
        <v>280</v>
      </c>
      <c r="D665" s="40" t="s">
        <v>396</v>
      </c>
      <c r="E665" s="49" t="s">
        <v>917</v>
      </c>
      <c r="F665" s="41" t="s">
        <v>8</v>
      </c>
      <c r="G665" s="19"/>
      <c r="H665" s="19"/>
      <c r="I665" s="10"/>
      <c r="J665" s="10"/>
      <c r="K665" s="10">
        <v>-10.199999999999999</v>
      </c>
      <c r="L665" s="76" t="s">
        <v>1311</v>
      </c>
      <c r="M665" s="350" t="s">
        <v>1038</v>
      </c>
    </row>
    <row r="666" spans="1:13" ht="26.4">
      <c r="A666" s="77" t="e">
        <f>VLOOKUP(B666,#REF!,3,FALSE)</f>
        <v>#REF!</v>
      </c>
      <c r="B666" s="68">
        <v>116</v>
      </c>
      <c r="C666" s="69" t="s">
        <v>280</v>
      </c>
      <c r="D666" s="40" t="s">
        <v>396</v>
      </c>
      <c r="E666" s="49" t="s">
        <v>917</v>
      </c>
      <c r="F666" s="41" t="s">
        <v>8</v>
      </c>
      <c r="G666" s="19"/>
      <c r="H666" s="19"/>
      <c r="I666" s="10"/>
      <c r="J666" s="10"/>
      <c r="K666" s="10">
        <v>-160.69999999999999</v>
      </c>
      <c r="L666" s="12" t="s">
        <v>1308</v>
      </c>
      <c r="M666" s="350" t="s">
        <v>1039</v>
      </c>
    </row>
    <row r="667" spans="1:13" ht="39.6">
      <c r="A667" s="77" t="e">
        <f>VLOOKUP(B667,#REF!,3,FALSE)</f>
        <v>#REF!</v>
      </c>
      <c r="B667" s="68">
        <v>116</v>
      </c>
      <c r="C667" s="69" t="s">
        <v>280</v>
      </c>
      <c r="D667" s="40" t="s">
        <v>396</v>
      </c>
      <c r="E667" s="49" t="s">
        <v>917</v>
      </c>
      <c r="F667" s="41" t="s">
        <v>8</v>
      </c>
      <c r="G667" s="19"/>
      <c r="H667" s="19"/>
      <c r="I667" s="10"/>
      <c r="J667" s="10"/>
      <c r="K667" s="10">
        <v>-1254.7</v>
      </c>
      <c r="L667" s="76" t="s">
        <v>1310</v>
      </c>
      <c r="M667" s="350" t="s">
        <v>1040</v>
      </c>
    </row>
    <row r="668" spans="1:13" ht="26.4">
      <c r="A668" s="77" t="e">
        <f>VLOOKUP(B668,#REF!,3,FALSE)</f>
        <v>#REF!</v>
      </c>
      <c r="B668" s="68">
        <v>116</v>
      </c>
      <c r="C668" s="69" t="s">
        <v>280</v>
      </c>
      <c r="D668" s="40" t="s">
        <v>396</v>
      </c>
      <c r="E668" s="49" t="s">
        <v>917</v>
      </c>
      <c r="F668" s="41" t="s">
        <v>8</v>
      </c>
      <c r="G668" s="19"/>
      <c r="H668" s="19"/>
      <c r="I668" s="10"/>
      <c r="J668" s="10"/>
      <c r="K668" s="10">
        <v>-86.1</v>
      </c>
      <c r="L668" s="12" t="s">
        <v>1312</v>
      </c>
      <c r="M668" s="350" t="s">
        <v>1041</v>
      </c>
    </row>
    <row r="669" spans="1:13" ht="26.4">
      <c r="A669" s="77" t="e">
        <f>VLOOKUP(B669,#REF!,3,FALSE)</f>
        <v>#REF!</v>
      </c>
      <c r="B669" s="68">
        <v>116</v>
      </c>
      <c r="C669" s="69" t="s">
        <v>280</v>
      </c>
      <c r="D669" s="40" t="s">
        <v>396</v>
      </c>
      <c r="E669" s="49" t="s">
        <v>917</v>
      </c>
      <c r="F669" s="41" t="s">
        <v>8</v>
      </c>
      <c r="G669" s="19"/>
      <c r="H669" s="19"/>
      <c r="I669" s="10"/>
      <c r="J669" s="10"/>
      <c r="K669" s="10">
        <v>-55.7</v>
      </c>
      <c r="L669" s="76" t="s">
        <v>1305</v>
      </c>
      <c r="M669" s="350" t="s">
        <v>1042</v>
      </c>
    </row>
    <row r="670" spans="1:13" ht="26.4">
      <c r="A670" s="77" t="e">
        <f>VLOOKUP(B670,#REF!,3,FALSE)</f>
        <v>#REF!</v>
      </c>
      <c r="B670" s="68">
        <v>116</v>
      </c>
      <c r="C670" s="69" t="s">
        <v>280</v>
      </c>
      <c r="D670" s="40" t="s">
        <v>396</v>
      </c>
      <c r="E670" s="49" t="s">
        <v>917</v>
      </c>
      <c r="F670" s="41" t="s">
        <v>8</v>
      </c>
      <c r="G670" s="19"/>
      <c r="H670" s="19"/>
      <c r="I670" s="10"/>
      <c r="J670" s="10"/>
      <c r="K670" s="10">
        <v>-43.3</v>
      </c>
      <c r="L670" s="76" t="s">
        <v>1305</v>
      </c>
      <c r="M670" s="350" t="s">
        <v>1043</v>
      </c>
    </row>
    <row r="671" spans="1:13" ht="26.4">
      <c r="A671" s="77" t="e">
        <f>VLOOKUP(B671,#REF!,3,FALSE)</f>
        <v>#REF!</v>
      </c>
      <c r="B671" s="68">
        <v>116</v>
      </c>
      <c r="C671" s="69" t="s">
        <v>280</v>
      </c>
      <c r="D671" s="40" t="s">
        <v>396</v>
      </c>
      <c r="E671" s="49" t="s">
        <v>917</v>
      </c>
      <c r="F671" s="41" t="s">
        <v>8</v>
      </c>
      <c r="G671" s="19"/>
      <c r="H671" s="19"/>
      <c r="I671" s="10"/>
      <c r="J671" s="10"/>
      <c r="K671" s="10">
        <v>-329.3</v>
      </c>
      <c r="L671" s="12" t="s">
        <v>56</v>
      </c>
      <c r="M671" s="350" t="s">
        <v>1044</v>
      </c>
    </row>
    <row r="672" spans="1:13" ht="26.4">
      <c r="A672" s="77" t="e">
        <f>VLOOKUP(B672,#REF!,3,FALSE)</f>
        <v>#REF!</v>
      </c>
      <c r="B672" s="68">
        <v>116</v>
      </c>
      <c r="C672" s="69" t="s">
        <v>280</v>
      </c>
      <c r="D672" s="40" t="s">
        <v>396</v>
      </c>
      <c r="E672" s="49" t="s">
        <v>917</v>
      </c>
      <c r="F672" s="41" t="s">
        <v>8</v>
      </c>
      <c r="G672" s="19"/>
      <c r="H672" s="19"/>
      <c r="I672" s="10"/>
      <c r="J672" s="10"/>
      <c r="K672" s="10">
        <v>-20.8</v>
      </c>
      <c r="L672" s="12" t="s">
        <v>155</v>
      </c>
      <c r="M672" s="350" t="s">
        <v>1045</v>
      </c>
    </row>
    <row r="673" spans="1:13">
      <c r="A673" s="77" t="e">
        <f>VLOOKUP(B673,#REF!,3,FALSE)</f>
        <v>#REF!</v>
      </c>
      <c r="B673" s="68">
        <v>116</v>
      </c>
      <c r="C673" s="69" t="s">
        <v>280</v>
      </c>
      <c r="D673" s="40" t="s">
        <v>396</v>
      </c>
      <c r="E673" s="49" t="s">
        <v>917</v>
      </c>
      <c r="F673" s="41" t="s">
        <v>8</v>
      </c>
      <c r="G673" s="19"/>
      <c r="H673" s="19"/>
      <c r="I673" s="10"/>
      <c r="J673" s="10"/>
      <c r="K673" s="10">
        <v>-30.3</v>
      </c>
      <c r="L673" s="76" t="s">
        <v>9</v>
      </c>
      <c r="M673" s="350" t="s">
        <v>1046</v>
      </c>
    </row>
    <row r="674" spans="1:13">
      <c r="A674" s="77" t="e">
        <f>VLOOKUP(B674,#REF!,3,FALSE)</f>
        <v>#REF!</v>
      </c>
      <c r="B674" s="68">
        <v>116</v>
      </c>
      <c r="C674" s="69" t="s">
        <v>280</v>
      </c>
      <c r="D674" s="40" t="s">
        <v>396</v>
      </c>
      <c r="E674" s="49" t="s">
        <v>917</v>
      </c>
      <c r="F674" s="41" t="s">
        <v>8</v>
      </c>
      <c r="G674" s="19"/>
      <c r="H674" s="19"/>
      <c r="I674" s="10"/>
      <c r="J674" s="10"/>
      <c r="K674" s="10">
        <v>-21.3</v>
      </c>
      <c r="L674" s="76" t="s">
        <v>9</v>
      </c>
      <c r="M674" s="350" t="s">
        <v>1047</v>
      </c>
    </row>
    <row r="675" spans="1:13">
      <c r="A675" s="77" t="e">
        <f>VLOOKUP(B675,#REF!,3,FALSE)</f>
        <v>#REF!</v>
      </c>
      <c r="B675" s="68">
        <v>116</v>
      </c>
      <c r="C675" s="69" t="s">
        <v>280</v>
      </c>
      <c r="D675" s="40" t="s">
        <v>396</v>
      </c>
      <c r="E675" s="49" t="s">
        <v>917</v>
      </c>
      <c r="F675" s="41" t="s">
        <v>61</v>
      </c>
      <c r="G675" s="19">
        <v>400</v>
      </c>
      <c r="H675" s="19"/>
      <c r="I675" s="10" t="str">
        <f t="shared" ref="I675:I940" si="33">IF(ISBLANK(H675),"",+H675/G675*100)</f>
        <v/>
      </c>
      <c r="J675" s="10">
        <f t="shared" si="32"/>
        <v>-400</v>
      </c>
      <c r="K675" s="10">
        <v>-400</v>
      </c>
      <c r="L675" s="76" t="s">
        <v>1311</v>
      </c>
      <c r="M675" s="350" t="s">
        <v>1049</v>
      </c>
    </row>
    <row r="676" spans="1:13" ht="26.4">
      <c r="A676" s="77" t="e">
        <f>VLOOKUP(B676,#REF!,3,FALSE)</f>
        <v>#REF!</v>
      </c>
      <c r="B676" s="68">
        <v>116</v>
      </c>
      <c r="C676" s="69" t="s">
        <v>280</v>
      </c>
      <c r="D676" s="40" t="s">
        <v>396</v>
      </c>
      <c r="E676" s="49" t="s">
        <v>917</v>
      </c>
      <c r="F676" s="41" t="s">
        <v>328</v>
      </c>
      <c r="G676" s="22">
        <v>1480</v>
      </c>
      <c r="H676" s="22">
        <v>368.2</v>
      </c>
      <c r="I676" s="22">
        <f t="shared" si="33"/>
        <v>24.878378378378375</v>
      </c>
      <c r="J676" s="10">
        <f t="shared" si="32"/>
        <v>-1111.8</v>
      </c>
      <c r="K676" s="22">
        <v>-459.9</v>
      </c>
      <c r="L676" s="76" t="s">
        <v>1305</v>
      </c>
      <c r="M676" s="350" t="s">
        <v>1050</v>
      </c>
    </row>
    <row r="677" spans="1:13" ht="39.6">
      <c r="A677" s="77" t="e">
        <f>VLOOKUP(B677,#REF!,3,FALSE)</f>
        <v>#REF!</v>
      </c>
      <c r="B677" s="68">
        <v>116</v>
      </c>
      <c r="C677" s="69" t="s">
        <v>280</v>
      </c>
      <c r="D677" s="40" t="s">
        <v>396</v>
      </c>
      <c r="E677" s="49" t="s">
        <v>917</v>
      </c>
      <c r="F677" s="41" t="s">
        <v>328</v>
      </c>
      <c r="G677" s="22"/>
      <c r="H677" s="22"/>
      <c r="I677" s="22"/>
      <c r="J677" s="10"/>
      <c r="K677" s="22">
        <v>-6.22288</v>
      </c>
      <c r="L677" s="76" t="s">
        <v>9</v>
      </c>
      <c r="M677" s="350" t="s">
        <v>1051</v>
      </c>
    </row>
    <row r="678" spans="1:13" ht="52.8">
      <c r="A678" s="77" t="e">
        <f>VLOOKUP(B678,#REF!,3,FALSE)</f>
        <v>#REF!</v>
      </c>
      <c r="B678" s="68">
        <v>116</v>
      </c>
      <c r="C678" s="69" t="s">
        <v>280</v>
      </c>
      <c r="D678" s="40" t="s">
        <v>396</v>
      </c>
      <c r="E678" s="49" t="s">
        <v>917</v>
      </c>
      <c r="F678" s="41" t="s">
        <v>328</v>
      </c>
      <c r="G678" s="22"/>
      <c r="H678" s="22"/>
      <c r="I678" s="22"/>
      <c r="J678" s="10"/>
      <c r="K678" s="22">
        <v>-17.34066</v>
      </c>
      <c r="L678" s="76" t="s">
        <v>1305</v>
      </c>
      <c r="M678" s="350" t="s">
        <v>1052</v>
      </c>
    </row>
    <row r="679" spans="1:13" ht="79.2">
      <c r="A679" s="77" t="e">
        <f>VLOOKUP(B679,#REF!,3,FALSE)</f>
        <v>#REF!</v>
      </c>
      <c r="B679" s="68">
        <v>116</v>
      </c>
      <c r="C679" s="69" t="s">
        <v>280</v>
      </c>
      <c r="D679" s="40" t="s">
        <v>396</v>
      </c>
      <c r="E679" s="49" t="s">
        <v>917</v>
      </c>
      <c r="F679" s="41" t="s">
        <v>328</v>
      </c>
      <c r="G679" s="22"/>
      <c r="H679" s="22"/>
      <c r="I679" s="22"/>
      <c r="J679" s="10"/>
      <c r="K679" s="22">
        <v>-141.4</v>
      </c>
      <c r="L679" s="76" t="s">
        <v>1305</v>
      </c>
      <c r="M679" s="350" t="s">
        <v>1053</v>
      </c>
    </row>
    <row r="680" spans="1:13" ht="26.4">
      <c r="A680" s="77" t="e">
        <f>VLOOKUP(B680,#REF!,3,FALSE)</f>
        <v>#REF!</v>
      </c>
      <c r="B680" s="68">
        <v>116</v>
      </c>
      <c r="C680" s="69" t="s">
        <v>280</v>
      </c>
      <c r="D680" s="40" t="s">
        <v>396</v>
      </c>
      <c r="E680" s="49" t="s">
        <v>917</v>
      </c>
      <c r="F680" s="41" t="s">
        <v>328</v>
      </c>
      <c r="G680" s="22"/>
      <c r="H680" s="22"/>
      <c r="I680" s="22"/>
      <c r="J680" s="10"/>
      <c r="K680" s="22">
        <v>-24.5</v>
      </c>
      <c r="L680" s="76" t="s">
        <v>9</v>
      </c>
      <c r="M680" s="350" t="s">
        <v>1054</v>
      </c>
    </row>
    <row r="681" spans="1:13" ht="26.4">
      <c r="A681" s="77" t="e">
        <f>VLOOKUP(B681,#REF!,3,FALSE)</f>
        <v>#REF!</v>
      </c>
      <c r="B681" s="68">
        <v>116</v>
      </c>
      <c r="C681" s="69" t="s">
        <v>280</v>
      </c>
      <c r="D681" s="40" t="s">
        <v>396</v>
      </c>
      <c r="E681" s="49" t="s">
        <v>917</v>
      </c>
      <c r="F681" s="41" t="s">
        <v>328</v>
      </c>
      <c r="G681" s="22"/>
      <c r="H681" s="22"/>
      <c r="I681" s="22"/>
      <c r="J681" s="10"/>
      <c r="K681" s="22">
        <v>-5.8250000000000002</v>
      </c>
      <c r="L681" s="76" t="s">
        <v>9</v>
      </c>
      <c r="M681" s="350" t="s">
        <v>1055</v>
      </c>
    </row>
    <row r="682" spans="1:13" ht="26.4">
      <c r="A682" s="77" t="e">
        <f>VLOOKUP(B682,#REF!,3,FALSE)</f>
        <v>#REF!</v>
      </c>
      <c r="B682" s="68">
        <v>116</v>
      </c>
      <c r="C682" s="69" t="s">
        <v>280</v>
      </c>
      <c r="D682" s="40" t="s">
        <v>396</v>
      </c>
      <c r="E682" s="49" t="s">
        <v>917</v>
      </c>
      <c r="F682" s="41" t="s">
        <v>328</v>
      </c>
      <c r="G682" s="22"/>
      <c r="H682" s="22"/>
      <c r="I682" s="22"/>
      <c r="J682" s="10"/>
      <c r="K682" s="22">
        <v>-8</v>
      </c>
      <c r="L682" s="76" t="s">
        <v>9</v>
      </c>
      <c r="M682" s="350" t="s">
        <v>1056</v>
      </c>
    </row>
    <row r="683" spans="1:13" ht="26.4">
      <c r="A683" s="77" t="e">
        <f>VLOOKUP(B683,#REF!,3,FALSE)</f>
        <v>#REF!</v>
      </c>
      <c r="B683" s="68">
        <v>116</v>
      </c>
      <c r="C683" s="69" t="s">
        <v>280</v>
      </c>
      <c r="D683" s="40" t="s">
        <v>396</v>
      </c>
      <c r="E683" s="49" t="s">
        <v>917</v>
      </c>
      <c r="F683" s="41" t="s">
        <v>328</v>
      </c>
      <c r="G683" s="22"/>
      <c r="H683" s="22"/>
      <c r="I683" s="22"/>
      <c r="J683" s="10"/>
      <c r="K683" s="22">
        <v>-0.63622000000000001</v>
      </c>
      <c r="L683" s="76" t="s">
        <v>1305</v>
      </c>
      <c r="M683" s="350" t="s">
        <v>1057</v>
      </c>
    </row>
    <row r="684" spans="1:13" ht="26.4">
      <c r="A684" s="77" t="e">
        <f>VLOOKUP(B684,#REF!,3,FALSE)</f>
        <v>#REF!</v>
      </c>
      <c r="B684" s="68">
        <v>116</v>
      </c>
      <c r="C684" s="69" t="s">
        <v>280</v>
      </c>
      <c r="D684" s="40" t="s">
        <v>396</v>
      </c>
      <c r="E684" s="49" t="s">
        <v>917</v>
      </c>
      <c r="F684" s="41" t="s">
        <v>328</v>
      </c>
      <c r="G684" s="22"/>
      <c r="H684" s="22"/>
      <c r="I684" s="22"/>
      <c r="J684" s="10"/>
      <c r="K684" s="22">
        <v>-40</v>
      </c>
      <c r="L684" s="76" t="s">
        <v>1305</v>
      </c>
      <c r="M684" s="350" t="s">
        <v>1058</v>
      </c>
    </row>
    <row r="685" spans="1:13" ht="26.4">
      <c r="A685" s="77" t="e">
        <f>VLOOKUP(B685,#REF!,3,FALSE)</f>
        <v>#REF!</v>
      </c>
      <c r="B685" s="68">
        <v>116</v>
      </c>
      <c r="C685" s="69" t="s">
        <v>280</v>
      </c>
      <c r="D685" s="40" t="s">
        <v>396</v>
      </c>
      <c r="E685" s="49" t="s">
        <v>917</v>
      </c>
      <c r="F685" s="41" t="s">
        <v>328</v>
      </c>
      <c r="G685" s="22"/>
      <c r="H685" s="22"/>
      <c r="I685" s="22"/>
      <c r="J685" s="10"/>
      <c r="K685" s="22">
        <v>-8.6734100000000005</v>
      </c>
      <c r="L685" s="76" t="s">
        <v>1305</v>
      </c>
      <c r="M685" s="350" t="s">
        <v>1059</v>
      </c>
    </row>
    <row r="686" spans="1:13" ht="39.6">
      <c r="A686" s="77" t="e">
        <f>VLOOKUP(B686,#REF!,3,FALSE)</f>
        <v>#REF!</v>
      </c>
      <c r="B686" s="68">
        <v>116</v>
      </c>
      <c r="C686" s="69" t="s">
        <v>280</v>
      </c>
      <c r="D686" s="40" t="s">
        <v>396</v>
      </c>
      <c r="E686" s="49" t="s">
        <v>917</v>
      </c>
      <c r="F686" s="41" t="s">
        <v>328</v>
      </c>
      <c r="G686" s="22"/>
      <c r="H686" s="22"/>
      <c r="I686" s="22"/>
      <c r="J686" s="10"/>
      <c r="K686" s="22">
        <v>-67.3</v>
      </c>
      <c r="L686" s="76" t="s">
        <v>10</v>
      </c>
      <c r="M686" s="350" t="s">
        <v>1060</v>
      </c>
    </row>
    <row r="687" spans="1:13" ht="39.6">
      <c r="A687" s="77" t="e">
        <f>VLOOKUP(B687,#REF!,3,FALSE)</f>
        <v>#REF!</v>
      </c>
      <c r="B687" s="68">
        <v>116</v>
      </c>
      <c r="C687" s="69" t="s">
        <v>280</v>
      </c>
      <c r="D687" s="40" t="s">
        <v>396</v>
      </c>
      <c r="E687" s="49" t="s">
        <v>917</v>
      </c>
      <c r="F687" s="41" t="s">
        <v>328</v>
      </c>
      <c r="G687" s="22"/>
      <c r="H687" s="22"/>
      <c r="I687" s="22"/>
      <c r="J687" s="10"/>
      <c r="K687" s="22">
        <v>-4.2</v>
      </c>
      <c r="L687" s="76" t="s">
        <v>10</v>
      </c>
      <c r="M687" s="350" t="s">
        <v>1061</v>
      </c>
    </row>
    <row r="688" spans="1:13" ht="52.8">
      <c r="A688" s="77" t="e">
        <f>VLOOKUP(B688,#REF!,3,FALSE)</f>
        <v>#REF!</v>
      </c>
      <c r="B688" s="68">
        <v>116</v>
      </c>
      <c r="C688" s="69" t="s">
        <v>280</v>
      </c>
      <c r="D688" s="40" t="s">
        <v>396</v>
      </c>
      <c r="E688" s="49" t="s">
        <v>917</v>
      </c>
      <c r="F688" s="41" t="s">
        <v>328</v>
      </c>
      <c r="G688" s="22"/>
      <c r="H688" s="22"/>
      <c r="I688" s="22"/>
      <c r="J688" s="10"/>
      <c r="K688" s="22">
        <v>-327.8</v>
      </c>
      <c r="L688" s="76" t="s">
        <v>10</v>
      </c>
      <c r="M688" s="350" t="s">
        <v>1062</v>
      </c>
    </row>
    <row r="689" spans="1:13">
      <c r="A689" s="77" t="e">
        <f>VLOOKUP(B689,#REF!,3,FALSE)</f>
        <v>#REF!</v>
      </c>
      <c r="B689" s="68">
        <v>116</v>
      </c>
      <c r="C689" s="69" t="s">
        <v>280</v>
      </c>
      <c r="D689" s="40" t="s">
        <v>396</v>
      </c>
      <c r="E689" s="49" t="s">
        <v>917</v>
      </c>
      <c r="F689" s="41" t="s">
        <v>31</v>
      </c>
      <c r="G689" s="19">
        <v>4111.1000000000004</v>
      </c>
      <c r="H689" s="19">
        <v>1287.5</v>
      </c>
      <c r="I689" s="10">
        <f t="shared" si="33"/>
        <v>31.317652209870833</v>
      </c>
      <c r="J689" s="10">
        <f t="shared" si="32"/>
        <v>-2823.6000000000004</v>
      </c>
      <c r="K689" s="19">
        <v>-2823.63</v>
      </c>
      <c r="L689" s="192" t="s">
        <v>1311</v>
      </c>
      <c r="M689" s="350" t="s">
        <v>924</v>
      </c>
    </row>
    <row r="690" spans="1:13">
      <c r="A690" s="77" t="e">
        <f>VLOOKUP(B690,#REF!,3,FALSE)</f>
        <v>#REF!</v>
      </c>
      <c r="B690" s="68">
        <v>116</v>
      </c>
      <c r="C690" s="69" t="s">
        <v>280</v>
      </c>
      <c r="D690" s="40" t="s">
        <v>396</v>
      </c>
      <c r="E690" s="49" t="s">
        <v>917</v>
      </c>
      <c r="F690" s="41" t="s">
        <v>333</v>
      </c>
      <c r="G690" s="10">
        <v>179.5</v>
      </c>
      <c r="H690" s="10">
        <v>72.2</v>
      </c>
      <c r="I690" s="10">
        <f t="shared" si="33"/>
        <v>40.222841225626745</v>
      </c>
      <c r="J690" s="10">
        <f t="shared" si="32"/>
        <v>-107.3</v>
      </c>
      <c r="K690" s="19">
        <v>-107.3</v>
      </c>
      <c r="L690" s="192" t="s">
        <v>122</v>
      </c>
      <c r="M690" s="350" t="s">
        <v>924</v>
      </c>
    </row>
    <row r="691" spans="1:13">
      <c r="A691" s="77" t="e">
        <f>VLOOKUP(B691,#REF!,3,FALSE)</f>
        <v>#REF!</v>
      </c>
      <c r="B691" s="68">
        <v>116</v>
      </c>
      <c r="C691" s="69" t="s">
        <v>280</v>
      </c>
      <c r="D691" s="40" t="s">
        <v>396</v>
      </c>
      <c r="E691" s="49" t="s">
        <v>917</v>
      </c>
      <c r="F691" s="41" t="s">
        <v>55</v>
      </c>
      <c r="G691" s="10">
        <v>53183.3</v>
      </c>
      <c r="H691" s="10">
        <v>8729.9</v>
      </c>
      <c r="I691" s="10">
        <f t="shared" si="33"/>
        <v>16.41473921324927</v>
      </c>
      <c r="J691" s="10">
        <f t="shared" si="32"/>
        <v>-44453.4</v>
      </c>
      <c r="K691" s="19">
        <v>-44453.36</v>
      </c>
      <c r="L691" s="192" t="s">
        <v>1311</v>
      </c>
      <c r="M691" s="350" t="s">
        <v>924</v>
      </c>
    </row>
    <row r="692" spans="1:13">
      <c r="A692" s="77" t="e">
        <f>VLOOKUP(B692,#REF!,3,FALSE)</f>
        <v>#REF!</v>
      </c>
      <c r="B692" s="68">
        <v>116</v>
      </c>
      <c r="C692" s="69" t="s">
        <v>280</v>
      </c>
      <c r="D692" s="40" t="s">
        <v>396</v>
      </c>
      <c r="E692" s="49" t="s">
        <v>917</v>
      </c>
      <c r="F692" s="41" t="s">
        <v>756</v>
      </c>
      <c r="G692" s="396">
        <v>1018.1</v>
      </c>
      <c r="H692" s="396">
        <v>409.4</v>
      </c>
      <c r="I692" s="10">
        <f t="shared" si="33"/>
        <v>40.212159905706706</v>
      </c>
      <c r="J692" s="10">
        <f t="shared" si="32"/>
        <v>-608.70000000000005</v>
      </c>
      <c r="K692" s="19">
        <v>-608.70000000000005</v>
      </c>
      <c r="L692" s="192" t="s">
        <v>1311</v>
      </c>
      <c r="M692" s="350" t="s">
        <v>924</v>
      </c>
    </row>
    <row r="693" spans="1:13">
      <c r="A693" s="77" t="e">
        <f>VLOOKUP(B693,#REF!,3,FALSE)</f>
        <v>#REF!</v>
      </c>
      <c r="B693" s="68">
        <v>116</v>
      </c>
      <c r="C693" s="69" t="s">
        <v>280</v>
      </c>
      <c r="D693" s="40" t="s">
        <v>396</v>
      </c>
      <c r="E693" s="49" t="s">
        <v>917</v>
      </c>
      <c r="F693" s="41" t="s">
        <v>11</v>
      </c>
      <c r="G693" s="396">
        <v>10790.7</v>
      </c>
      <c r="H693" s="396">
        <v>4090.3</v>
      </c>
      <c r="I693" s="10">
        <f t="shared" si="33"/>
        <v>37.905789244441976</v>
      </c>
      <c r="J693" s="10">
        <f t="shared" si="32"/>
        <v>-6700.4000000000005</v>
      </c>
      <c r="K693" s="19">
        <v>-160.34</v>
      </c>
      <c r="L693" s="192" t="s">
        <v>1305</v>
      </c>
      <c r="M693" s="350" t="s">
        <v>1091</v>
      </c>
    </row>
    <row r="694" spans="1:13" ht="26.4">
      <c r="A694" s="77" t="e">
        <f>VLOOKUP(B694,#REF!,3,FALSE)</f>
        <v>#REF!</v>
      </c>
      <c r="B694" s="68">
        <v>116</v>
      </c>
      <c r="C694" s="69" t="s">
        <v>280</v>
      </c>
      <c r="D694" s="40" t="s">
        <v>396</v>
      </c>
      <c r="E694" s="49" t="s">
        <v>917</v>
      </c>
      <c r="F694" s="41" t="s">
        <v>11</v>
      </c>
      <c r="G694" s="396"/>
      <c r="H694" s="396"/>
      <c r="I694" s="10"/>
      <c r="J694" s="10"/>
      <c r="K694" s="19">
        <v>-4.0999999999999996</v>
      </c>
      <c r="L694" s="12" t="s">
        <v>1312</v>
      </c>
      <c r="M694" s="350" t="s">
        <v>1092</v>
      </c>
    </row>
    <row r="695" spans="1:13" ht="26.4">
      <c r="A695" s="77" t="e">
        <f>VLOOKUP(B695,#REF!,3,FALSE)</f>
        <v>#REF!</v>
      </c>
      <c r="B695" s="68">
        <v>116</v>
      </c>
      <c r="C695" s="69" t="s">
        <v>280</v>
      </c>
      <c r="D695" s="40" t="s">
        <v>396</v>
      </c>
      <c r="E695" s="49" t="s">
        <v>917</v>
      </c>
      <c r="F695" s="41" t="s">
        <v>11</v>
      </c>
      <c r="G695" s="396"/>
      <c r="H695" s="396"/>
      <c r="I695" s="10"/>
      <c r="J695" s="10"/>
      <c r="K695" s="19">
        <v>-10.5</v>
      </c>
      <c r="L695" s="192" t="s">
        <v>1305</v>
      </c>
      <c r="M695" s="350" t="s">
        <v>928</v>
      </c>
    </row>
    <row r="696" spans="1:13" ht="26.4">
      <c r="A696" s="77" t="e">
        <f>VLOOKUP(B696,#REF!,3,FALSE)</f>
        <v>#REF!</v>
      </c>
      <c r="B696" s="68">
        <v>116</v>
      </c>
      <c r="C696" s="69" t="s">
        <v>280</v>
      </c>
      <c r="D696" s="40" t="s">
        <v>396</v>
      </c>
      <c r="E696" s="49" t="s">
        <v>917</v>
      </c>
      <c r="F696" s="41" t="s">
        <v>11</v>
      </c>
      <c r="G696" s="396"/>
      <c r="H696" s="396"/>
      <c r="I696" s="10"/>
      <c r="J696" s="10"/>
      <c r="K696" s="19">
        <v>-5</v>
      </c>
      <c r="L696" s="192" t="s">
        <v>1310</v>
      </c>
      <c r="M696" s="350" t="s">
        <v>1093</v>
      </c>
    </row>
    <row r="697" spans="1:13" ht="26.4">
      <c r="A697" s="77" t="e">
        <f>VLOOKUP(B697,#REF!,3,FALSE)</f>
        <v>#REF!</v>
      </c>
      <c r="B697" s="68">
        <v>116</v>
      </c>
      <c r="C697" s="69" t="s">
        <v>280</v>
      </c>
      <c r="D697" s="40" t="s">
        <v>396</v>
      </c>
      <c r="E697" s="49" t="s">
        <v>917</v>
      </c>
      <c r="F697" s="41" t="s">
        <v>11</v>
      </c>
      <c r="G697" s="396"/>
      <c r="H697" s="396"/>
      <c r="I697" s="10"/>
      <c r="J697" s="10"/>
      <c r="K697" s="19">
        <v>-6.82</v>
      </c>
      <c r="L697" s="12" t="s">
        <v>1308</v>
      </c>
      <c r="M697" s="350" t="s">
        <v>1094</v>
      </c>
    </row>
    <row r="698" spans="1:13" ht="26.4">
      <c r="A698" s="77" t="e">
        <f>VLOOKUP(B698,#REF!,3,FALSE)</f>
        <v>#REF!</v>
      </c>
      <c r="B698" s="68">
        <v>116</v>
      </c>
      <c r="C698" s="69" t="s">
        <v>280</v>
      </c>
      <c r="D698" s="40" t="s">
        <v>396</v>
      </c>
      <c r="E698" s="49" t="s">
        <v>917</v>
      </c>
      <c r="F698" s="41" t="s">
        <v>11</v>
      </c>
      <c r="G698" s="396"/>
      <c r="H698" s="396"/>
      <c r="I698" s="10"/>
      <c r="J698" s="10"/>
      <c r="K698" s="19">
        <v>-1.1000000000000001</v>
      </c>
      <c r="L698" s="192" t="s">
        <v>1307</v>
      </c>
      <c r="M698" s="350" t="s">
        <v>1095</v>
      </c>
    </row>
    <row r="699" spans="1:13" ht="39.6">
      <c r="A699" s="77" t="e">
        <f>VLOOKUP(B699,#REF!,3,FALSE)</f>
        <v>#REF!</v>
      </c>
      <c r="B699" s="68">
        <v>116</v>
      </c>
      <c r="C699" s="69" t="s">
        <v>280</v>
      </c>
      <c r="D699" s="40" t="s">
        <v>396</v>
      </c>
      <c r="E699" s="49" t="s">
        <v>917</v>
      </c>
      <c r="F699" s="41" t="s">
        <v>11</v>
      </c>
      <c r="G699" s="396"/>
      <c r="H699" s="396"/>
      <c r="I699" s="10"/>
      <c r="J699" s="10"/>
      <c r="K699" s="19">
        <v>-45.40598</v>
      </c>
      <c r="L699" s="192" t="s">
        <v>1305</v>
      </c>
      <c r="M699" s="350" t="s">
        <v>1096</v>
      </c>
    </row>
    <row r="700" spans="1:13" ht="26.4">
      <c r="A700" s="77" t="e">
        <f>VLOOKUP(B700,#REF!,3,FALSE)</f>
        <v>#REF!</v>
      </c>
      <c r="B700" s="68">
        <v>116</v>
      </c>
      <c r="C700" s="69" t="s">
        <v>280</v>
      </c>
      <c r="D700" s="40" t="s">
        <v>396</v>
      </c>
      <c r="E700" s="49" t="s">
        <v>917</v>
      </c>
      <c r="F700" s="41" t="s">
        <v>11</v>
      </c>
      <c r="G700" s="396"/>
      <c r="H700" s="396"/>
      <c r="I700" s="10"/>
      <c r="J700" s="10"/>
      <c r="K700" s="19">
        <v>-220.83</v>
      </c>
      <c r="L700" s="12" t="s">
        <v>294</v>
      </c>
      <c r="M700" s="350" t="s">
        <v>1097</v>
      </c>
    </row>
    <row r="701" spans="1:13" ht="39.6">
      <c r="A701" s="77" t="e">
        <f>VLOOKUP(B701,#REF!,3,FALSE)</f>
        <v>#REF!</v>
      </c>
      <c r="B701" s="68">
        <v>116</v>
      </c>
      <c r="C701" s="69" t="s">
        <v>280</v>
      </c>
      <c r="D701" s="40" t="s">
        <v>396</v>
      </c>
      <c r="E701" s="49" t="s">
        <v>917</v>
      </c>
      <c r="F701" s="41" t="s">
        <v>11</v>
      </c>
      <c r="G701" s="396"/>
      <c r="H701" s="396"/>
      <c r="I701" s="10"/>
      <c r="J701" s="10"/>
      <c r="K701" s="19">
        <v>-253.9</v>
      </c>
      <c r="L701" s="192" t="s">
        <v>9</v>
      </c>
      <c r="M701" s="350" t="s">
        <v>1098</v>
      </c>
    </row>
    <row r="702" spans="1:13" ht="52.8">
      <c r="A702" s="77" t="e">
        <f>VLOOKUP(B702,#REF!,3,FALSE)</f>
        <v>#REF!</v>
      </c>
      <c r="B702" s="68">
        <v>116</v>
      </c>
      <c r="C702" s="69" t="s">
        <v>280</v>
      </c>
      <c r="D702" s="40" t="s">
        <v>396</v>
      </c>
      <c r="E702" s="49" t="s">
        <v>917</v>
      </c>
      <c r="F702" s="41" t="s">
        <v>11</v>
      </c>
      <c r="G702" s="396"/>
      <c r="H702" s="396"/>
      <c r="I702" s="10"/>
      <c r="J702" s="10"/>
      <c r="K702" s="19">
        <v>-67</v>
      </c>
      <c r="L702" s="218" t="s">
        <v>27</v>
      </c>
      <c r="M702" s="350" t="s">
        <v>1099</v>
      </c>
    </row>
    <row r="703" spans="1:13" ht="26.4">
      <c r="A703" s="77" t="e">
        <f>VLOOKUP(B703,#REF!,3,FALSE)</f>
        <v>#REF!</v>
      </c>
      <c r="B703" s="68">
        <v>116</v>
      </c>
      <c r="C703" s="69" t="s">
        <v>280</v>
      </c>
      <c r="D703" s="40" t="s">
        <v>396</v>
      </c>
      <c r="E703" s="49" t="s">
        <v>917</v>
      </c>
      <c r="F703" s="41" t="s">
        <v>11</v>
      </c>
      <c r="G703" s="396"/>
      <c r="H703" s="396"/>
      <c r="I703" s="10"/>
      <c r="J703" s="10"/>
      <c r="K703" s="19">
        <v>-1</v>
      </c>
      <c r="L703" s="192" t="s">
        <v>1307</v>
      </c>
      <c r="M703" s="350" t="s">
        <v>1100</v>
      </c>
    </row>
    <row r="704" spans="1:13" ht="26.4">
      <c r="A704" s="77" t="e">
        <f>VLOOKUP(B704,#REF!,3,FALSE)</f>
        <v>#REF!</v>
      </c>
      <c r="B704" s="68">
        <v>116</v>
      </c>
      <c r="C704" s="69" t="s">
        <v>280</v>
      </c>
      <c r="D704" s="40" t="s">
        <v>396</v>
      </c>
      <c r="E704" s="49" t="s">
        <v>917</v>
      </c>
      <c r="F704" s="41" t="s">
        <v>11</v>
      </c>
      <c r="G704" s="396"/>
      <c r="H704" s="396"/>
      <c r="I704" s="10"/>
      <c r="J704" s="10"/>
      <c r="K704" s="19">
        <v>-0.4</v>
      </c>
      <c r="L704" s="192" t="s">
        <v>1307</v>
      </c>
      <c r="M704" s="350" t="s">
        <v>1101</v>
      </c>
    </row>
    <row r="705" spans="1:13" ht="26.4">
      <c r="A705" s="77" t="e">
        <f>VLOOKUP(B705,#REF!,3,FALSE)</f>
        <v>#REF!</v>
      </c>
      <c r="B705" s="68">
        <v>116</v>
      </c>
      <c r="C705" s="69" t="s">
        <v>280</v>
      </c>
      <c r="D705" s="40" t="s">
        <v>396</v>
      </c>
      <c r="E705" s="49" t="s">
        <v>917</v>
      </c>
      <c r="F705" s="41" t="s">
        <v>11</v>
      </c>
      <c r="G705" s="396"/>
      <c r="H705" s="396"/>
      <c r="I705" s="10"/>
      <c r="J705" s="10"/>
      <c r="K705" s="19">
        <v>-18.61</v>
      </c>
      <c r="L705" s="192" t="s">
        <v>1305</v>
      </c>
      <c r="M705" s="350" t="s">
        <v>1102</v>
      </c>
    </row>
    <row r="706" spans="1:13" ht="26.4">
      <c r="A706" s="77" t="e">
        <f>VLOOKUP(B706,#REF!,3,FALSE)</f>
        <v>#REF!</v>
      </c>
      <c r="B706" s="68">
        <v>116</v>
      </c>
      <c r="C706" s="69" t="s">
        <v>280</v>
      </c>
      <c r="D706" s="40" t="s">
        <v>396</v>
      </c>
      <c r="E706" s="49" t="s">
        <v>917</v>
      </c>
      <c r="F706" s="41" t="s">
        <v>11</v>
      </c>
      <c r="G706" s="396"/>
      <c r="H706" s="396"/>
      <c r="I706" s="10"/>
      <c r="J706" s="10"/>
      <c r="K706" s="19">
        <v>-1</v>
      </c>
      <c r="L706" s="192" t="s">
        <v>1307</v>
      </c>
      <c r="M706" s="350" t="s">
        <v>1103</v>
      </c>
    </row>
    <row r="707" spans="1:13" ht="26.4">
      <c r="A707" s="77" t="e">
        <f>VLOOKUP(B707,#REF!,3,FALSE)</f>
        <v>#REF!</v>
      </c>
      <c r="B707" s="68">
        <v>116</v>
      </c>
      <c r="C707" s="69" t="s">
        <v>280</v>
      </c>
      <c r="D707" s="40" t="s">
        <v>396</v>
      </c>
      <c r="E707" s="49" t="s">
        <v>917</v>
      </c>
      <c r="F707" s="41" t="s">
        <v>11</v>
      </c>
      <c r="G707" s="396"/>
      <c r="H707" s="396"/>
      <c r="I707" s="10"/>
      <c r="J707" s="10"/>
      <c r="K707" s="19">
        <v>-0.5</v>
      </c>
      <c r="L707" s="192" t="s">
        <v>1307</v>
      </c>
      <c r="M707" s="350" t="s">
        <v>1104</v>
      </c>
    </row>
    <row r="708" spans="1:13" ht="26.4">
      <c r="A708" s="77" t="e">
        <f>VLOOKUP(B708,#REF!,3,FALSE)</f>
        <v>#REF!</v>
      </c>
      <c r="B708" s="68">
        <v>116</v>
      </c>
      <c r="C708" s="69" t="s">
        <v>280</v>
      </c>
      <c r="D708" s="40" t="s">
        <v>396</v>
      </c>
      <c r="E708" s="49" t="s">
        <v>917</v>
      </c>
      <c r="F708" s="41" t="s">
        <v>11</v>
      </c>
      <c r="G708" s="396"/>
      <c r="H708" s="396"/>
      <c r="I708" s="10"/>
      <c r="J708" s="10"/>
      <c r="K708" s="19">
        <v>-5.2</v>
      </c>
      <c r="L708" s="192" t="s">
        <v>1305</v>
      </c>
      <c r="M708" s="350" t="s">
        <v>1105</v>
      </c>
    </row>
    <row r="709" spans="1:13" ht="26.4">
      <c r="A709" s="77" t="e">
        <f>VLOOKUP(B709,#REF!,3,FALSE)</f>
        <v>#REF!</v>
      </c>
      <c r="B709" s="68">
        <v>116</v>
      </c>
      <c r="C709" s="69" t="s">
        <v>280</v>
      </c>
      <c r="D709" s="40" t="s">
        <v>396</v>
      </c>
      <c r="E709" s="49" t="s">
        <v>917</v>
      </c>
      <c r="F709" s="41" t="s">
        <v>11</v>
      </c>
      <c r="G709" s="396"/>
      <c r="H709" s="396"/>
      <c r="I709" s="10"/>
      <c r="J709" s="10"/>
      <c r="K709" s="19">
        <v>-5</v>
      </c>
      <c r="L709" s="192" t="s">
        <v>1305</v>
      </c>
      <c r="M709" s="350" t="s">
        <v>1106</v>
      </c>
    </row>
    <row r="710" spans="1:13" ht="26.4">
      <c r="A710" s="77" t="e">
        <f>VLOOKUP(B710,#REF!,3,FALSE)</f>
        <v>#REF!</v>
      </c>
      <c r="B710" s="68">
        <v>116</v>
      </c>
      <c r="C710" s="69" t="s">
        <v>280</v>
      </c>
      <c r="D710" s="40" t="s">
        <v>396</v>
      </c>
      <c r="E710" s="49" t="s">
        <v>917</v>
      </c>
      <c r="F710" s="41" t="s">
        <v>11</v>
      </c>
      <c r="G710" s="396"/>
      <c r="H710" s="396"/>
      <c r="I710" s="10"/>
      <c r="J710" s="10"/>
      <c r="K710" s="19">
        <v>-6</v>
      </c>
      <c r="L710" s="12" t="s">
        <v>1312</v>
      </c>
      <c r="M710" s="350" t="s">
        <v>1107</v>
      </c>
    </row>
    <row r="711" spans="1:13" ht="26.4">
      <c r="A711" s="77" t="e">
        <f>VLOOKUP(B711,#REF!,3,FALSE)</f>
        <v>#REF!</v>
      </c>
      <c r="B711" s="68">
        <v>116</v>
      </c>
      <c r="C711" s="69" t="s">
        <v>280</v>
      </c>
      <c r="D711" s="40" t="s">
        <v>396</v>
      </c>
      <c r="E711" s="49" t="s">
        <v>917</v>
      </c>
      <c r="F711" s="41" t="s">
        <v>11</v>
      </c>
      <c r="G711" s="396"/>
      <c r="H711" s="396"/>
      <c r="I711" s="10"/>
      <c r="J711" s="10"/>
      <c r="K711" s="19">
        <v>-0.2</v>
      </c>
      <c r="L711" s="12" t="s">
        <v>1312</v>
      </c>
      <c r="M711" s="350" t="s">
        <v>1108</v>
      </c>
    </row>
    <row r="712" spans="1:13" ht="26.4">
      <c r="A712" s="77" t="e">
        <f>VLOOKUP(B712,#REF!,3,FALSE)</f>
        <v>#REF!</v>
      </c>
      <c r="B712" s="68">
        <v>116</v>
      </c>
      <c r="C712" s="69" t="s">
        <v>280</v>
      </c>
      <c r="D712" s="40" t="s">
        <v>396</v>
      </c>
      <c r="E712" s="49" t="s">
        <v>917</v>
      </c>
      <c r="F712" s="41" t="s">
        <v>11</v>
      </c>
      <c r="G712" s="396"/>
      <c r="H712" s="396"/>
      <c r="I712" s="10"/>
      <c r="J712" s="10"/>
      <c r="K712" s="19">
        <v>-0.6</v>
      </c>
      <c r="L712" s="192" t="s">
        <v>1307</v>
      </c>
      <c r="M712" s="350" t="s">
        <v>946</v>
      </c>
    </row>
    <row r="713" spans="1:13" ht="26.4">
      <c r="A713" s="77" t="e">
        <f>VLOOKUP(B713,#REF!,3,FALSE)</f>
        <v>#REF!</v>
      </c>
      <c r="B713" s="68">
        <v>116</v>
      </c>
      <c r="C713" s="69" t="s">
        <v>280</v>
      </c>
      <c r="D713" s="40" t="s">
        <v>396</v>
      </c>
      <c r="E713" s="49" t="s">
        <v>917</v>
      </c>
      <c r="F713" s="41" t="s">
        <v>11</v>
      </c>
      <c r="G713" s="396"/>
      <c r="H713" s="396"/>
      <c r="I713" s="10"/>
      <c r="J713" s="10"/>
      <c r="K713" s="19">
        <v>-4.8</v>
      </c>
      <c r="L713" s="12" t="s">
        <v>1314</v>
      </c>
      <c r="M713" s="350" t="s">
        <v>1109</v>
      </c>
    </row>
    <row r="714" spans="1:13">
      <c r="A714" s="77" t="e">
        <f>VLOOKUP(B714,#REF!,3,FALSE)</f>
        <v>#REF!</v>
      </c>
      <c r="B714" s="68">
        <v>116</v>
      </c>
      <c r="C714" s="69" t="s">
        <v>280</v>
      </c>
      <c r="D714" s="40" t="s">
        <v>396</v>
      </c>
      <c r="E714" s="49" t="s">
        <v>917</v>
      </c>
      <c r="F714" s="41" t="s">
        <v>11</v>
      </c>
      <c r="G714" s="396"/>
      <c r="H714" s="396"/>
      <c r="I714" s="10"/>
      <c r="J714" s="10"/>
      <c r="K714" s="19">
        <v>-4</v>
      </c>
      <c r="L714" s="12" t="s">
        <v>1314</v>
      </c>
      <c r="M714" s="350" t="s">
        <v>947</v>
      </c>
    </row>
    <row r="715" spans="1:13">
      <c r="A715" s="77" t="e">
        <f>VLOOKUP(B715,#REF!,3,FALSE)</f>
        <v>#REF!</v>
      </c>
      <c r="B715" s="68">
        <v>116</v>
      </c>
      <c r="C715" s="69" t="s">
        <v>280</v>
      </c>
      <c r="D715" s="40" t="s">
        <v>396</v>
      </c>
      <c r="E715" s="49" t="s">
        <v>917</v>
      </c>
      <c r="F715" s="41" t="s">
        <v>11</v>
      </c>
      <c r="G715" s="396"/>
      <c r="H715" s="396"/>
      <c r="I715" s="10"/>
      <c r="J715" s="10"/>
      <c r="K715" s="19">
        <v>-4.9000000000000004</v>
      </c>
      <c r="L715" s="192" t="s">
        <v>1307</v>
      </c>
      <c r="M715" s="350" t="s">
        <v>948</v>
      </c>
    </row>
    <row r="716" spans="1:13" ht="26.4">
      <c r="A716" s="77" t="e">
        <f>VLOOKUP(B716,#REF!,3,FALSE)</f>
        <v>#REF!</v>
      </c>
      <c r="B716" s="68">
        <v>116</v>
      </c>
      <c r="C716" s="69" t="s">
        <v>280</v>
      </c>
      <c r="D716" s="40" t="s">
        <v>396</v>
      </c>
      <c r="E716" s="49" t="s">
        <v>917</v>
      </c>
      <c r="F716" s="41" t="s">
        <v>11</v>
      </c>
      <c r="G716" s="396"/>
      <c r="H716" s="396"/>
      <c r="I716" s="10"/>
      <c r="J716" s="10"/>
      <c r="K716" s="19">
        <v>-1.1000000000000001</v>
      </c>
      <c r="L716" s="12" t="s">
        <v>1314</v>
      </c>
      <c r="M716" s="350" t="s">
        <v>950</v>
      </c>
    </row>
    <row r="717" spans="1:13" ht="26.4">
      <c r="A717" s="77" t="e">
        <f>VLOOKUP(B717,#REF!,3,FALSE)</f>
        <v>#REF!</v>
      </c>
      <c r="B717" s="68">
        <v>116</v>
      </c>
      <c r="C717" s="69" t="s">
        <v>280</v>
      </c>
      <c r="D717" s="40" t="s">
        <v>396</v>
      </c>
      <c r="E717" s="49" t="s">
        <v>917</v>
      </c>
      <c r="F717" s="41" t="s">
        <v>11</v>
      </c>
      <c r="G717" s="396"/>
      <c r="H717" s="396"/>
      <c r="I717" s="10"/>
      <c r="J717" s="10"/>
      <c r="K717" s="19">
        <v>-0.1</v>
      </c>
      <c r="L717" s="192" t="s">
        <v>1307</v>
      </c>
      <c r="M717" s="350" t="s">
        <v>952</v>
      </c>
    </row>
    <row r="718" spans="1:13" ht="26.4">
      <c r="A718" s="77" t="e">
        <f>VLOOKUP(B718,#REF!,3,FALSE)</f>
        <v>#REF!</v>
      </c>
      <c r="B718" s="68">
        <v>116</v>
      </c>
      <c r="C718" s="69" t="s">
        <v>280</v>
      </c>
      <c r="D718" s="40" t="s">
        <v>396</v>
      </c>
      <c r="E718" s="49" t="s">
        <v>917</v>
      </c>
      <c r="F718" s="41" t="s">
        <v>11</v>
      </c>
      <c r="G718" s="396"/>
      <c r="H718" s="396"/>
      <c r="I718" s="10"/>
      <c r="J718" s="10"/>
      <c r="K718" s="19">
        <v>-4</v>
      </c>
      <c r="L718" s="192" t="s">
        <v>50</v>
      </c>
      <c r="M718" s="350" t="s">
        <v>1110</v>
      </c>
    </row>
    <row r="719" spans="1:13" ht="26.4">
      <c r="A719" s="77" t="e">
        <f>VLOOKUP(B719,#REF!,3,FALSE)</f>
        <v>#REF!</v>
      </c>
      <c r="B719" s="68">
        <v>116</v>
      </c>
      <c r="C719" s="69" t="s">
        <v>280</v>
      </c>
      <c r="D719" s="40" t="s">
        <v>396</v>
      </c>
      <c r="E719" s="49" t="s">
        <v>917</v>
      </c>
      <c r="F719" s="41" t="s">
        <v>11</v>
      </c>
      <c r="G719" s="396"/>
      <c r="H719" s="396"/>
      <c r="I719" s="10"/>
      <c r="J719" s="10"/>
      <c r="K719" s="19">
        <v>-33.83</v>
      </c>
      <c r="L719" s="192" t="s">
        <v>1307</v>
      </c>
      <c r="M719" s="350" t="s">
        <v>1111</v>
      </c>
    </row>
    <row r="720" spans="1:13">
      <c r="A720" s="77" t="e">
        <f>VLOOKUP(B720,#REF!,3,FALSE)</f>
        <v>#REF!</v>
      </c>
      <c r="B720" s="68">
        <v>116</v>
      </c>
      <c r="C720" s="69" t="s">
        <v>280</v>
      </c>
      <c r="D720" s="40" t="s">
        <v>396</v>
      </c>
      <c r="E720" s="49" t="s">
        <v>917</v>
      </c>
      <c r="F720" s="41" t="s">
        <v>11</v>
      </c>
      <c r="G720" s="396"/>
      <c r="H720" s="396"/>
      <c r="I720" s="10"/>
      <c r="J720" s="10"/>
      <c r="K720" s="19">
        <v>-0.2</v>
      </c>
      <c r="L720" s="192" t="s">
        <v>50</v>
      </c>
      <c r="M720" s="350" t="s">
        <v>1112</v>
      </c>
    </row>
    <row r="721" spans="1:13" ht="26.4">
      <c r="A721" s="77" t="e">
        <f>VLOOKUP(B721,#REF!,3,FALSE)</f>
        <v>#REF!</v>
      </c>
      <c r="B721" s="68">
        <v>116</v>
      </c>
      <c r="C721" s="69" t="s">
        <v>280</v>
      </c>
      <c r="D721" s="40" t="s">
        <v>396</v>
      </c>
      <c r="E721" s="49" t="s">
        <v>917</v>
      </c>
      <c r="F721" s="41" t="s">
        <v>11</v>
      </c>
      <c r="G721" s="396"/>
      <c r="H721" s="396"/>
      <c r="I721" s="10"/>
      <c r="J721" s="10"/>
      <c r="K721" s="19">
        <v>-1.1000000000000001</v>
      </c>
      <c r="L721" s="218" t="s">
        <v>1313</v>
      </c>
      <c r="M721" s="350" t="s">
        <v>955</v>
      </c>
    </row>
    <row r="722" spans="1:13" ht="26.4">
      <c r="A722" s="77" t="e">
        <f>VLOOKUP(B722,#REF!,3,FALSE)</f>
        <v>#REF!</v>
      </c>
      <c r="B722" s="68">
        <v>116</v>
      </c>
      <c r="C722" s="69" t="s">
        <v>280</v>
      </c>
      <c r="D722" s="40" t="s">
        <v>396</v>
      </c>
      <c r="E722" s="49" t="s">
        <v>917</v>
      </c>
      <c r="F722" s="41" t="s">
        <v>11</v>
      </c>
      <c r="G722" s="396"/>
      <c r="H722" s="396"/>
      <c r="I722" s="10"/>
      <c r="J722" s="10"/>
      <c r="K722" s="19">
        <v>-11.04</v>
      </c>
      <c r="L722" s="192" t="s">
        <v>1307</v>
      </c>
      <c r="M722" s="350" t="s">
        <v>956</v>
      </c>
    </row>
    <row r="723" spans="1:13" ht="92.4">
      <c r="A723" s="77" t="e">
        <f>VLOOKUP(B723,#REF!,3,FALSE)</f>
        <v>#REF!</v>
      </c>
      <c r="B723" s="68">
        <v>116</v>
      </c>
      <c r="C723" s="69" t="s">
        <v>280</v>
      </c>
      <c r="D723" s="40" t="s">
        <v>396</v>
      </c>
      <c r="E723" s="49" t="s">
        <v>917</v>
      </c>
      <c r="F723" s="41" t="s">
        <v>11</v>
      </c>
      <c r="G723" s="396"/>
      <c r="H723" s="396"/>
      <c r="I723" s="10"/>
      <c r="J723" s="10"/>
      <c r="K723" s="19">
        <v>-70.7</v>
      </c>
      <c r="L723" s="192" t="s">
        <v>1305</v>
      </c>
      <c r="M723" s="350" t="s">
        <v>1113</v>
      </c>
    </row>
    <row r="724" spans="1:13" ht="26.4">
      <c r="A724" s="77" t="e">
        <f>VLOOKUP(B724,#REF!,3,FALSE)</f>
        <v>#REF!</v>
      </c>
      <c r="B724" s="68">
        <v>116</v>
      </c>
      <c r="C724" s="69" t="s">
        <v>280</v>
      </c>
      <c r="D724" s="40" t="s">
        <v>396</v>
      </c>
      <c r="E724" s="49" t="s">
        <v>917</v>
      </c>
      <c r="F724" s="41" t="s">
        <v>11</v>
      </c>
      <c r="G724" s="396"/>
      <c r="H724" s="396"/>
      <c r="I724" s="10"/>
      <c r="J724" s="10"/>
      <c r="K724" s="19">
        <v>-12</v>
      </c>
      <c r="L724" s="192" t="s">
        <v>1307</v>
      </c>
      <c r="M724" s="350" t="s">
        <v>1114</v>
      </c>
    </row>
    <row r="725" spans="1:13" ht="26.4">
      <c r="A725" s="77" t="e">
        <f>VLOOKUP(B725,#REF!,3,FALSE)</f>
        <v>#REF!</v>
      </c>
      <c r="B725" s="68">
        <v>116</v>
      </c>
      <c r="C725" s="69" t="s">
        <v>280</v>
      </c>
      <c r="D725" s="40" t="s">
        <v>396</v>
      </c>
      <c r="E725" s="49" t="s">
        <v>917</v>
      </c>
      <c r="F725" s="41" t="s">
        <v>11</v>
      </c>
      <c r="G725" s="396"/>
      <c r="H725" s="396"/>
      <c r="I725" s="10"/>
      <c r="J725" s="10"/>
      <c r="K725" s="19">
        <v>-75</v>
      </c>
      <c r="L725" s="12" t="s">
        <v>294</v>
      </c>
      <c r="M725" s="350" t="s">
        <v>1115</v>
      </c>
    </row>
    <row r="726" spans="1:13">
      <c r="A726" s="77" t="e">
        <f>VLOOKUP(B726,#REF!,3,FALSE)</f>
        <v>#REF!</v>
      </c>
      <c r="B726" s="68">
        <v>116</v>
      </c>
      <c r="C726" s="69" t="s">
        <v>280</v>
      </c>
      <c r="D726" s="40" t="s">
        <v>396</v>
      </c>
      <c r="E726" s="49" t="s">
        <v>917</v>
      </c>
      <c r="F726" s="41" t="s">
        <v>11</v>
      </c>
      <c r="G726" s="396"/>
      <c r="H726" s="396"/>
      <c r="I726" s="10"/>
      <c r="J726" s="10"/>
      <c r="K726" s="19">
        <v>-11.2</v>
      </c>
      <c r="L726" s="192" t="s">
        <v>1307</v>
      </c>
      <c r="M726" s="350" t="s">
        <v>1116</v>
      </c>
    </row>
    <row r="727" spans="1:13" ht="26.4">
      <c r="A727" s="77" t="e">
        <f>VLOOKUP(B727,#REF!,3,FALSE)</f>
        <v>#REF!</v>
      </c>
      <c r="B727" s="68">
        <v>116</v>
      </c>
      <c r="C727" s="69" t="s">
        <v>280</v>
      </c>
      <c r="D727" s="40" t="s">
        <v>396</v>
      </c>
      <c r="E727" s="49" t="s">
        <v>917</v>
      </c>
      <c r="F727" s="41" t="s">
        <v>11</v>
      </c>
      <c r="G727" s="396"/>
      <c r="H727" s="396"/>
      <c r="I727" s="10"/>
      <c r="J727" s="10"/>
      <c r="K727" s="19">
        <v>-0.3</v>
      </c>
      <c r="L727" s="192" t="s">
        <v>9</v>
      </c>
      <c r="M727" s="350" t="s">
        <v>1117</v>
      </c>
    </row>
    <row r="728" spans="1:13">
      <c r="A728" s="77" t="e">
        <f>VLOOKUP(B728,#REF!,3,FALSE)</f>
        <v>#REF!</v>
      </c>
      <c r="B728" s="68">
        <v>116</v>
      </c>
      <c r="C728" s="69" t="s">
        <v>280</v>
      </c>
      <c r="D728" s="40" t="s">
        <v>396</v>
      </c>
      <c r="E728" s="49" t="s">
        <v>917</v>
      </c>
      <c r="F728" s="41" t="s">
        <v>11</v>
      </c>
      <c r="G728" s="396"/>
      <c r="H728" s="396"/>
      <c r="I728" s="10"/>
      <c r="J728" s="10"/>
      <c r="K728" s="19">
        <v>-23.1</v>
      </c>
      <c r="L728" s="192" t="s">
        <v>10</v>
      </c>
      <c r="M728" s="350" t="s">
        <v>1118</v>
      </c>
    </row>
    <row r="729" spans="1:13" ht="26.4">
      <c r="A729" s="77" t="e">
        <f>VLOOKUP(B729,#REF!,3,FALSE)</f>
        <v>#REF!</v>
      </c>
      <c r="B729" s="68">
        <v>116</v>
      </c>
      <c r="C729" s="69" t="s">
        <v>280</v>
      </c>
      <c r="D729" s="40" t="s">
        <v>396</v>
      </c>
      <c r="E729" s="49" t="s">
        <v>917</v>
      </c>
      <c r="F729" s="41" t="s">
        <v>11</v>
      </c>
      <c r="G729" s="396"/>
      <c r="H729" s="396"/>
      <c r="I729" s="10"/>
      <c r="J729" s="10"/>
      <c r="K729" s="19">
        <v>-63.34</v>
      </c>
      <c r="L729" s="192" t="s">
        <v>1307</v>
      </c>
      <c r="M729" s="350" t="s">
        <v>1119</v>
      </c>
    </row>
    <row r="730" spans="1:13" ht="66">
      <c r="A730" s="77" t="e">
        <f>VLOOKUP(B730,#REF!,3,FALSE)</f>
        <v>#REF!</v>
      </c>
      <c r="B730" s="68">
        <v>116</v>
      </c>
      <c r="C730" s="69" t="s">
        <v>280</v>
      </c>
      <c r="D730" s="40" t="s">
        <v>396</v>
      </c>
      <c r="E730" s="49" t="s">
        <v>917</v>
      </c>
      <c r="F730" s="41" t="s">
        <v>11</v>
      </c>
      <c r="G730" s="396"/>
      <c r="H730" s="396"/>
      <c r="I730" s="10"/>
      <c r="J730" s="10"/>
      <c r="K730" s="19">
        <v>-28</v>
      </c>
      <c r="L730" s="192" t="s">
        <v>1305</v>
      </c>
      <c r="M730" s="350" t="s">
        <v>1120</v>
      </c>
    </row>
    <row r="731" spans="1:13" ht="26.4">
      <c r="A731" s="77" t="e">
        <f>VLOOKUP(B731,#REF!,3,FALSE)</f>
        <v>#REF!</v>
      </c>
      <c r="B731" s="68">
        <v>116</v>
      </c>
      <c r="C731" s="69" t="s">
        <v>280</v>
      </c>
      <c r="D731" s="40" t="s">
        <v>396</v>
      </c>
      <c r="E731" s="49" t="s">
        <v>917</v>
      </c>
      <c r="F731" s="41" t="s">
        <v>11</v>
      </c>
      <c r="G731" s="396"/>
      <c r="H731" s="396"/>
      <c r="I731" s="10"/>
      <c r="J731" s="10"/>
      <c r="K731" s="19">
        <v>-18</v>
      </c>
      <c r="L731" s="218" t="s">
        <v>27</v>
      </c>
      <c r="M731" s="350" t="s">
        <v>973</v>
      </c>
    </row>
    <row r="732" spans="1:13" ht="26.4">
      <c r="A732" s="77" t="e">
        <f>VLOOKUP(B732,#REF!,3,FALSE)</f>
        <v>#REF!</v>
      </c>
      <c r="B732" s="68">
        <v>116</v>
      </c>
      <c r="C732" s="69" t="s">
        <v>280</v>
      </c>
      <c r="D732" s="40" t="s">
        <v>396</v>
      </c>
      <c r="E732" s="49" t="s">
        <v>917</v>
      </c>
      <c r="F732" s="41" t="s">
        <v>11</v>
      </c>
      <c r="G732" s="396"/>
      <c r="H732" s="396"/>
      <c r="I732" s="10"/>
      <c r="J732" s="10"/>
      <c r="K732" s="19">
        <v>-13.2</v>
      </c>
      <c r="L732" s="192" t="s">
        <v>1305</v>
      </c>
      <c r="M732" s="350" t="s">
        <v>1121</v>
      </c>
    </row>
    <row r="733" spans="1:13" ht="26.4">
      <c r="A733" s="77" t="e">
        <f>VLOOKUP(B733,#REF!,3,FALSE)</f>
        <v>#REF!</v>
      </c>
      <c r="B733" s="68">
        <v>116</v>
      </c>
      <c r="C733" s="69" t="s">
        <v>280</v>
      </c>
      <c r="D733" s="40" t="s">
        <v>396</v>
      </c>
      <c r="E733" s="49" t="s">
        <v>917</v>
      </c>
      <c r="F733" s="41" t="s">
        <v>11</v>
      </c>
      <c r="G733" s="396"/>
      <c r="H733" s="396"/>
      <c r="I733" s="10"/>
      <c r="J733" s="10"/>
      <c r="K733" s="19">
        <v>-11</v>
      </c>
      <c r="L733" s="192" t="s">
        <v>9</v>
      </c>
      <c r="M733" s="350" t="s">
        <v>1122</v>
      </c>
    </row>
    <row r="734" spans="1:13" ht="26.4">
      <c r="A734" s="77" t="e">
        <f>VLOOKUP(B734,#REF!,3,FALSE)</f>
        <v>#REF!</v>
      </c>
      <c r="B734" s="68">
        <v>116</v>
      </c>
      <c r="C734" s="69" t="s">
        <v>280</v>
      </c>
      <c r="D734" s="40" t="s">
        <v>396</v>
      </c>
      <c r="E734" s="49" t="s">
        <v>917</v>
      </c>
      <c r="F734" s="41" t="s">
        <v>11</v>
      </c>
      <c r="G734" s="396"/>
      <c r="H734" s="396"/>
      <c r="I734" s="10"/>
      <c r="J734" s="10"/>
      <c r="K734" s="19">
        <v>-95.4</v>
      </c>
      <c r="L734" s="192" t="s">
        <v>9</v>
      </c>
      <c r="M734" s="350" t="s">
        <v>1123</v>
      </c>
    </row>
    <row r="735" spans="1:13" ht="26.4">
      <c r="A735" s="77" t="e">
        <f>VLOOKUP(B735,#REF!,3,FALSE)</f>
        <v>#REF!</v>
      </c>
      <c r="B735" s="68">
        <v>116</v>
      </c>
      <c r="C735" s="69" t="s">
        <v>280</v>
      </c>
      <c r="D735" s="40" t="s">
        <v>396</v>
      </c>
      <c r="E735" s="49" t="s">
        <v>917</v>
      </c>
      <c r="F735" s="41" t="s">
        <v>11</v>
      </c>
      <c r="G735" s="396"/>
      <c r="H735" s="396"/>
      <c r="I735" s="10"/>
      <c r="J735" s="10"/>
      <c r="K735" s="19">
        <v>-0.7</v>
      </c>
      <c r="L735" s="12" t="s">
        <v>155</v>
      </c>
      <c r="M735" s="350" t="s">
        <v>1124</v>
      </c>
    </row>
    <row r="736" spans="1:13" ht="26.4">
      <c r="A736" s="77" t="e">
        <f>VLOOKUP(B736,#REF!,3,FALSE)</f>
        <v>#REF!</v>
      </c>
      <c r="B736" s="68">
        <v>116</v>
      </c>
      <c r="C736" s="69" t="s">
        <v>280</v>
      </c>
      <c r="D736" s="40" t="s">
        <v>396</v>
      </c>
      <c r="E736" s="49" t="s">
        <v>917</v>
      </c>
      <c r="F736" s="41" t="s">
        <v>11</v>
      </c>
      <c r="G736" s="396"/>
      <c r="H736" s="396"/>
      <c r="I736" s="10"/>
      <c r="J736" s="10"/>
      <c r="K736" s="19">
        <v>-3.8</v>
      </c>
      <c r="L736" s="192" t="s">
        <v>1307</v>
      </c>
      <c r="M736" s="350" t="s">
        <v>1125</v>
      </c>
    </row>
    <row r="737" spans="1:13">
      <c r="A737" s="77" t="e">
        <f>VLOOKUP(B737,#REF!,3,FALSE)</f>
        <v>#REF!</v>
      </c>
      <c r="B737" s="68">
        <v>116</v>
      </c>
      <c r="C737" s="69" t="s">
        <v>280</v>
      </c>
      <c r="D737" s="40" t="s">
        <v>396</v>
      </c>
      <c r="E737" s="49" t="s">
        <v>917</v>
      </c>
      <c r="F737" s="41" t="s">
        <v>11</v>
      </c>
      <c r="G737" s="396"/>
      <c r="H737" s="396"/>
      <c r="I737" s="10"/>
      <c r="J737" s="10"/>
      <c r="K737" s="19">
        <v>-42.84</v>
      </c>
      <c r="L737" s="192" t="s">
        <v>1307</v>
      </c>
      <c r="M737" s="350" t="s">
        <v>1126</v>
      </c>
    </row>
    <row r="738" spans="1:13">
      <c r="A738" s="77" t="e">
        <f>VLOOKUP(B738,#REF!,3,FALSE)</f>
        <v>#REF!</v>
      </c>
      <c r="B738" s="68">
        <v>116</v>
      </c>
      <c r="C738" s="69" t="s">
        <v>280</v>
      </c>
      <c r="D738" s="40" t="s">
        <v>396</v>
      </c>
      <c r="E738" s="49" t="s">
        <v>917</v>
      </c>
      <c r="F738" s="41" t="s">
        <v>11</v>
      </c>
      <c r="G738" s="396"/>
      <c r="H738" s="396"/>
      <c r="I738" s="10"/>
      <c r="J738" s="10"/>
      <c r="K738" s="19">
        <v>-6.1</v>
      </c>
      <c r="L738" s="218" t="s">
        <v>27</v>
      </c>
      <c r="M738" s="350" t="s">
        <v>990</v>
      </c>
    </row>
    <row r="739" spans="1:13" ht="26.4">
      <c r="A739" s="77" t="e">
        <f>VLOOKUP(B739,#REF!,3,FALSE)</f>
        <v>#REF!</v>
      </c>
      <c r="B739" s="68">
        <v>116</v>
      </c>
      <c r="C739" s="69" t="s">
        <v>280</v>
      </c>
      <c r="D739" s="40" t="s">
        <v>396</v>
      </c>
      <c r="E739" s="49" t="s">
        <v>917</v>
      </c>
      <c r="F739" s="41" t="s">
        <v>11</v>
      </c>
      <c r="G739" s="396"/>
      <c r="H739" s="396"/>
      <c r="I739" s="10"/>
      <c r="J739" s="10"/>
      <c r="K739" s="19">
        <v>-1.5</v>
      </c>
      <c r="L739" s="192" t="s">
        <v>1310</v>
      </c>
      <c r="M739" s="350" t="s">
        <v>992</v>
      </c>
    </row>
    <row r="740" spans="1:13">
      <c r="A740" s="77" t="e">
        <f>VLOOKUP(B740,#REF!,3,FALSE)</f>
        <v>#REF!</v>
      </c>
      <c r="B740" s="68">
        <v>116</v>
      </c>
      <c r="C740" s="69" t="s">
        <v>280</v>
      </c>
      <c r="D740" s="40" t="s">
        <v>396</v>
      </c>
      <c r="E740" s="49" t="s">
        <v>917</v>
      </c>
      <c r="F740" s="41" t="s">
        <v>11</v>
      </c>
      <c r="G740" s="396"/>
      <c r="H740" s="396"/>
      <c r="I740" s="10"/>
      <c r="J740" s="10"/>
      <c r="K740" s="19">
        <v>-1.6</v>
      </c>
      <c r="L740" s="192" t="s">
        <v>1311</v>
      </c>
      <c r="M740" s="350" t="s">
        <v>1127</v>
      </c>
    </row>
    <row r="741" spans="1:13" ht="39.6">
      <c r="A741" s="77" t="e">
        <f>VLOOKUP(B741,#REF!,3,FALSE)</f>
        <v>#REF!</v>
      </c>
      <c r="B741" s="68">
        <v>116</v>
      </c>
      <c r="C741" s="69" t="s">
        <v>280</v>
      </c>
      <c r="D741" s="40" t="s">
        <v>396</v>
      </c>
      <c r="E741" s="49" t="s">
        <v>917</v>
      </c>
      <c r="F741" s="41" t="s">
        <v>11</v>
      </c>
      <c r="G741" s="396"/>
      <c r="H741" s="396"/>
      <c r="I741" s="10"/>
      <c r="J741" s="10"/>
      <c r="K741" s="19">
        <v>-52.44</v>
      </c>
      <c r="L741" s="192" t="s">
        <v>1305</v>
      </c>
      <c r="M741" s="350" t="s">
        <v>1128</v>
      </c>
    </row>
    <row r="742" spans="1:13" ht="26.4">
      <c r="A742" s="77" t="e">
        <f>VLOOKUP(B742,#REF!,3,FALSE)</f>
        <v>#REF!</v>
      </c>
      <c r="B742" s="68">
        <v>116</v>
      </c>
      <c r="C742" s="69" t="s">
        <v>280</v>
      </c>
      <c r="D742" s="40" t="s">
        <v>396</v>
      </c>
      <c r="E742" s="49" t="s">
        <v>917</v>
      </c>
      <c r="F742" s="41" t="s">
        <v>11</v>
      </c>
      <c r="G742" s="396"/>
      <c r="H742" s="396"/>
      <c r="I742" s="10"/>
      <c r="J742" s="10"/>
      <c r="K742" s="19">
        <v>-12.1</v>
      </c>
      <c r="L742" s="12" t="s">
        <v>1312</v>
      </c>
      <c r="M742" s="350" t="s">
        <v>995</v>
      </c>
    </row>
    <row r="743" spans="1:13" ht="26.4">
      <c r="A743" s="77" t="e">
        <f>VLOOKUP(B743,#REF!,3,FALSE)</f>
        <v>#REF!</v>
      </c>
      <c r="B743" s="68">
        <v>116</v>
      </c>
      <c r="C743" s="69" t="s">
        <v>280</v>
      </c>
      <c r="D743" s="40" t="s">
        <v>396</v>
      </c>
      <c r="E743" s="49" t="s">
        <v>917</v>
      </c>
      <c r="F743" s="41" t="s">
        <v>11</v>
      </c>
      <c r="G743" s="396"/>
      <c r="H743" s="396"/>
      <c r="I743" s="10"/>
      <c r="J743" s="10"/>
      <c r="K743" s="19">
        <v>-8.6</v>
      </c>
      <c r="L743" s="12" t="s">
        <v>1314</v>
      </c>
      <c r="M743" s="350" t="s">
        <v>996</v>
      </c>
    </row>
    <row r="744" spans="1:13" ht="26.4">
      <c r="A744" s="77" t="e">
        <f>VLOOKUP(B744,#REF!,3,FALSE)</f>
        <v>#REF!</v>
      </c>
      <c r="B744" s="68">
        <v>116</v>
      </c>
      <c r="C744" s="69" t="s">
        <v>280</v>
      </c>
      <c r="D744" s="40" t="s">
        <v>396</v>
      </c>
      <c r="E744" s="49" t="s">
        <v>917</v>
      </c>
      <c r="F744" s="41" t="s">
        <v>11</v>
      </c>
      <c r="G744" s="396"/>
      <c r="H744" s="396"/>
      <c r="I744" s="10"/>
      <c r="J744" s="10"/>
      <c r="K744" s="19">
        <v>-4</v>
      </c>
      <c r="L744" s="192" t="s">
        <v>1305</v>
      </c>
      <c r="M744" s="350" t="s">
        <v>1129</v>
      </c>
    </row>
    <row r="745" spans="1:13" ht="26.4">
      <c r="A745" s="77" t="e">
        <f>VLOOKUP(B745,#REF!,3,FALSE)</f>
        <v>#REF!</v>
      </c>
      <c r="B745" s="68">
        <v>116</v>
      </c>
      <c r="C745" s="69" t="s">
        <v>280</v>
      </c>
      <c r="D745" s="40" t="s">
        <v>396</v>
      </c>
      <c r="E745" s="49" t="s">
        <v>917</v>
      </c>
      <c r="F745" s="41" t="s">
        <v>11</v>
      </c>
      <c r="G745" s="396"/>
      <c r="H745" s="396"/>
      <c r="I745" s="10"/>
      <c r="J745" s="10"/>
      <c r="K745" s="19">
        <v>-32.4</v>
      </c>
      <c r="L745" s="192" t="s">
        <v>1305</v>
      </c>
      <c r="M745" s="350" t="s">
        <v>1130</v>
      </c>
    </row>
    <row r="746" spans="1:13" ht="26.4">
      <c r="A746" s="77" t="e">
        <f>VLOOKUP(B746,#REF!,3,FALSE)</f>
        <v>#REF!</v>
      </c>
      <c r="B746" s="68">
        <v>116</v>
      </c>
      <c r="C746" s="69" t="s">
        <v>280</v>
      </c>
      <c r="D746" s="40" t="s">
        <v>396</v>
      </c>
      <c r="E746" s="49" t="s">
        <v>917</v>
      </c>
      <c r="F746" s="41" t="s">
        <v>11</v>
      </c>
      <c r="G746" s="396"/>
      <c r="H746" s="396"/>
      <c r="I746" s="10"/>
      <c r="J746" s="10"/>
      <c r="K746" s="19">
        <v>-24.5</v>
      </c>
      <c r="L746" s="12" t="s">
        <v>155</v>
      </c>
      <c r="M746" s="350" t="s">
        <v>1131</v>
      </c>
    </row>
    <row r="747" spans="1:13" ht="26.4">
      <c r="A747" s="77" t="e">
        <f>VLOOKUP(B747,#REF!,3,FALSE)</f>
        <v>#REF!</v>
      </c>
      <c r="B747" s="68">
        <v>116</v>
      </c>
      <c r="C747" s="69" t="s">
        <v>280</v>
      </c>
      <c r="D747" s="40" t="s">
        <v>396</v>
      </c>
      <c r="E747" s="49" t="s">
        <v>917</v>
      </c>
      <c r="F747" s="41" t="s">
        <v>11</v>
      </c>
      <c r="G747" s="396"/>
      <c r="H747" s="396"/>
      <c r="I747" s="10"/>
      <c r="J747" s="10"/>
      <c r="K747" s="19">
        <v>-2</v>
      </c>
      <c r="L747" s="192" t="s">
        <v>1305</v>
      </c>
      <c r="M747" s="350" t="s">
        <v>1005</v>
      </c>
    </row>
    <row r="748" spans="1:13">
      <c r="A748" s="77" t="e">
        <f>VLOOKUP(B748,#REF!,3,FALSE)</f>
        <v>#REF!</v>
      </c>
      <c r="B748" s="68">
        <v>116</v>
      </c>
      <c r="C748" s="69" t="s">
        <v>280</v>
      </c>
      <c r="D748" s="40" t="s">
        <v>396</v>
      </c>
      <c r="E748" s="49" t="s">
        <v>917</v>
      </c>
      <c r="F748" s="41" t="s">
        <v>11</v>
      </c>
      <c r="G748" s="396"/>
      <c r="H748" s="396"/>
      <c r="I748" s="10"/>
      <c r="J748" s="10"/>
      <c r="K748" s="19">
        <v>-19.399999999999999</v>
      </c>
      <c r="L748" s="192" t="s">
        <v>1310</v>
      </c>
      <c r="M748" s="350" t="s">
        <v>1006</v>
      </c>
    </row>
    <row r="749" spans="1:13" ht="26.4">
      <c r="A749" s="77" t="e">
        <f>VLOOKUP(B749,#REF!,3,FALSE)</f>
        <v>#REF!</v>
      </c>
      <c r="B749" s="68">
        <v>116</v>
      </c>
      <c r="C749" s="69" t="s">
        <v>280</v>
      </c>
      <c r="D749" s="40" t="s">
        <v>396</v>
      </c>
      <c r="E749" s="49" t="s">
        <v>917</v>
      </c>
      <c r="F749" s="41" t="s">
        <v>11</v>
      </c>
      <c r="G749" s="396"/>
      <c r="H749" s="396"/>
      <c r="I749" s="10"/>
      <c r="J749" s="10"/>
      <c r="K749" s="19">
        <v>-35.1</v>
      </c>
      <c r="L749" s="192" t="s">
        <v>9</v>
      </c>
      <c r="M749" s="350" t="s">
        <v>1132</v>
      </c>
    </row>
    <row r="750" spans="1:13" ht="26.4">
      <c r="A750" s="77" t="e">
        <f>VLOOKUP(B750,#REF!,3,FALSE)</f>
        <v>#REF!</v>
      </c>
      <c r="B750" s="68">
        <v>116</v>
      </c>
      <c r="C750" s="69" t="s">
        <v>280</v>
      </c>
      <c r="D750" s="40" t="s">
        <v>396</v>
      </c>
      <c r="E750" s="49" t="s">
        <v>917</v>
      </c>
      <c r="F750" s="41" t="s">
        <v>11</v>
      </c>
      <c r="G750" s="396"/>
      <c r="H750" s="396"/>
      <c r="I750" s="10"/>
      <c r="J750" s="10"/>
      <c r="K750" s="19">
        <v>-0.2</v>
      </c>
      <c r="L750" s="192" t="s">
        <v>1305</v>
      </c>
      <c r="M750" s="350" t="s">
        <v>1009</v>
      </c>
    </row>
    <row r="751" spans="1:13" ht="26.4">
      <c r="A751" s="77" t="e">
        <f>VLOOKUP(B751,#REF!,3,FALSE)</f>
        <v>#REF!</v>
      </c>
      <c r="B751" s="68">
        <v>116</v>
      </c>
      <c r="C751" s="69" t="s">
        <v>280</v>
      </c>
      <c r="D751" s="40" t="s">
        <v>396</v>
      </c>
      <c r="E751" s="49" t="s">
        <v>917</v>
      </c>
      <c r="F751" s="41" t="s">
        <v>11</v>
      </c>
      <c r="G751" s="396"/>
      <c r="H751" s="396"/>
      <c r="I751" s="10"/>
      <c r="J751" s="10"/>
      <c r="K751" s="19">
        <v>-0.2</v>
      </c>
      <c r="L751" s="192" t="s">
        <v>1305</v>
      </c>
      <c r="M751" s="350" t="s">
        <v>1009</v>
      </c>
    </row>
    <row r="752" spans="1:13">
      <c r="A752" s="77" t="e">
        <f>VLOOKUP(B752,#REF!,3,FALSE)</f>
        <v>#REF!</v>
      </c>
      <c r="B752" s="68">
        <v>116</v>
      </c>
      <c r="C752" s="69" t="s">
        <v>280</v>
      </c>
      <c r="D752" s="40" t="s">
        <v>396</v>
      </c>
      <c r="E752" s="49" t="s">
        <v>917</v>
      </c>
      <c r="F752" s="41" t="s">
        <v>11</v>
      </c>
      <c r="G752" s="396"/>
      <c r="H752" s="396"/>
      <c r="I752" s="10"/>
      <c r="J752" s="10"/>
      <c r="K752" s="19">
        <v>-0.4</v>
      </c>
      <c r="L752" s="192" t="s">
        <v>1307</v>
      </c>
      <c r="M752" s="350" t="s">
        <v>1010</v>
      </c>
    </row>
    <row r="753" spans="1:13" ht="26.4">
      <c r="A753" s="77" t="e">
        <f>VLOOKUP(B753,#REF!,3,FALSE)</f>
        <v>#REF!</v>
      </c>
      <c r="B753" s="68">
        <v>116</v>
      </c>
      <c r="C753" s="69" t="s">
        <v>280</v>
      </c>
      <c r="D753" s="40" t="s">
        <v>396</v>
      </c>
      <c r="E753" s="49" t="s">
        <v>917</v>
      </c>
      <c r="F753" s="41" t="s">
        <v>11</v>
      </c>
      <c r="G753" s="396"/>
      <c r="H753" s="396"/>
      <c r="I753" s="10"/>
      <c r="J753" s="10"/>
      <c r="K753" s="19">
        <v>-7.6</v>
      </c>
      <c r="L753" s="192" t="s">
        <v>1305</v>
      </c>
      <c r="M753" s="350" t="s">
        <v>1009</v>
      </c>
    </row>
    <row r="754" spans="1:13" ht="26.4">
      <c r="A754" s="77" t="e">
        <f>VLOOKUP(B754,#REF!,3,FALSE)</f>
        <v>#REF!</v>
      </c>
      <c r="B754" s="68">
        <v>116</v>
      </c>
      <c r="C754" s="69" t="s">
        <v>280</v>
      </c>
      <c r="D754" s="40" t="s">
        <v>396</v>
      </c>
      <c r="E754" s="49" t="s">
        <v>917</v>
      </c>
      <c r="F754" s="41" t="s">
        <v>11</v>
      </c>
      <c r="G754" s="396"/>
      <c r="H754" s="396"/>
      <c r="I754" s="10"/>
      <c r="J754" s="10"/>
      <c r="K754" s="19">
        <v>-6.7</v>
      </c>
      <c r="L754" s="12" t="s">
        <v>1314</v>
      </c>
      <c r="M754" s="350" t="s">
        <v>1133</v>
      </c>
    </row>
    <row r="755" spans="1:13" ht="26.4">
      <c r="A755" s="77" t="e">
        <f>VLOOKUP(B755,#REF!,3,FALSE)</f>
        <v>#REF!</v>
      </c>
      <c r="B755" s="68">
        <v>116</v>
      </c>
      <c r="C755" s="69" t="s">
        <v>280</v>
      </c>
      <c r="D755" s="40" t="s">
        <v>396</v>
      </c>
      <c r="E755" s="49" t="s">
        <v>917</v>
      </c>
      <c r="F755" s="41" t="s">
        <v>11</v>
      </c>
      <c r="G755" s="396"/>
      <c r="H755" s="396"/>
      <c r="I755" s="10"/>
      <c r="J755" s="10"/>
      <c r="K755" s="19">
        <v>-1.5</v>
      </c>
      <c r="L755" s="12" t="s">
        <v>1314</v>
      </c>
      <c r="M755" s="350" t="s">
        <v>1133</v>
      </c>
    </row>
    <row r="756" spans="1:13" ht="26.4">
      <c r="A756" s="77" t="e">
        <f>VLOOKUP(B756,#REF!,3,FALSE)</f>
        <v>#REF!</v>
      </c>
      <c r="B756" s="68">
        <v>116</v>
      </c>
      <c r="C756" s="69" t="s">
        <v>280</v>
      </c>
      <c r="D756" s="40" t="s">
        <v>396</v>
      </c>
      <c r="E756" s="49" t="s">
        <v>917</v>
      </c>
      <c r="F756" s="41" t="s">
        <v>11</v>
      </c>
      <c r="G756" s="396"/>
      <c r="H756" s="396"/>
      <c r="I756" s="10"/>
      <c r="J756" s="10"/>
      <c r="K756" s="19">
        <v>-109.22</v>
      </c>
      <c r="L756" s="12" t="s">
        <v>155</v>
      </c>
      <c r="M756" s="350" t="s">
        <v>1134</v>
      </c>
    </row>
    <row r="757" spans="1:13" ht="26.4">
      <c r="A757" s="77" t="e">
        <f>VLOOKUP(B757,#REF!,3,FALSE)</f>
        <v>#REF!</v>
      </c>
      <c r="B757" s="68">
        <v>116</v>
      </c>
      <c r="C757" s="69" t="s">
        <v>280</v>
      </c>
      <c r="D757" s="40" t="s">
        <v>396</v>
      </c>
      <c r="E757" s="49" t="s">
        <v>917</v>
      </c>
      <c r="F757" s="41" t="s">
        <v>11</v>
      </c>
      <c r="G757" s="396"/>
      <c r="H757" s="396"/>
      <c r="I757" s="10"/>
      <c r="J757" s="10"/>
      <c r="K757" s="19">
        <v>-37.32</v>
      </c>
      <c r="L757" s="192" t="s">
        <v>1305</v>
      </c>
      <c r="M757" s="350" t="s">
        <v>1018</v>
      </c>
    </row>
    <row r="758" spans="1:13">
      <c r="A758" s="77" t="e">
        <f>VLOOKUP(B758,#REF!,3,FALSE)</f>
        <v>#REF!</v>
      </c>
      <c r="B758" s="68">
        <v>116</v>
      </c>
      <c r="C758" s="69" t="s">
        <v>280</v>
      </c>
      <c r="D758" s="40" t="s">
        <v>396</v>
      </c>
      <c r="E758" s="49" t="s">
        <v>917</v>
      </c>
      <c r="F758" s="41" t="s">
        <v>11</v>
      </c>
      <c r="G758" s="396"/>
      <c r="H758" s="396"/>
      <c r="I758" s="10"/>
      <c r="J758" s="10"/>
      <c r="K758" s="19">
        <v>-76.53</v>
      </c>
      <c r="L758" s="218" t="s">
        <v>1313</v>
      </c>
      <c r="M758" s="350" t="s">
        <v>1135</v>
      </c>
    </row>
    <row r="759" spans="1:13" ht="26.4">
      <c r="A759" s="77" t="e">
        <f>VLOOKUP(B759,#REF!,3,FALSE)</f>
        <v>#REF!</v>
      </c>
      <c r="B759" s="68">
        <v>116</v>
      </c>
      <c r="C759" s="69" t="s">
        <v>280</v>
      </c>
      <c r="D759" s="40" t="s">
        <v>396</v>
      </c>
      <c r="E759" s="49" t="s">
        <v>917</v>
      </c>
      <c r="F759" s="41" t="s">
        <v>11</v>
      </c>
      <c r="G759" s="396"/>
      <c r="H759" s="396"/>
      <c r="I759" s="10"/>
      <c r="J759" s="10"/>
      <c r="K759" s="19">
        <v>-95.7</v>
      </c>
      <c r="L759" s="192" t="s">
        <v>1305</v>
      </c>
      <c r="M759" s="350" t="s">
        <v>1136</v>
      </c>
    </row>
    <row r="760" spans="1:13" ht="26.4">
      <c r="A760" s="77" t="e">
        <f>VLOOKUP(B760,#REF!,3,FALSE)</f>
        <v>#REF!</v>
      </c>
      <c r="B760" s="68">
        <v>116</v>
      </c>
      <c r="C760" s="69" t="s">
        <v>280</v>
      </c>
      <c r="D760" s="40" t="s">
        <v>396</v>
      </c>
      <c r="E760" s="49" t="s">
        <v>917</v>
      </c>
      <c r="F760" s="41" t="s">
        <v>11</v>
      </c>
      <c r="G760" s="396"/>
      <c r="H760" s="396"/>
      <c r="I760" s="10"/>
      <c r="J760" s="10"/>
      <c r="K760" s="19">
        <v>-115.71</v>
      </c>
      <c r="L760" s="192" t="s">
        <v>1305</v>
      </c>
      <c r="M760" s="350" t="s">
        <v>1137</v>
      </c>
    </row>
    <row r="761" spans="1:13" ht="26.4">
      <c r="A761" s="77" t="e">
        <f>VLOOKUP(B761,#REF!,3,FALSE)</f>
        <v>#REF!</v>
      </c>
      <c r="B761" s="68">
        <v>116</v>
      </c>
      <c r="C761" s="69" t="s">
        <v>280</v>
      </c>
      <c r="D761" s="40" t="s">
        <v>396</v>
      </c>
      <c r="E761" s="49" t="s">
        <v>917</v>
      </c>
      <c r="F761" s="41" t="s">
        <v>11</v>
      </c>
      <c r="G761" s="396"/>
      <c r="H761" s="396"/>
      <c r="I761" s="10"/>
      <c r="J761" s="10"/>
      <c r="K761" s="19">
        <v>-19.239999999999998</v>
      </c>
      <c r="L761" s="12" t="s">
        <v>1308</v>
      </c>
      <c r="M761" s="350" t="s">
        <v>1138</v>
      </c>
    </row>
    <row r="762" spans="1:13" ht="26.4">
      <c r="A762" s="77" t="e">
        <f>VLOOKUP(B762,#REF!,3,FALSE)</f>
        <v>#REF!</v>
      </c>
      <c r="B762" s="68">
        <v>116</v>
      </c>
      <c r="C762" s="69" t="s">
        <v>280</v>
      </c>
      <c r="D762" s="40" t="s">
        <v>396</v>
      </c>
      <c r="E762" s="49" t="s">
        <v>917</v>
      </c>
      <c r="F762" s="41" t="s">
        <v>11</v>
      </c>
      <c r="G762" s="396"/>
      <c r="H762" s="396"/>
      <c r="I762" s="10"/>
      <c r="J762" s="10"/>
      <c r="K762" s="19">
        <v>-18.7</v>
      </c>
      <c r="L762" s="192" t="s">
        <v>1307</v>
      </c>
      <c r="M762" s="350" t="s">
        <v>1139</v>
      </c>
    </row>
    <row r="763" spans="1:13" ht="26.4">
      <c r="A763" s="77" t="e">
        <f>VLOOKUP(B763,#REF!,3,FALSE)</f>
        <v>#REF!</v>
      </c>
      <c r="B763" s="68">
        <v>116</v>
      </c>
      <c r="C763" s="69" t="s">
        <v>280</v>
      </c>
      <c r="D763" s="40" t="s">
        <v>396</v>
      </c>
      <c r="E763" s="49" t="s">
        <v>917</v>
      </c>
      <c r="F763" s="41" t="s">
        <v>11</v>
      </c>
      <c r="G763" s="396"/>
      <c r="H763" s="396"/>
      <c r="I763" s="10"/>
      <c r="J763" s="10"/>
      <c r="K763" s="19">
        <v>-7.2</v>
      </c>
      <c r="L763" s="192" t="s">
        <v>122</v>
      </c>
      <c r="M763" s="350" t="s">
        <v>1028</v>
      </c>
    </row>
    <row r="764" spans="1:13" ht="26.4">
      <c r="A764" s="77" t="e">
        <f>VLOOKUP(B764,#REF!,3,FALSE)</f>
        <v>#REF!</v>
      </c>
      <c r="B764" s="68">
        <v>116</v>
      </c>
      <c r="C764" s="69" t="s">
        <v>280</v>
      </c>
      <c r="D764" s="40" t="s">
        <v>396</v>
      </c>
      <c r="E764" s="49" t="s">
        <v>917</v>
      </c>
      <c r="F764" s="41" t="s">
        <v>11</v>
      </c>
      <c r="G764" s="396"/>
      <c r="H764" s="396"/>
      <c r="I764" s="10"/>
      <c r="J764" s="10"/>
      <c r="K764" s="19">
        <v>-6.4</v>
      </c>
      <c r="L764" s="192" t="s">
        <v>1305</v>
      </c>
      <c r="M764" s="350" t="s">
        <v>1140</v>
      </c>
    </row>
    <row r="765" spans="1:13" ht="26.4">
      <c r="A765" s="77" t="e">
        <f>VLOOKUP(B765,#REF!,3,FALSE)</f>
        <v>#REF!</v>
      </c>
      <c r="B765" s="68">
        <v>116</v>
      </c>
      <c r="C765" s="69" t="s">
        <v>280</v>
      </c>
      <c r="D765" s="40" t="s">
        <v>396</v>
      </c>
      <c r="E765" s="49" t="s">
        <v>917</v>
      </c>
      <c r="F765" s="41" t="s">
        <v>11</v>
      </c>
      <c r="G765" s="396"/>
      <c r="H765" s="396"/>
      <c r="I765" s="10"/>
      <c r="J765" s="10"/>
      <c r="K765" s="19">
        <v>-45.9</v>
      </c>
      <c r="L765" s="192" t="s">
        <v>1307</v>
      </c>
      <c r="M765" s="350" t="s">
        <v>1141</v>
      </c>
    </row>
    <row r="766" spans="1:13" ht="26.4">
      <c r="A766" s="77" t="e">
        <f>VLOOKUP(B766,#REF!,3,FALSE)</f>
        <v>#REF!</v>
      </c>
      <c r="B766" s="68">
        <v>116</v>
      </c>
      <c r="C766" s="69" t="s">
        <v>280</v>
      </c>
      <c r="D766" s="40" t="s">
        <v>396</v>
      </c>
      <c r="E766" s="49" t="s">
        <v>917</v>
      </c>
      <c r="F766" s="41" t="s">
        <v>11</v>
      </c>
      <c r="G766" s="396"/>
      <c r="H766" s="396"/>
      <c r="I766" s="10"/>
      <c r="J766" s="10"/>
      <c r="K766" s="19">
        <v>-209.2</v>
      </c>
      <c r="L766" s="12" t="s">
        <v>1308</v>
      </c>
      <c r="M766" s="350" t="s">
        <v>1142</v>
      </c>
    </row>
    <row r="767" spans="1:13" ht="39.6">
      <c r="A767" s="77" t="e">
        <f>VLOOKUP(B767,#REF!,3,FALSE)</f>
        <v>#REF!</v>
      </c>
      <c r="B767" s="68">
        <v>116</v>
      </c>
      <c r="C767" s="69" t="s">
        <v>280</v>
      </c>
      <c r="D767" s="40" t="s">
        <v>396</v>
      </c>
      <c r="E767" s="49" t="s">
        <v>917</v>
      </c>
      <c r="F767" s="41" t="s">
        <v>11</v>
      </c>
      <c r="G767" s="396"/>
      <c r="H767" s="396"/>
      <c r="I767" s="10"/>
      <c r="J767" s="10"/>
      <c r="K767" s="19">
        <v>-2123.8000000000002</v>
      </c>
      <c r="L767" s="462" t="s">
        <v>1314</v>
      </c>
      <c r="M767" s="350" t="s">
        <v>1143</v>
      </c>
    </row>
    <row r="768" spans="1:13" ht="26.4">
      <c r="A768" s="77" t="e">
        <f>VLOOKUP(B768,#REF!,3,FALSE)</f>
        <v>#REF!</v>
      </c>
      <c r="B768" s="68">
        <v>116</v>
      </c>
      <c r="C768" s="69" t="s">
        <v>280</v>
      </c>
      <c r="D768" s="40" t="s">
        <v>396</v>
      </c>
      <c r="E768" s="49" t="s">
        <v>917</v>
      </c>
      <c r="F768" s="41" t="s">
        <v>11</v>
      </c>
      <c r="G768" s="396"/>
      <c r="H768" s="396"/>
      <c r="I768" s="10"/>
      <c r="J768" s="10"/>
      <c r="K768" s="19">
        <v>-5.3409000000000004</v>
      </c>
      <c r="L768" s="12" t="s">
        <v>294</v>
      </c>
      <c r="M768" s="350" t="s">
        <v>1144</v>
      </c>
    </row>
    <row r="769" spans="1:13" ht="66">
      <c r="A769" s="77" t="e">
        <f>VLOOKUP(B769,#REF!,3,FALSE)</f>
        <v>#REF!</v>
      </c>
      <c r="B769" s="68">
        <v>116</v>
      </c>
      <c r="C769" s="69" t="s">
        <v>280</v>
      </c>
      <c r="D769" s="40" t="s">
        <v>396</v>
      </c>
      <c r="E769" s="49" t="s">
        <v>917</v>
      </c>
      <c r="F769" s="41" t="s">
        <v>11</v>
      </c>
      <c r="G769" s="396"/>
      <c r="H769" s="396"/>
      <c r="I769" s="10"/>
      <c r="J769" s="10"/>
      <c r="K769" s="19">
        <v>-4.5999999999999996</v>
      </c>
      <c r="L769" s="192" t="s">
        <v>9</v>
      </c>
      <c r="M769" s="350" t="s">
        <v>1145</v>
      </c>
    </row>
    <row r="770" spans="1:13">
      <c r="A770" s="77" t="e">
        <f>VLOOKUP(B770,#REF!,3,FALSE)</f>
        <v>#REF!</v>
      </c>
      <c r="B770" s="68">
        <v>116</v>
      </c>
      <c r="C770" s="69" t="s">
        <v>280</v>
      </c>
      <c r="D770" s="40" t="s">
        <v>396</v>
      </c>
      <c r="E770" s="49" t="s">
        <v>917</v>
      </c>
      <c r="F770" s="41" t="s">
        <v>11</v>
      </c>
      <c r="G770" s="396"/>
      <c r="H770" s="396"/>
      <c r="I770" s="10"/>
      <c r="J770" s="10"/>
      <c r="K770" s="19">
        <v>-26.1</v>
      </c>
      <c r="L770" s="192" t="s">
        <v>1305</v>
      </c>
      <c r="M770" s="350" t="s">
        <v>1146</v>
      </c>
    </row>
    <row r="771" spans="1:13" ht="26.4">
      <c r="A771" s="77" t="e">
        <f>VLOOKUP(B771,#REF!,3,FALSE)</f>
        <v>#REF!</v>
      </c>
      <c r="B771" s="68">
        <v>116</v>
      </c>
      <c r="C771" s="69" t="s">
        <v>280</v>
      </c>
      <c r="D771" s="40" t="s">
        <v>396</v>
      </c>
      <c r="E771" s="49" t="s">
        <v>917</v>
      </c>
      <c r="F771" s="41" t="s">
        <v>11</v>
      </c>
      <c r="G771" s="396"/>
      <c r="H771" s="396"/>
      <c r="I771" s="10"/>
      <c r="J771" s="10"/>
      <c r="K771" s="19">
        <v>-20.100000000000001</v>
      </c>
      <c r="L771" s="192" t="s">
        <v>1305</v>
      </c>
      <c r="M771" s="350" t="s">
        <v>1147</v>
      </c>
    </row>
    <row r="772" spans="1:13">
      <c r="A772" s="77" t="e">
        <f>VLOOKUP(B772,#REF!,3,FALSE)</f>
        <v>#REF!</v>
      </c>
      <c r="B772" s="68">
        <v>116</v>
      </c>
      <c r="C772" s="69" t="s">
        <v>280</v>
      </c>
      <c r="D772" s="40" t="s">
        <v>396</v>
      </c>
      <c r="E772" s="49" t="s">
        <v>917</v>
      </c>
      <c r="F772" s="41" t="s">
        <v>11</v>
      </c>
      <c r="G772" s="396"/>
      <c r="H772" s="396"/>
      <c r="I772" s="10"/>
      <c r="J772" s="10"/>
      <c r="K772" s="19">
        <v>-80.400000000000006</v>
      </c>
      <c r="L772" s="218" t="s">
        <v>1313</v>
      </c>
      <c r="M772" s="350" t="s">
        <v>1148</v>
      </c>
    </row>
    <row r="773" spans="1:13" ht="26.4">
      <c r="A773" s="77" t="e">
        <f>VLOOKUP(B773,#REF!,3,FALSE)</f>
        <v>#REF!</v>
      </c>
      <c r="B773" s="68">
        <v>116</v>
      </c>
      <c r="C773" s="69" t="s">
        <v>280</v>
      </c>
      <c r="D773" s="40" t="s">
        <v>396</v>
      </c>
      <c r="E773" s="49" t="s">
        <v>917</v>
      </c>
      <c r="F773" s="41" t="s">
        <v>11</v>
      </c>
      <c r="G773" s="396"/>
      <c r="H773" s="396"/>
      <c r="I773" s="10"/>
      <c r="J773" s="10"/>
      <c r="K773" s="19">
        <v>-50.5</v>
      </c>
      <c r="L773" s="192" t="s">
        <v>1305</v>
      </c>
      <c r="M773" s="350" t="s">
        <v>1149</v>
      </c>
    </row>
    <row r="774" spans="1:13" ht="26.4">
      <c r="A774" s="77" t="e">
        <f>VLOOKUP(B774,#REF!,3,FALSE)</f>
        <v>#REF!</v>
      </c>
      <c r="B774" s="68">
        <v>116</v>
      </c>
      <c r="C774" s="69" t="s">
        <v>280</v>
      </c>
      <c r="D774" s="40" t="s">
        <v>396</v>
      </c>
      <c r="E774" s="49" t="s">
        <v>917</v>
      </c>
      <c r="F774" s="41" t="s">
        <v>11</v>
      </c>
      <c r="G774" s="396"/>
      <c r="H774" s="396"/>
      <c r="I774" s="10"/>
      <c r="J774" s="10"/>
      <c r="K774" s="19">
        <v>-1059.5999999999999</v>
      </c>
      <c r="L774" s="462" t="s">
        <v>1307</v>
      </c>
      <c r="M774" s="350" t="s">
        <v>1150</v>
      </c>
    </row>
    <row r="775" spans="1:13" ht="26.4">
      <c r="A775" s="77" t="e">
        <f>VLOOKUP(B775,#REF!,3,FALSE)</f>
        <v>#REF!</v>
      </c>
      <c r="B775" s="68">
        <v>116</v>
      </c>
      <c r="C775" s="69" t="s">
        <v>280</v>
      </c>
      <c r="D775" s="40" t="s">
        <v>396</v>
      </c>
      <c r="E775" s="49" t="s">
        <v>917</v>
      </c>
      <c r="F775" s="41" t="s">
        <v>11</v>
      </c>
      <c r="G775" s="396"/>
      <c r="H775" s="396"/>
      <c r="I775" s="10"/>
      <c r="J775" s="10"/>
      <c r="K775" s="19">
        <v>-713.9</v>
      </c>
      <c r="L775" s="192" t="s">
        <v>1305</v>
      </c>
      <c r="M775" s="350" t="s">
        <v>1151</v>
      </c>
    </row>
    <row r="776" spans="1:13">
      <c r="A776" s="77" t="e">
        <f>VLOOKUP(B776,#REF!,3,FALSE)</f>
        <v>#REF!</v>
      </c>
      <c r="B776" s="68">
        <v>116</v>
      </c>
      <c r="C776" s="69" t="s">
        <v>280</v>
      </c>
      <c r="D776" s="40" t="s">
        <v>396</v>
      </c>
      <c r="E776" s="49" t="s">
        <v>917</v>
      </c>
      <c r="F776" s="41" t="s">
        <v>11</v>
      </c>
      <c r="G776" s="396"/>
      <c r="H776" s="396"/>
      <c r="I776" s="10"/>
      <c r="J776" s="10"/>
      <c r="K776" s="19">
        <v>-71.099999999999994</v>
      </c>
      <c r="L776" s="218" t="s">
        <v>27</v>
      </c>
      <c r="M776" s="350" t="s">
        <v>1152</v>
      </c>
    </row>
    <row r="777" spans="1:13" ht="26.4">
      <c r="A777" s="77" t="e">
        <f>VLOOKUP(B777,#REF!,3,FALSE)</f>
        <v>#REF!</v>
      </c>
      <c r="B777" s="68">
        <v>116</v>
      </c>
      <c r="C777" s="69" t="s">
        <v>280</v>
      </c>
      <c r="D777" s="40" t="s">
        <v>396</v>
      </c>
      <c r="E777" s="49" t="s">
        <v>917</v>
      </c>
      <c r="F777" s="41" t="s">
        <v>11</v>
      </c>
      <c r="G777" s="396"/>
      <c r="H777" s="396"/>
      <c r="I777" s="10"/>
      <c r="J777" s="10"/>
      <c r="K777" s="19">
        <v>-10.199999999999999</v>
      </c>
      <c r="L777" s="12" t="s">
        <v>155</v>
      </c>
      <c r="M777" s="350" t="s">
        <v>1045</v>
      </c>
    </row>
    <row r="778" spans="1:13" ht="26.4">
      <c r="A778" s="77" t="e">
        <f>VLOOKUP(B778,#REF!,3,FALSE)</f>
        <v>#REF!</v>
      </c>
      <c r="B778" s="68">
        <v>116</v>
      </c>
      <c r="C778" s="69" t="s">
        <v>280</v>
      </c>
      <c r="D778" s="40" t="s">
        <v>396</v>
      </c>
      <c r="E778" s="49" t="s">
        <v>917</v>
      </c>
      <c r="F778" s="41" t="s">
        <v>11</v>
      </c>
      <c r="G778" s="396"/>
      <c r="H778" s="396"/>
      <c r="I778" s="10"/>
      <c r="J778" s="10"/>
      <c r="K778" s="19">
        <v>-11</v>
      </c>
      <c r="L778" s="192" t="s">
        <v>9</v>
      </c>
      <c r="M778" s="350" t="s">
        <v>1153</v>
      </c>
    </row>
    <row r="779" spans="1:13">
      <c r="A779" s="77" t="e">
        <f>VLOOKUP(B779,#REF!,3,FALSE)</f>
        <v>#REF!</v>
      </c>
      <c r="B779" s="68">
        <v>116</v>
      </c>
      <c r="C779" s="69" t="s">
        <v>280</v>
      </c>
      <c r="D779" s="40" t="s">
        <v>396</v>
      </c>
      <c r="E779" s="49" t="s">
        <v>917</v>
      </c>
      <c r="F779" s="41" t="s">
        <v>11</v>
      </c>
      <c r="G779" s="396"/>
      <c r="H779" s="396"/>
      <c r="I779" s="10"/>
      <c r="J779" s="10"/>
      <c r="K779" s="19">
        <v>-77.599999999999994</v>
      </c>
      <c r="L779" s="192" t="s">
        <v>9</v>
      </c>
      <c r="M779" s="350" t="s">
        <v>1046</v>
      </c>
    </row>
    <row r="780" spans="1:13">
      <c r="A780" s="77" t="e">
        <f>VLOOKUP(B780,#REF!,3,FALSE)</f>
        <v>#REF!</v>
      </c>
      <c r="B780" s="68">
        <v>116</v>
      </c>
      <c r="C780" s="69" t="s">
        <v>280</v>
      </c>
      <c r="D780" s="40" t="s">
        <v>396</v>
      </c>
      <c r="E780" s="49" t="s">
        <v>917</v>
      </c>
      <c r="F780" s="41" t="s">
        <v>11</v>
      </c>
      <c r="G780" s="396"/>
      <c r="H780" s="396"/>
      <c r="I780" s="10"/>
      <c r="J780" s="10"/>
      <c r="K780" s="19">
        <v>-1</v>
      </c>
      <c r="L780" s="192" t="s">
        <v>9</v>
      </c>
      <c r="M780" s="350" t="s">
        <v>1154</v>
      </c>
    </row>
    <row r="781" spans="1:13">
      <c r="A781" s="77" t="e">
        <f>VLOOKUP(B781,#REF!,3,FALSE)</f>
        <v>#REF!</v>
      </c>
      <c r="B781" s="68">
        <v>116</v>
      </c>
      <c r="C781" s="69" t="s">
        <v>280</v>
      </c>
      <c r="D781" s="40" t="s">
        <v>396</v>
      </c>
      <c r="E781" s="49" t="s">
        <v>917</v>
      </c>
      <c r="F781" s="41" t="s">
        <v>11</v>
      </c>
      <c r="G781" s="396"/>
      <c r="H781" s="396"/>
      <c r="I781" s="10"/>
      <c r="J781" s="10"/>
      <c r="K781" s="19">
        <v>-12.6</v>
      </c>
      <c r="L781" s="192" t="s">
        <v>9</v>
      </c>
      <c r="M781" s="350" t="s">
        <v>1155</v>
      </c>
    </row>
    <row r="782" spans="1:13" ht="26.4">
      <c r="A782" s="77" t="e">
        <f>VLOOKUP(B782,#REF!,3,FALSE)</f>
        <v>#REF!</v>
      </c>
      <c r="B782" s="68">
        <v>116</v>
      </c>
      <c r="C782" s="69" t="s">
        <v>280</v>
      </c>
      <c r="D782" s="40" t="s">
        <v>396</v>
      </c>
      <c r="E782" s="49" t="s">
        <v>917</v>
      </c>
      <c r="F782" s="41" t="s">
        <v>11</v>
      </c>
      <c r="G782" s="396"/>
      <c r="H782" s="396"/>
      <c r="I782" s="10"/>
      <c r="J782" s="10"/>
      <c r="K782" s="19">
        <v>-41</v>
      </c>
      <c r="L782" s="12" t="s">
        <v>1312</v>
      </c>
      <c r="M782" s="350" t="s">
        <v>1156</v>
      </c>
    </row>
    <row r="783" spans="1:13">
      <c r="A783" s="77" t="e">
        <f>VLOOKUP(B783,#REF!,3,FALSE)</f>
        <v>#REF!</v>
      </c>
      <c r="B783" s="68">
        <v>116</v>
      </c>
      <c r="C783" s="69" t="s">
        <v>280</v>
      </c>
      <c r="D783" s="40" t="s">
        <v>396</v>
      </c>
      <c r="E783" s="49" t="s">
        <v>917</v>
      </c>
      <c r="F783" s="41" t="s">
        <v>11</v>
      </c>
      <c r="G783" s="396"/>
      <c r="H783" s="396"/>
      <c r="I783" s="10"/>
      <c r="J783" s="10"/>
      <c r="K783" s="19">
        <v>-50.1</v>
      </c>
      <c r="L783" s="192" t="s">
        <v>1307</v>
      </c>
      <c r="M783" s="350" t="s">
        <v>1157</v>
      </c>
    </row>
    <row r="784" spans="1:13" ht="26.4">
      <c r="A784" s="77" t="e">
        <f>VLOOKUP(B784,#REF!,3,FALSE)</f>
        <v>#REF!</v>
      </c>
      <c r="B784" s="68">
        <v>116</v>
      </c>
      <c r="C784" s="69" t="s">
        <v>280</v>
      </c>
      <c r="D784" s="40" t="s">
        <v>396</v>
      </c>
      <c r="E784" s="49" t="s">
        <v>917</v>
      </c>
      <c r="F784" s="41" t="s">
        <v>11</v>
      </c>
      <c r="G784" s="396"/>
      <c r="H784" s="396"/>
      <c r="I784" s="10"/>
      <c r="J784" s="10"/>
      <c r="K784" s="19">
        <v>-36.840000000000003</v>
      </c>
      <c r="L784" s="12" t="s">
        <v>294</v>
      </c>
      <c r="M784" s="350" t="s">
        <v>1158</v>
      </c>
    </row>
    <row r="785" spans="1:13">
      <c r="A785" s="77" t="e">
        <f>VLOOKUP(B785,#REF!,3,FALSE)</f>
        <v>#REF!</v>
      </c>
      <c r="B785" s="68">
        <v>116</v>
      </c>
      <c r="C785" s="69" t="s">
        <v>280</v>
      </c>
      <c r="D785" s="40" t="s">
        <v>396</v>
      </c>
      <c r="E785" s="49" t="s">
        <v>917</v>
      </c>
      <c r="F785" s="41" t="s">
        <v>379</v>
      </c>
      <c r="G785" s="396">
        <v>879.5</v>
      </c>
      <c r="H785" s="396">
        <v>879.5</v>
      </c>
      <c r="I785" s="10">
        <f t="shared" si="33"/>
        <v>100</v>
      </c>
      <c r="J785" s="10">
        <f t="shared" si="32"/>
        <v>0</v>
      </c>
      <c r="K785" s="19"/>
      <c r="L785" s="192"/>
      <c r="M785" s="350"/>
    </row>
    <row r="786" spans="1:13">
      <c r="A786" s="77" t="e">
        <f>VLOOKUP(B786,#REF!,3,FALSE)</f>
        <v>#REF!</v>
      </c>
      <c r="B786" s="68">
        <v>116</v>
      </c>
      <c r="C786" s="69" t="s">
        <v>280</v>
      </c>
      <c r="D786" s="40" t="s">
        <v>396</v>
      </c>
      <c r="E786" s="49" t="s">
        <v>917</v>
      </c>
      <c r="F786" s="41" t="s">
        <v>19</v>
      </c>
      <c r="G786" s="396">
        <v>18.899999999999999</v>
      </c>
      <c r="H786" s="396">
        <v>18.899999999999999</v>
      </c>
      <c r="I786" s="10">
        <f t="shared" si="33"/>
        <v>100</v>
      </c>
      <c r="J786" s="10">
        <f t="shared" si="32"/>
        <v>0</v>
      </c>
      <c r="K786" s="19"/>
      <c r="L786" s="192"/>
      <c r="M786" s="350"/>
    </row>
    <row r="787" spans="1:13" ht="26.4">
      <c r="A787" s="77" t="e">
        <f>VLOOKUP(B787,#REF!,3,FALSE)</f>
        <v>#REF!</v>
      </c>
      <c r="B787" s="128">
        <v>116</v>
      </c>
      <c r="C787" s="129" t="s">
        <v>280</v>
      </c>
      <c r="D787" s="50" t="s">
        <v>396</v>
      </c>
      <c r="E787" s="93" t="s">
        <v>917</v>
      </c>
      <c r="F787" s="51" t="s">
        <v>12</v>
      </c>
      <c r="G787" s="28">
        <f>SUM(G539:G786)</f>
        <v>152873.90000000002</v>
      </c>
      <c r="H787" s="28">
        <f>SUM(H539:H786)</f>
        <v>65094</v>
      </c>
      <c r="I787" s="28">
        <f t="shared" si="33"/>
        <v>42.580191909802778</v>
      </c>
      <c r="J787" s="28">
        <f t="shared" si="32"/>
        <v>-87779.900000000023</v>
      </c>
      <c r="K787" s="28">
        <f>SUM(K539:K786)</f>
        <v>-87779.89505000005</v>
      </c>
      <c r="L787" s="190"/>
      <c r="M787" s="190"/>
    </row>
    <row r="788" spans="1:13" ht="26.4">
      <c r="A788" s="77" t="e">
        <f>VLOOKUP(B788,#REF!,3,FALSE)</f>
        <v>#REF!</v>
      </c>
      <c r="B788" s="68">
        <v>116</v>
      </c>
      <c r="C788" s="69" t="s">
        <v>280</v>
      </c>
      <c r="D788" s="40" t="s">
        <v>420</v>
      </c>
      <c r="E788" s="70" t="s">
        <v>918</v>
      </c>
      <c r="F788" s="41" t="s">
        <v>8</v>
      </c>
      <c r="G788" s="19">
        <v>21640.400000000001</v>
      </c>
      <c r="H788" s="19">
        <v>19094.099999999999</v>
      </c>
      <c r="I788" s="10">
        <f t="shared" si="33"/>
        <v>88.233581634350557</v>
      </c>
      <c r="J788" s="10">
        <f t="shared" si="32"/>
        <v>-2546.3000000000029</v>
      </c>
      <c r="K788" s="10">
        <v>-99.1</v>
      </c>
      <c r="L788" s="218" t="s">
        <v>27</v>
      </c>
      <c r="M788" s="350" t="s">
        <v>1159</v>
      </c>
    </row>
    <row r="789" spans="1:13" ht="26.4">
      <c r="A789" s="77" t="e">
        <f>VLOOKUP(B789,#REF!,3,FALSE)</f>
        <v>#REF!</v>
      </c>
      <c r="B789" s="68">
        <v>116</v>
      </c>
      <c r="C789" s="69" t="s">
        <v>280</v>
      </c>
      <c r="D789" s="40" t="s">
        <v>420</v>
      </c>
      <c r="E789" s="70" t="s">
        <v>918</v>
      </c>
      <c r="F789" s="41" t="s">
        <v>8</v>
      </c>
      <c r="G789" s="29"/>
      <c r="H789" s="29"/>
      <c r="I789" s="29" t="str">
        <f t="shared" si="33"/>
        <v/>
      </c>
      <c r="J789" s="10">
        <f t="shared" si="32"/>
        <v>0</v>
      </c>
      <c r="K789" s="22">
        <v>-6.2</v>
      </c>
      <c r="L789" s="61" t="s">
        <v>1307</v>
      </c>
      <c r="M789" s="350" t="s">
        <v>1160</v>
      </c>
    </row>
    <row r="790" spans="1:13" ht="26.4">
      <c r="A790" s="77" t="e">
        <f>VLOOKUP(B790,#REF!,3,FALSE)</f>
        <v>#REF!</v>
      </c>
      <c r="B790" s="68">
        <v>116</v>
      </c>
      <c r="C790" s="69" t="s">
        <v>280</v>
      </c>
      <c r="D790" s="40" t="s">
        <v>420</v>
      </c>
      <c r="E790" s="70" t="s">
        <v>918</v>
      </c>
      <c r="F790" s="41" t="s">
        <v>8</v>
      </c>
      <c r="G790" s="29"/>
      <c r="H790" s="29"/>
      <c r="I790" s="29" t="str">
        <f t="shared" si="33"/>
        <v/>
      </c>
      <c r="J790" s="10">
        <f t="shared" si="32"/>
        <v>0</v>
      </c>
      <c r="K790" s="22">
        <v>-2.2999999999999998</v>
      </c>
      <c r="L790" s="61" t="s">
        <v>1307</v>
      </c>
      <c r="M790" s="350" t="s">
        <v>1161</v>
      </c>
    </row>
    <row r="791" spans="1:13" ht="26.4">
      <c r="A791" s="77" t="e">
        <f>VLOOKUP(B791,#REF!,3,FALSE)</f>
        <v>#REF!</v>
      </c>
      <c r="B791" s="68">
        <v>116</v>
      </c>
      <c r="C791" s="69" t="s">
        <v>280</v>
      </c>
      <c r="D791" s="40" t="s">
        <v>420</v>
      </c>
      <c r="E791" s="70" t="s">
        <v>918</v>
      </c>
      <c r="F791" s="41" t="s">
        <v>8</v>
      </c>
      <c r="G791" s="20"/>
      <c r="H791" s="20"/>
      <c r="I791" s="10" t="str">
        <f t="shared" si="33"/>
        <v/>
      </c>
      <c r="J791" s="10">
        <f t="shared" si="32"/>
        <v>0</v>
      </c>
      <c r="K791" s="19">
        <v>-145.9</v>
      </c>
      <c r="L791" s="12" t="s">
        <v>1314</v>
      </c>
      <c r="M791" s="350" t="s">
        <v>1162</v>
      </c>
    </row>
    <row r="792" spans="1:13" ht="26.4">
      <c r="A792" s="77" t="e">
        <f>VLOOKUP(B792,#REF!,3,FALSE)</f>
        <v>#REF!</v>
      </c>
      <c r="B792" s="68">
        <v>116</v>
      </c>
      <c r="C792" s="69" t="s">
        <v>280</v>
      </c>
      <c r="D792" s="40" t="s">
        <v>420</v>
      </c>
      <c r="E792" s="70" t="s">
        <v>918</v>
      </c>
      <c r="F792" s="41" t="s">
        <v>8</v>
      </c>
      <c r="G792" s="20"/>
      <c r="H792" s="20"/>
      <c r="I792" s="10" t="str">
        <f t="shared" si="33"/>
        <v/>
      </c>
      <c r="J792" s="10">
        <f t="shared" si="32"/>
        <v>0</v>
      </c>
      <c r="K792" s="19">
        <v>-291.3</v>
      </c>
      <c r="L792" s="76" t="s">
        <v>1310</v>
      </c>
      <c r="M792" s="350" t="s">
        <v>1163</v>
      </c>
    </row>
    <row r="793" spans="1:13" ht="26.4">
      <c r="A793" s="77" t="e">
        <f>VLOOKUP(B793,#REF!,3,FALSE)</f>
        <v>#REF!</v>
      </c>
      <c r="B793" s="68">
        <v>116</v>
      </c>
      <c r="C793" s="69" t="s">
        <v>280</v>
      </c>
      <c r="D793" s="40" t="s">
        <v>420</v>
      </c>
      <c r="E793" s="70" t="s">
        <v>918</v>
      </c>
      <c r="F793" s="41" t="s">
        <v>8</v>
      </c>
      <c r="G793" s="20"/>
      <c r="H793" s="20"/>
      <c r="I793" s="10" t="str">
        <f t="shared" si="33"/>
        <v/>
      </c>
      <c r="J793" s="10">
        <f t="shared" si="32"/>
        <v>0</v>
      </c>
      <c r="K793" s="19">
        <v>-0.3</v>
      </c>
      <c r="L793" s="184" t="s">
        <v>9</v>
      </c>
      <c r="M793" s="350" t="s">
        <v>1164</v>
      </c>
    </row>
    <row r="794" spans="1:13" ht="52.8">
      <c r="A794" s="77" t="e">
        <f>VLOOKUP(B794,#REF!,3,FALSE)</f>
        <v>#REF!</v>
      </c>
      <c r="B794" s="68">
        <v>116</v>
      </c>
      <c r="C794" s="69" t="s">
        <v>280</v>
      </c>
      <c r="D794" s="40" t="s">
        <v>420</v>
      </c>
      <c r="E794" s="70" t="s">
        <v>918</v>
      </c>
      <c r="F794" s="41" t="s">
        <v>8</v>
      </c>
      <c r="G794" s="20"/>
      <c r="H794" s="20"/>
      <c r="I794" s="10" t="str">
        <f t="shared" si="33"/>
        <v/>
      </c>
      <c r="J794" s="10">
        <f t="shared" si="32"/>
        <v>0</v>
      </c>
      <c r="K794" s="19">
        <v>-2001.2</v>
      </c>
      <c r="L794" s="184" t="s">
        <v>1305</v>
      </c>
      <c r="M794" s="350" t="s">
        <v>1165</v>
      </c>
    </row>
    <row r="795" spans="1:13" ht="26.4">
      <c r="A795" s="77" t="e">
        <f>VLOOKUP(B795,#REF!,3,FALSE)</f>
        <v>#REF!</v>
      </c>
      <c r="B795" s="128">
        <v>116</v>
      </c>
      <c r="C795" s="129" t="s">
        <v>280</v>
      </c>
      <c r="D795" s="50" t="s">
        <v>420</v>
      </c>
      <c r="E795" s="107" t="s">
        <v>918</v>
      </c>
      <c r="F795" s="51" t="s">
        <v>12</v>
      </c>
      <c r="G795" s="28">
        <f>SUM(G788:G794)</f>
        <v>21640.400000000001</v>
      </c>
      <c r="H795" s="28">
        <f>SUM(H788:H794)</f>
        <v>19094.099999999999</v>
      </c>
      <c r="I795" s="28">
        <f t="shared" si="33"/>
        <v>88.233581634350557</v>
      </c>
      <c r="J795" s="28">
        <f t="shared" ref="J795:J858" si="34">+H795-G795</f>
        <v>-2546.3000000000029</v>
      </c>
      <c r="K795" s="28">
        <f>SUM(K788:K794)</f>
        <v>-2546.3000000000002</v>
      </c>
      <c r="L795" s="190"/>
      <c r="M795" s="190"/>
    </row>
    <row r="796" spans="1:13" ht="26.4">
      <c r="A796" s="77" t="e">
        <f>VLOOKUP(B796,#REF!,3,FALSE)</f>
        <v>#REF!</v>
      </c>
      <c r="B796" s="68">
        <v>116</v>
      </c>
      <c r="C796" s="69" t="s">
        <v>280</v>
      </c>
      <c r="D796" s="36" t="s">
        <v>397</v>
      </c>
      <c r="E796" s="70" t="s">
        <v>919</v>
      </c>
      <c r="F796" s="41" t="s">
        <v>8</v>
      </c>
      <c r="G796" s="19">
        <v>2550</v>
      </c>
      <c r="H796" s="19">
        <v>1890</v>
      </c>
      <c r="I796" s="10">
        <f t="shared" si="33"/>
        <v>74.117647058823536</v>
      </c>
      <c r="J796" s="10">
        <f t="shared" si="34"/>
        <v>-660</v>
      </c>
      <c r="K796" s="10">
        <v>-473.9</v>
      </c>
      <c r="L796" s="12" t="s">
        <v>1312</v>
      </c>
      <c r="M796" s="350" t="s">
        <v>1183</v>
      </c>
    </row>
    <row r="797" spans="1:13">
      <c r="A797" s="77" t="e">
        <f>VLOOKUP(B797,#REF!,3,FALSE)</f>
        <v>#REF!</v>
      </c>
      <c r="B797" s="68">
        <v>116</v>
      </c>
      <c r="C797" s="69" t="s">
        <v>280</v>
      </c>
      <c r="D797" s="36" t="s">
        <v>397</v>
      </c>
      <c r="E797" s="70" t="s">
        <v>919</v>
      </c>
      <c r="F797" s="41" t="s">
        <v>8</v>
      </c>
      <c r="G797" s="29"/>
      <c r="H797" s="29"/>
      <c r="I797" s="29" t="str">
        <f t="shared" si="33"/>
        <v/>
      </c>
      <c r="J797" s="10">
        <f t="shared" si="34"/>
        <v>0</v>
      </c>
      <c r="K797" s="22">
        <v>-186.1</v>
      </c>
      <c r="L797" s="61" t="s">
        <v>1307</v>
      </c>
      <c r="M797" s="350" t="s">
        <v>369</v>
      </c>
    </row>
    <row r="798" spans="1:13" ht="26.4">
      <c r="A798" s="77" t="e">
        <f>VLOOKUP(B798,#REF!,3,FALSE)</f>
        <v>#REF!</v>
      </c>
      <c r="B798" s="68">
        <v>116</v>
      </c>
      <c r="C798" s="69" t="s">
        <v>280</v>
      </c>
      <c r="D798" s="36" t="s">
        <v>397</v>
      </c>
      <c r="E798" s="70" t="s">
        <v>919</v>
      </c>
      <c r="F798" s="41" t="s">
        <v>25</v>
      </c>
      <c r="G798" s="20">
        <v>48</v>
      </c>
      <c r="H798" s="20">
        <v>8.3000000000000007</v>
      </c>
      <c r="I798" s="10">
        <f t="shared" si="33"/>
        <v>17.291666666666668</v>
      </c>
      <c r="J798" s="10">
        <f t="shared" si="34"/>
        <v>-39.700000000000003</v>
      </c>
      <c r="K798" s="19">
        <v>-39.700000000000003</v>
      </c>
      <c r="L798" s="218" t="s">
        <v>1313</v>
      </c>
      <c r="M798" s="350" t="s">
        <v>1184</v>
      </c>
    </row>
    <row r="799" spans="1:13" ht="26.4">
      <c r="A799" s="77" t="e">
        <f>VLOOKUP(B799,#REF!,3,FALSE)</f>
        <v>#REF!</v>
      </c>
      <c r="B799" s="68">
        <v>116</v>
      </c>
      <c r="C799" s="69" t="s">
        <v>280</v>
      </c>
      <c r="D799" s="36" t="s">
        <v>397</v>
      </c>
      <c r="E799" s="70" t="s">
        <v>919</v>
      </c>
      <c r="F799" s="41" t="s">
        <v>602</v>
      </c>
      <c r="G799" s="20">
        <v>4.5999999999999996</v>
      </c>
      <c r="H799" s="20">
        <v>2.8</v>
      </c>
      <c r="I799" s="10">
        <f t="shared" si="33"/>
        <v>60.869565217391312</v>
      </c>
      <c r="J799" s="10">
        <f t="shared" si="34"/>
        <v>-1.7999999999999998</v>
      </c>
      <c r="K799" s="19">
        <v>-1.8</v>
      </c>
      <c r="L799" s="218" t="s">
        <v>1313</v>
      </c>
      <c r="M799" s="350" t="s">
        <v>1184</v>
      </c>
    </row>
    <row r="800" spans="1:13" ht="26.4">
      <c r="A800" s="77" t="e">
        <f>VLOOKUP(B800,#REF!,3,FALSE)</f>
        <v>#REF!</v>
      </c>
      <c r="B800" s="68">
        <v>116</v>
      </c>
      <c r="C800" s="69" t="s">
        <v>280</v>
      </c>
      <c r="D800" s="36" t="s">
        <v>397</v>
      </c>
      <c r="E800" s="70" t="s">
        <v>919</v>
      </c>
      <c r="F800" s="41" t="s">
        <v>26</v>
      </c>
      <c r="G800" s="19">
        <v>267</v>
      </c>
      <c r="H800" s="19">
        <v>48</v>
      </c>
      <c r="I800" s="10">
        <f t="shared" si="33"/>
        <v>17.977528089887642</v>
      </c>
      <c r="J800" s="10">
        <f t="shared" si="34"/>
        <v>-219</v>
      </c>
      <c r="K800" s="19">
        <v>-219</v>
      </c>
      <c r="L800" s="218" t="s">
        <v>1313</v>
      </c>
      <c r="M800" s="350" t="s">
        <v>1184</v>
      </c>
    </row>
    <row r="801" spans="1:13" ht="26.4">
      <c r="A801" s="77" t="e">
        <f>VLOOKUP(B801,#REF!,3,FALSE)</f>
        <v>#REF!</v>
      </c>
      <c r="B801" s="68">
        <v>116</v>
      </c>
      <c r="C801" s="69" t="s">
        <v>280</v>
      </c>
      <c r="D801" s="36" t="s">
        <v>397</v>
      </c>
      <c r="E801" s="70" t="s">
        <v>919</v>
      </c>
      <c r="F801" s="41" t="s">
        <v>606</v>
      </c>
      <c r="G801" s="20">
        <v>64.099999999999994</v>
      </c>
      <c r="H801" s="20">
        <v>18.7</v>
      </c>
      <c r="I801" s="10">
        <f t="shared" si="33"/>
        <v>29.173166926677069</v>
      </c>
      <c r="J801" s="10">
        <f t="shared" si="34"/>
        <v>-45.399999999999991</v>
      </c>
      <c r="K801" s="19">
        <v>-45.4</v>
      </c>
      <c r="L801" s="218" t="s">
        <v>1313</v>
      </c>
      <c r="M801" s="350" t="s">
        <v>1184</v>
      </c>
    </row>
    <row r="802" spans="1:13" ht="26.4">
      <c r="A802" s="77" t="e">
        <f>VLOOKUP(B802,#REF!,3,FALSE)</f>
        <v>#REF!</v>
      </c>
      <c r="B802" s="68">
        <v>116</v>
      </c>
      <c r="C802" s="69" t="s">
        <v>280</v>
      </c>
      <c r="D802" s="36" t="s">
        <v>397</v>
      </c>
      <c r="E802" s="70" t="s">
        <v>919</v>
      </c>
      <c r="F802" s="41" t="s">
        <v>332</v>
      </c>
      <c r="G802" s="20">
        <v>22.6</v>
      </c>
      <c r="H802" s="20">
        <v>14.7</v>
      </c>
      <c r="I802" s="10">
        <f t="shared" si="33"/>
        <v>65.044247787610615</v>
      </c>
      <c r="J802" s="10">
        <f t="shared" si="34"/>
        <v>-7.9000000000000021</v>
      </c>
      <c r="K802" s="10">
        <v>-7.9</v>
      </c>
      <c r="L802" s="218" t="s">
        <v>1313</v>
      </c>
      <c r="M802" s="350" t="s">
        <v>1184</v>
      </c>
    </row>
    <row r="803" spans="1:13" ht="26.4">
      <c r="A803" s="77" t="e">
        <f>VLOOKUP(B803,#REF!,3,FALSE)</f>
        <v>#REF!</v>
      </c>
      <c r="B803" s="128">
        <v>116</v>
      </c>
      <c r="C803" s="129" t="s">
        <v>280</v>
      </c>
      <c r="D803" s="50" t="s">
        <v>397</v>
      </c>
      <c r="E803" s="107" t="s">
        <v>919</v>
      </c>
      <c r="F803" s="51" t="s">
        <v>12</v>
      </c>
      <c r="G803" s="28">
        <f>SUM(G796:G802)</f>
        <v>2956.2999999999997</v>
      </c>
      <c r="H803" s="28">
        <f>SUM(H796:H802)</f>
        <v>1982.5</v>
      </c>
      <c r="I803" s="28">
        <f t="shared" si="33"/>
        <v>67.060176572066439</v>
      </c>
      <c r="J803" s="28">
        <f t="shared" si="34"/>
        <v>-973.79999999999973</v>
      </c>
      <c r="K803" s="28">
        <f>SUM(K796:K802)</f>
        <v>-973.8</v>
      </c>
      <c r="L803" s="190"/>
      <c r="M803" s="190"/>
    </row>
    <row r="804" spans="1:13" ht="26.4">
      <c r="A804" s="77" t="e">
        <f>VLOOKUP(B804,#REF!,3,FALSE)</f>
        <v>#REF!</v>
      </c>
      <c r="B804" s="130">
        <v>116</v>
      </c>
      <c r="C804" s="131" t="s">
        <v>280</v>
      </c>
      <c r="D804" s="165"/>
      <c r="E804" s="132"/>
      <c r="F804" s="133" t="s">
        <v>13</v>
      </c>
      <c r="G804" s="71">
        <f>+G803+G795+G787</f>
        <v>177470.60000000003</v>
      </c>
      <c r="H804" s="71">
        <f>+H803+H795+H787</f>
        <v>86170.6</v>
      </c>
      <c r="I804" s="71">
        <f t="shared" si="33"/>
        <v>48.554859227387517</v>
      </c>
      <c r="J804" s="71">
        <f t="shared" si="34"/>
        <v>-91300.000000000029</v>
      </c>
      <c r="K804" s="71">
        <f>+K803+K795+K787</f>
        <v>-91299.995050000056</v>
      </c>
      <c r="L804" s="187"/>
      <c r="M804" s="187"/>
    </row>
    <row r="805" spans="1:13" ht="26.4">
      <c r="A805" s="77" t="e">
        <f>VLOOKUP(B805,#REF!,3,FALSE)</f>
        <v>#REF!</v>
      </c>
      <c r="B805" s="14">
        <v>173</v>
      </c>
      <c r="C805" s="16" t="s">
        <v>90</v>
      </c>
      <c r="D805" s="13" t="s">
        <v>493</v>
      </c>
      <c r="E805" s="15" t="s">
        <v>91</v>
      </c>
      <c r="F805" s="54" t="s">
        <v>8</v>
      </c>
      <c r="G805" s="30">
        <v>56248.2</v>
      </c>
      <c r="H805" s="30">
        <v>37833.800000000003</v>
      </c>
      <c r="I805" s="22">
        <f t="shared" si="33"/>
        <v>67.262241280609885</v>
      </c>
      <c r="J805" s="10">
        <f t="shared" si="34"/>
        <v>-18414.399999999994</v>
      </c>
      <c r="K805" s="19"/>
      <c r="L805" s="40"/>
      <c r="M805" s="350"/>
    </row>
    <row r="806" spans="1:13" ht="26.4">
      <c r="A806" s="77" t="e">
        <f>VLOOKUP(B806,#REF!,3,FALSE)</f>
        <v>#REF!</v>
      </c>
      <c r="B806" s="14">
        <v>173</v>
      </c>
      <c r="C806" s="16" t="s">
        <v>90</v>
      </c>
      <c r="D806" s="13" t="s">
        <v>493</v>
      </c>
      <c r="E806" s="15" t="s">
        <v>91</v>
      </c>
      <c r="F806" s="54" t="s">
        <v>8</v>
      </c>
      <c r="G806" s="19"/>
      <c r="H806" s="19"/>
      <c r="I806" s="22" t="str">
        <f t="shared" si="33"/>
        <v/>
      </c>
      <c r="J806" s="10">
        <f t="shared" si="34"/>
        <v>0</v>
      </c>
      <c r="K806" s="19"/>
      <c r="L806" s="40"/>
      <c r="M806" s="350"/>
    </row>
    <row r="807" spans="1:13" ht="26.4">
      <c r="A807" s="77" t="e">
        <f>VLOOKUP(B807,#REF!,3,FALSE)</f>
        <v>#REF!</v>
      </c>
      <c r="B807" s="14">
        <v>173</v>
      </c>
      <c r="C807" s="16" t="s">
        <v>90</v>
      </c>
      <c r="D807" s="13" t="s">
        <v>493</v>
      </c>
      <c r="E807" s="15" t="s">
        <v>91</v>
      </c>
      <c r="F807" s="54" t="s">
        <v>8</v>
      </c>
      <c r="G807" s="19"/>
      <c r="H807" s="19"/>
      <c r="I807" s="22" t="str">
        <f t="shared" si="33"/>
        <v/>
      </c>
      <c r="J807" s="10">
        <f t="shared" si="34"/>
        <v>0</v>
      </c>
      <c r="K807" s="19"/>
      <c r="L807" s="40"/>
      <c r="M807" s="350"/>
    </row>
    <row r="808" spans="1:13" ht="26.4">
      <c r="A808" s="77" t="e">
        <f>VLOOKUP(B808,#REF!,3,FALSE)</f>
        <v>#REF!</v>
      </c>
      <c r="B808" s="14">
        <v>173</v>
      </c>
      <c r="C808" s="16" t="s">
        <v>90</v>
      </c>
      <c r="D808" s="13" t="s">
        <v>493</v>
      </c>
      <c r="E808" s="15" t="s">
        <v>91</v>
      </c>
      <c r="F808" s="54" t="s">
        <v>8</v>
      </c>
      <c r="G808" s="30"/>
      <c r="H808" s="30"/>
      <c r="I808" s="22" t="str">
        <f t="shared" si="33"/>
        <v/>
      </c>
      <c r="J808" s="10">
        <f t="shared" si="34"/>
        <v>0</v>
      </c>
      <c r="K808" s="19"/>
      <c r="L808" s="40"/>
      <c r="M808" s="350"/>
    </row>
    <row r="809" spans="1:13" ht="26.4">
      <c r="A809" s="77" t="e">
        <f>VLOOKUP(B809,#REF!,3,FALSE)</f>
        <v>#REF!</v>
      </c>
      <c r="B809" s="14">
        <v>173</v>
      </c>
      <c r="C809" s="16" t="s">
        <v>90</v>
      </c>
      <c r="D809" s="13" t="s">
        <v>493</v>
      </c>
      <c r="E809" s="15" t="s">
        <v>91</v>
      </c>
      <c r="F809" s="54" t="s">
        <v>8</v>
      </c>
      <c r="G809" s="30"/>
      <c r="H809" s="30"/>
      <c r="I809" s="22" t="str">
        <f t="shared" si="33"/>
        <v/>
      </c>
      <c r="J809" s="22">
        <f t="shared" si="34"/>
        <v>0</v>
      </c>
      <c r="K809" s="22"/>
      <c r="L809" s="214"/>
      <c r="M809" s="350"/>
    </row>
    <row r="810" spans="1:13" ht="26.4">
      <c r="A810" s="77" t="e">
        <f>VLOOKUP(B810,#REF!,3,FALSE)</f>
        <v>#REF!</v>
      </c>
      <c r="B810" s="14">
        <v>173</v>
      </c>
      <c r="C810" s="26" t="s">
        <v>90</v>
      </c>
      <c r="D810" s="13" t="s">
        <v>493</v>
      </c>
      <c r="E810" s="15" t="s">
        <v>91</v>
      </c>
      <c r="F810" s="54" t="s">
        <v>31</v>
      </c>
      <c r="G810" s="22">
        <v>595</v>
      </c>
      <c r="H810" s="22">
        <v>325.60000000000002</v>
      </c>
      <c r="I810" s="22">
        <f t="shared" si="33"/>
        <v>54.722689075630257</v>
      </c>
      <c r="J810" s="22">
        <f t="shared" si="34"/>
        <v>-269.39999999999998</v>
      </c>
      <c r="K810" s="22"/>
      <c r="L810" s="214"/>
      <c r="M810" s="350"/>
    </row>
    <row r="811" spans="1:13" ht="26.4">
      <c r="A811" s="77" t="e">
        <f>VLOOKUP(B811,#REF!,3,FALSE)</f>
        <v>#REF!</v>
      </c>
      <c r="B811" s="14">
        <v>173</v>
      </c>
      <c r="C811" s="26" t="s">
        <v>90</v>
      </c>
      <c r="D811" s="13" t="s">
        <v>493</v>
      </c>
      <c r="E811" s="15" t="s">
        <v>91</v>
      </c>
      <c r="F811" s="54" t="s">
        <v>55</v>
      </c>
      <c r="G811" s="22">
        <v>27552.2</v>
      </c>
      <c r="H811" s="22">
        <v>22397.599999999999</v>
      </c>
      <c r="I811" s="22">
        <f t="shared" si="33"/>
        <v>81.291512111555505</v>
      </c>
      <c r="J811" s="22">
        <f t="shared" si="34"/>
        <v>-5154.6000000000022</v>
      </c>
      <c r="K811" s="22"/>
      <c r="L811" s="214"/>
      <c r="M811" s="350"/>
    </row>
    <row r="812" spans="1:13" ht="26.4">
      <c r="A812" s="77" t="e">
        <f>VLOOKUP(B812,#REF!,3,FALSE)</f>
        <v>#REF!</v>
      </c>
      <c r="B812" s="14">
        <v>173</v>
      </c>
      <c r="C812" s="26" t="s">
        <v>90</v>
      </c>
      <c r="D812" s="13" t="s">
        <v>493</v>
      </c>
      <c r="E812" s="15" t="s">
        <v>91</v>
      </c>
      <c r="F812" s="54" t="s">
        <v>379</v>
      </c>
      <c r="G812" s="22">
        <v>11</v>
      </c>
      <c r="H812" s="22">
        <v>2.1</v>
      </c>
      <c r="I812" s="22">
        <f t="shared" si="33"/>
        <v>19.090909090909093</v>
      </c>
      <c r="J812" s="22">
        <f t="shared" si="34"/>
        <v>-8.9</v>
      </c>
      <c r="K812" s="22"/>
      <c r="L812" s="61"/>
      <c r="M812" s="350"/>
    </row>
    <row r="813" spans="1:13" ht="26.4">
      <c r="A813" s="77" t="e">
        <f>VLOOKUP(B813,#REF!,3,FALSE)</f>
        <v>#REF!</v>
      </c>
      <c r="B813" s="14">
        <v>173</v>
      </c>
      <c r="C813" s="26" t="s">
        <v>90</v>
      </c>
      <c r="D813" s="13" t="s">
        <v>493</v>
      </c>
      <c r="E813" s="15" t="s">
        <v>91</v>
      </c>
      <c r="F813" s="54" t="s">
        <v>379</v>
      </c>
      <c r="G813" s="22"/>
      <c r="H813" s="22"/>
      <c r="I813" s="22" t="str">
        <f t="shared" si="33"/>
        <v/>
      </c>
      <c r="J813" s="22">
        <f t="shared" si="34"/>
        <v>0</v>
      </c>
      <c r="K813" s="22"/>
      <c r="L813" s="61"/>
      <c r="M813" s="350"/>
    </row>
    <row r="814" spans="1:13" ht="26.4">
      <c r="A814" s="77" t="e">
        <f>VLOOKUP(B814,#REF!,3,FALSE)</f>
        <v>#REF!</v>
      </c>
      <c r="B814" s="105">
        <v>173</v>
      </c>
      <c r="C814" s="64" t="s">
        <v>90</v>
      </c>
      <c r="D814" s="65" t="s">
        <v>493</v>
      </c>
      <c r="E814" s="53" t="s">
        <v>91</v>
      </c>
      <c r="F814" s="51" t="s">
        <v>12</v>
      </c>
      <c r="G814" s="28">
        <f>SUM(G805:G813)</f>
        <v>84406.399999999994</v>
      </c>
      <c r="H814" s="28">
        <f>SUM(H805:H813)</f>
        <v>60559.1</v>
      </c>
      <c r="I814" s="28">
        <f t="shared" si="33"/>
        <v>71.747047617242302</v>
      </c>
      <c r="J814" s="28">
        <f t="shared" si="34"/>
        <v>-23847.299999999996</v>
      </c>
      <c r="K814" s="28">
        <f>SUM(K805:K813)</f>
        <v>0</v>
      </c>
      <c r="L814" s="115"/>
      <c r="M814" s="350"/>
    </row>
    <row r="815" spans="1:13" ht="26.4">
      <c r="A815" s="77" t="e">
        <f>VLOOKUP(B815,#REF!,3,FALSE)</f>
        <v>#REF!</v>
      </c>
      <c r="B815" s="14">
        <v>173</v>
      </c>
      <c r="C815" s="26" t="s">
        <v>90</v>
      </c>
      <c r="D815" s="13" t="s">
        <v>591</v>
      </c>
      <c r="E815" s="15" t="s">
        <v>592</v>
      </c>
      <c r="F815" s="54" t="s">
        <v>8</v>
      </c>
      <c r="G815" s="22">
        <v>1954341.1</v>
      </c>
      <c r="H815" s="22">
        <v>1915273.2</v>
      </c>
      <c r="I815" s="22">
        <f t="shared" si="33"/>
        <v>98.000968203554635</v>
      </c>
      <c r="J815" s="22">
        <f t="shared" si="34"/>
        <v>-39067.90000000014</v>
      </c>
      <c r="K815" s="22"/>
      <c r="L815" s="214"/>
      <c r="M815" s="350"/>
    </row>
    <row r="816" spans="1:13" ht="26.4">
      <c r="A816" s="77" t="e">
        <f>VLOOKUP(B816,#REF!,3,FALSE)</f>
        <v>#REF!</v>
      </c>
      <c r="B816" s="14">
        <v>173</v>
      </c>
      <c r="C816" s="26" t="s">
        <v>90</v>
      </c>
      <c r="D816" s="13" t="s">
        <v>591</v>
      </c>
      <c r="E816" s="15" t="s">
        <v>592</v>
      </c>
      <c r="F816" s="54" t="s">
        <v>8</v>
      </c>
      <c r="G816" s="22"/>
      <c r="H816" s="22"/>
      <c r="I816" s="22" t="str">
        <f t="shared" si="33"/>
        <v/>
      </c>
      <c r="J816" s="22">
        <f t="shared" si="34"/>
        <v>0</v>
      </c>
      <c r="K816" s="22"/>
      <c r="L816" s="214"/>
      <c r="M816" s="350"/>
    </row>
    <row r="817" spans="1:13" ht="26.4">
      <c r="A817" s="77" t="e">
        <f>VLOOKUP(B817,#REF!,3,FALSE)</f>
        <v>#REF!</v>
      </c>
      <c r="B817" s="14">
        <v>173</v>
      </c>
      <c r="C817" s="26" t="s">
        <v>90</v>
      </c>
      <c r="D817" s="13" t="s">
        <v>591</v>
      </c>
      <c r="E817" s="15" t="s">
        <v>592</v>
      </c>
      <c r="F817" s="54" t="s">
        <v>733</v>
      </c>
      <c r="G817" s="22">
        <v>976</v>
      </c>
      <c r="H817" s="22">
        <v>663.51</v>
      </c>
      <c r="I817" s="22">
        <f t="shared" si="33"/>
        <v>67.982581967213122</v>
      </c>
      <c r="J817" s="22">
        <f t="shared" si="34"/>
        <v>-312.49</v>
      </c>
      <c r="K817" s="22"/>
      <c r="L817" s="13"/>
      <c r="M817" s="350"/>
    </row>
    <row r="818" spans="1:13" ht="26.4">
      <c r="A818" s="77" t="e">
        <f>VLOOKUP(B818,#REF!,3,FALSE)</f>
        <v>#REF!</v>
      </c>
      <c r="B818" s="14">
        <v>173</v>
      </c>
      <c r="C818" s="26" t="s">
        <v>90</v>
      </c>
      <c r="D818" s="13" t="s">
        <v>591</v>
      </c>
      <c r="E818" s="15" t="s">
        <v>592</v>
      </c>
      <c r="F818" s="54" t="s">
        <v>733</v>
      </c>
      <c r="G818" s="22"/>
      <c r="H818" s="22"/>
      <c r="I818" s="22" t="str">
        <f t="shared" si="33"/>
        <v/>
      </c>
      <c r="J818" s="22">
        <f t="shared" si="34"/>
        <v>0</v>
      </c>
      <c r="K818" s="22"/>
      <c r="L818" s="13"/>
      <c r="M818" s="350"/>
    </row>
    <row r="819" spans="1:13" ht="26.4">
      <c r="A819" s="77" t="e">
        <f>VLOOKUP(B819,#REF!,3,FALSE)</f>
        <v>#REF!</v>
      </c>
      <c r="B819" s="14">
        <v>173</v>
      </c>
      <c r="C819" s="26" t="s">
        <v>90</v>
      </c>
      <c r="D819" s="13" t="s">
        <v>591</v>
      </c>
      <c r="E819" s="15" t="s">
        <v>592</v>
      </c>
      <c r="F819" s="54"/>
      <c r="G819" s="22"/>
      <c r="H819" s="22"/>
      <c r="I819" s="22" t="str">
        <f t="shared" si="33"/>
        <v/>
      </c>
      <c r="J819" s="22">
        <f t="shared" si="34"/>
        <v>0</v>
      </c>
      <c r="K819" s="22"/>
      <c r="L819" s="13"/>
      <c r="M819" s="350"/>
    </row>
    <row r="820" spans="1:13" ht="26.4">
      <c r="A820" s="77" t="e">
        <f>VLOOKUP(B820,#REF!,3,FALSE)</f>
        <v>#REF!</v>
      </c>
      <c r="B820" s="14">
        <v>173</v>
      </c>
      <c r="C820" s="26" t="s">
        <v>90</v>
      </c>
      <c r="D820" s="13" t="s">
        <v>591</v>
      </c>
      <c r="E820" s="15" t="s">
        <v>592</v>
      </c>
      <c r="F820" s="54" t="s">
        <v>760</v>
      </c>
      <c r="G820" s="22">
        <v>5506</v>
      </c>
      <c r="H820" s="22">
        <v>3759.89</v>
      </c>
      <c r="I820" s="22">
        <f t="shared" si="33"/>
        <v>68.287141300399554</v>
      </c>
      <c r="J820" s="22">
        <f t="shared" si="34"/>
        <v>-1746.1100000000001</v>
      </c>
      <c r="K820" s="22"/>
      <c r="L820" s="13"/>
      <c r="M820" s="350"/>
    </row>
    <row r="821" spans="1:13" ht="26.4">
      <c r="A821" s="77" t="e">
        <f>VLOOKUP(B821,#REF!,3,FALSE)</f>
        <v>#REF!</v>
      </c>
      <c r="B821" s="14">
        <v>173</v>
      </c>
      <c r="C821" s="26" t="s">
        <v>90</v>
      </c>
      <c r="D821" s="13" t="s">
        <v>591</v>
      </c>
      <c r="E821" s="15" t="s">
        <v>592</v>
      </c>
      <c r="F821" s="54" t="s">
        <v>760</v>
      </c>
      <c r="G821" s="22"/>
      <c r="H821" s="22"/>
      <c r="I821" s="22" t="str">
        <f t="shared" si="33"/>
        <v/>
      </c>
      <c r="J821" s="22">
        <f t="shared" si="34"/>
        <v>0</v>
      </c>
      <c r="K821" s="22"/>
      <c r="L821" s="13"/>
      <c r="M821" s="350"/>
    </row>
    <row r="822" spans="1:13" ht="26.4">
      <c r="A822" s="77" t="e">
        <f>VLOOKUP(B822,#REF!,3,FALSE)</f>
        <v>#REF!</v>
      </c>
      <c r="B822" s="14">
        <v>173</v>
      </c>
      <c r="C822" s="26" t="s">
        <v>90</v>
      </c>
      <c r="D822" s="13" t="s">
        <v>591</v>
      </c>
      <c r="E822" s="15" t="s">
        <v>592</v>
      </c>
      <c r="F822" s="54" t="s">
        <v>595</v>
      </c>
      <c r="G822" s="22">
        <v>6590.6</v>
      </c>
      <c r="H822" s="22">
        <v>6590.6</v>
      </c>
      <c r="I822" s="22">
        <f t="shared" si="33"/>
        <v>100</v>
      </c>
      <c r="J822" s="22">
        <f t="shared" si="34"/>
        <v>0</v>
      </c>
      <c r="K822" s="22"/>
      <c r="L822" s="23"/>
      <c r="M822" s="350"/>
    </row>
    <row r="823" spans="1:13" ht="26.4">
      <c r="A823" s="77" t="e">
        <f>VLOOKUP(B823,#REF!,3,FALSE)</f>
        <v>#REF!</v>
      </c>
      <c r="B823" s="14">
        <v>173</v>
      </c>
      <c r="C823" s="26" t="s">
        <v>90</v>
      </c>
      <c r="D823" s="13" t="s">
        <v>591</v>
      </c>
      <c r="E823" s="15" t="s">
        <v>592</v>
      </c>
      <c r="F823" s="54"/>
      <c r="G823" s="22"/>
      <c r="H823" s="22"/>
      <c r="I823" s="22" t="str">
        <f t="shared" si="33"/>
        <v/>
      </c>
      <c r="J823" s="22">
        <f t="shared" si="34"/>
        <v>0</v>
      </c>
      <c r="K823" s="22"/>
      <c r="L823" s="23"/>
      <c r="M823" s="350"/>
    </row>
    <row r="824" spans="1:13" ht="26.4">
      <c r="A824" s="77" t="e">
        <f>VLOOKUP(B824,#REF!,3,FALSE)</f>
        <v>#REF!</v>
      </c>
      <c r="B824" s="105">
        <v>173</v>
      </c>
      <c r="C824" s="64" t="s">
        <v>90</v>
      </c>
      <c r="D824" s="65" t="s">
        <v>591</v>
      </c>
      <c r="E824" s="53" t="s">
        <v>592</v>
      </c>
      <c r="F824" s="51" t="s">
        <v>12</v>
      </c>
      <c r="G824" s="28">
        <f>SUM(G815:G823)</f>
        <v>1967413.7000000002</v>
      </c>
      <c r="H824" s="28">
        <f>SUM(H815:H823)</f>
        <v>1926287.2</v>
      </c>
      <c r="I824" s="28">
        <f t="shared" si="33"/>
        <v>97.909616060923028</v>
      </c>
      <c r="J824" s="28">
        <f t="shared" si="34"/>
        <v>-41126.500000000233</v>
      </c>
      <c r="K824" s="28">
        <f>SUM(K815:K823)</f>
        <v>0</v>
      </c>
      <c r="L824" s="115"/>
      <c r="M824" s="350"/>
    </row>
    <row r="825" spans="1:13" ht="26.4">
      <c r="A825" s="77" t="e">
        <f>VLOOKUP(B825,#REF!,3,FALSE)</f>
        <v>#REF!</v>
      </c>
      <c r="B825" s="14">
        <v>173</v>
      </c>
      <c r="C825" s="26" t="s">
        <v>90</v>
      </c>
      <c r="D825" s="13" t="s">
        <v>593</v>
      </c>
      <c r="E825" s="15" t="s">
        <v>594</v>
      </c>
      <c r="F825" s="54" t="s">
        <v>8</v>
      </c>
      <c r="G825" s="22">
        <v>133040.4</v>
      </c>
      <c r="H825" s="22">
        <v>120204.1</v>
      </c>
      <c r="I825" s="22">
        <f t="shared" si="33"/>
        <v>90.351577415582042</v>
      </c>
      <c r="J825" s="22">
        <f t="shared" si="34"/>
        <v>-12836.299999999988</v>
      </c>
      <c r="K825" s="30"/>
      <c r="L825" s="214"/>
      <c r="M825" s="350"/>
    </row>
    <row r="826" spans="1:13" ht="26.4">
      <c r="A826" s="77" t="e">
        <f>VLOOKUP(B826,#REF!,3,FALSE)</f>
        <v>#REF!</v>
      </c>
      <c r="B826" s="14">
        <v>173</v>
      </c>
      <c r="C826" s="26" t="s">
        <v>90</v>
      </c>
      <c r="D826" s="13" t="s">
        <v>593</v>
      </c>
      <c r="E826" s="15" t="s">
        <v>594</v>
      </c>
      <c r="F826" s="54" t="s">
        <v>8</v>
      </c>
      <c r="G826" s="22"/>
      <c r="H826" s="22"/>
      <c r="I826" s="22" t="str">
        <f t="shared" si="33"/>
        <v/>
      </c>
      <c r="J826" s="22">
        <f t="shared" si="34"/>
        <v>0</v>
      </c>
      <c r="K826" s="30"/>
      <c r="L826" s="214"/>
      <c r="M826" s="350"/>
    </row>
    <row r="827" spans="1:13" ht="26.4">
      <c r="A827" s="77" t="e">
        <f>VLOOKUP(B827,#REF!,3,FALSE)</f>
        <v>#REF!</v>
      </c>
      <c r="B827" s="14">
        <v>173</v>
      </c>
      <c r="C827" s="26" t="s">
        <v>90</v>
      </c>
      <c r="D827" s="13" t="s">
        <v>593</v>
      </c>
      <c r="E827" s="15" t="s">
        <v>594</v>
      </c>
      <c r="F827" s="54" t="s">
        <v>8</v>
      </c>
      <c r="G827" s="22"/>
      <c r="H827" s="22"/>
      <c r="I827" s="22" t="str">
        <f t="shared" si="33"/>
        <v/>
      </c>
      <c r="J827" s="22">
        <f t="shared" si="34"/>
        <v>0</v>
      </c>
      <c r="K827" s="30"/>
      <c r="L827" s="214"/>
      <c r="M827" s="350"/>
    </row>
    <row r="828" spans="1:13" ht="26.4">
      <c r="A828" s="77" t="e">
        <f>VLOOKUP(B828,#REF!,3,FALSE)</f>
        <v>#REF!</v>
      </c>
      <c r="B828" s="14">
        <v>173</v>
      </c>
      <c r="C828" s="26" t="s">
        <v>90</v>
      </c>
      <c r="D828" s="13" t="s">
        <v>593</v>
      </c>
      <c r="E828" s="15" t="s">
        <v>594</v>
      </c>
      <c r="F828" s="54" t="s">
        <v>8</v>
      </c>
      <c r="G828" s="22"/>
      <c r="H828" s="22"/>
      <c r="I828" s="22" t="str">
        <f t="shared" si="33"/>
        <v/>
      </c>
      <c r="J828" s="22">
        <f t="shared" si="34"/>
        <v>0</v>
      </c>
      <c r="K828" s="30"/>
      <c r="L828" s="41"/>
      <c r="M828" s="350"/>
    </row>
    <row r="829" spans="1:13" ht="26.4">
      <c r="A829" s="77" t="e">
        <f>VLOOKUP(B829,#REF!,3,FALSE)</f>
        <v>#REF!</v>
      </c>
      <c r="B829" s="14">
        <v>173</v>
      </c>
      <c r="C829" s="26" t="s">
        <v>90</v>
      </c>
      <c r="D829" s="13" t="s">
        <v>593</v>
      </c>
      <c r="E829" s="15" t="s">
        <v>594</v>
      </c>
      <c r="F829" s="54" t="s">
        <v>61</v>
      </c>
      <c r="G829" s="22">
        <v>200</v>
      </c>
      <c r="H829" s="22">
        <v>10.9</v>
      </c>
      <c r="I829" s="22">
        <f t="shared" si="33"/>
        <v>5.45</v>
      </c>
      <c r="J829" s="22">
        <f t="shared" si="34"/>
        <v>-189.1</v>
      </c>
      <c r="K829" s="30"/>
      <c r="L829" s="191"/>
      <c r="M829" s="350"/>
    </row>
    <row r="830" spans="1:13" ht="26.4">
      <c r="A830" s="77" t="e">
        <f>VLOOKUP(B830,#REF!,3,FALSE)</f>
        <v>#REF!</v>
      </c>
      <c r="B830" s="14">
        <v>173</v>
      </c>
      <c r="C830" s="26" t="s">
        <v>90</v>
      </c>
      <c r="D830" s="13" t="s">
        <v>593</v>
      </c>
      <c r="E830" s="15" t="s">
        <v>594</v>
      </c>
      <c r="F830" s="54" t="s">
        <v>548</v>
      </c>
      <c r="G830" s="22">
        <v>9885</v>
      </c>
      <c r="H830" s="22">
        <v>5003.2</v>
      </c>
      <c r="I830" s="22">
        <f t="shared" si="33"/>
        <v>50.614061709661094</v>
      </c>
      <c r="J830" s="22">
        <f t="shared" si="34"/>
        <v>-4881.8</v>
      </c>
      <c r="K830" s="30"/>
      <c r="L830" s="191"/>
      <c r="M830" s="350"/>
    </row>
    <row r="831" spans="1:13" ht="26.4">
      <c r="A831" s="77" t="e">
        <f>VLOOKUP(B831,#REF!,3,FALSE)</f>
        <v>#REF!</v>
      </c>
      <c r="B831" s="14">
        <v>173</v>
      </c>
      <c r="C831" s="26" t="s">
        <v>90</v>
      </c>
      <c r="D831" s="13" t="s">
        <v>593</v>
      </c>
      <c r="E831" s="15" t="s">
        <v>594</v>
      </c>
      <c r="F831" s="54" t="s">
        <v>548</v>
      </c>
      <c r="G831" s="62"/>
      <c r="H831" s="62"/>
      <c r="I831" s="22" t="str">
        <f t="shared" si="33"/>
        <v/>
      </c>
      <c r="J831" s="10">
        <f t="shared" si="34"/>
        <v>0</v>
      </c>
      <c r="K831" s="22"/>
      <c r="L831" s="192"/>
      <c r="M831" s="350"/>
    </row>
    <row r="832" spans="1:13" ht="26.4">
      <c r="A832" s="77" t="e">
        <f>VLOOKUP(B832,#REF!,3,FALSE)</f>
        <v>#REF!</v>
      </c>
      <c r="B832" s="14">
        <v>173</v>
      </c>
      <c r="C832" s="26" t="s">
        <v>90</v>
      </c>
      <c r="D832" s="13" t="s">
        <v>593</v>
      </c>
      <c r="E832" s="15" t="s">
        <v>594</v>
      </c>
      <c r="F832" s="54" t="s">
        <v>31</v>
      </c>
      <c r="G832" s="22">
        <v>4261</v>
      </c>
      <c r="H832" s="22">
        <v>2403.5</v>
      </c>
      <c r="I832" s="22">
        <f t="shared" si="33"/>
        <v>56.40694672612063</v>
      </c>
      <c r="J832" s="22">
        <f t="shared" si="34"/>
        <v>-1857.5</v>
      </c>
      <c r="K832" s="22"/>
      <c r="L832" s="23"/>
      <c r="M832" s="350"/>
    </row>
    <row r="833" spans="1:13" ht="26.4">
      <c r="A833" s="77" t="e">
        <f>VLOOKUP(B833,#REF!,3,FALSE)</f>
        <v>#REF!</v>
      </c>
      <c r="B833" s="14">
        <v>173</v>
      </c>
      <c r="C833" s="26" t="s">
        <v>90</v>
      </c>
      <c r="D833" s="13" t="s">
        <v>593</v>
      </c>
      <c r="E833" s="15" t="s">
        <v>594</v>
      </c>
      <c r="F833" s="54" t="s">
        <v>31</v>
      </c>
      <c r="G833" s="135"/>
      <c r="H833" s="135"/>
      <c r="I833" s="22" t="str">
        <f t="shared" si="33"/>
        <v/>
      </c>
      <c r="J833" s="22">
        <f t="shared" si="34"/>
        <v>0</v>
      </c>
      <c r="K833" s="22"/>
      <c r="L833" s="23"/>
      <c r="M833" s="350"/>
    </row>
    <row r="834" spans="1:13" ht="26.4">
      <c r="A834" s="77" t="e">
        <f>VLOOKUP(B834,#REF!,3,FALSE)</f>
        <v>#REF!</v>
      </c>
      <c r="B834" s="14">
        <v>173</v>
      </c>
      <c r="C834" s="26" t="s">
        <v>90</v>
      </c>
      <c r="D834" s="13" t="s">
        <v>593</v>
      </c>
      <c r="E834" s="15" t="s">
        <v>594</v>
      </c>
      <c r="F834" s="54" t="s">
        <v>732</v>
      </c>
      <c r="G834" s="22">
        <v>813</v>
      </c>
      <c r="H834" s="22">
        <v>317.89999999999998</v>
      </c>
      <c r="I834" s="22">
        <f t="shared" si="33"/>
        <v>39.102091020910208</v>
      </c>
      <c r="J834" s="22">
        <f t="shared" si="34"/>
        <v>-495.1</v>
      </c>
      <c r="K834" s="22"/>
      <c r="L834" s="12"/>
      <c r="M834" s="350"/>
    </row>
    <row r="835" spans="1:13" ht="26.4">
      <c r="A835" s="77" t="e">
        <f>VLOOKUP(B835,#REF!,3,FALSE)</f>
        <v>#REF!</v>
      </c>
      <c r="B835" s="14">
        <v>173</v>
      </c>
      <c r="C835" s="26" t="s">
        <v>90</v>
      </c>
      <c r="D835" s="13" t="s">
        <v>593</v>
      </c>
      <c r="E835" s="15" t="s">
        <v>594</v>
      </c>
      <c r="F835" s="54" t="s">
        <v>55</v>
      </c>
      <c r="G835" s="22">
        <v>20645</v>
      </c>
      <c r="H835" s="22">
        <v>10874.9</v>
      </c>
      <c r="I835" s="22">
        <f t="shared" si="33"/>
        <v>52.675708403971896</v>
      </c>
      <c r="J835" s="22">
        <f t="shared" si="34"/>
        <v>-9770.1</v>
      </c>
      <c r="K835" s="22"/>
      <c r="L835" s="12"/>
      <c r="M835" s="350"/>
    </row>
    <row r="836" spans="1:13" ht="26.4">
      <c r="A836" s="77" t="e">
        <f>VLOOKUP(B836,#REF!,3,FALSE)</f>
        <v>#REF!</v>
      </c>
      <c r="B836" s="14">
        <v>173</v>
      </c>
      <c r="C836" s="26" t="s">
        <v>90</v>
      </c>
      <c r="D836" s="13" t="s">
        <v>593</v>
      </c>
      <c r="E836" s="15" t="s">
        <v>594</v>
      </c>
      <c r="F836" s="54" t="s">
        <v>55</v>
      </c>
      <c r="G836" s="22"/>
      <c r="H836" s="22"/>
      <c r="I836" s="22" t="str">
        <f t="shared" si="33"/>
        <v/>
      </c>
      <c r="J836" s="22">
        <f t="shared" si="34"/>
        <v>0</v>
      </c>
      <c r="K836" s="22"/>
      <c r="L836" s="23"/>
      <c r="M836" s="350"/>
    </row>
    <row r="837" spans="1:13" ht="26.4">
      <c r="A837" s="77" t="e">
        <f>VLOOKUP(B837,#REF!,3,FALSE)</f>
        <v>#REF!</v>
      </c>
      <c r="B837" s="14">
        <v>173</v>
      </c>
      <c r="C837" s="26" t="s">
        <v>90</v>
      </c>
      <c r="D837" s="13" t="s">
        <v>593</v>
      </c>
      <c r="E837" s="15" t="s">
        <v>594</v>
      </c>
      <c r="F837" s="54" t="s">
        <v>55</v>
      </c>
      <c r="G837" s="22"/>
      <c r="H837" s="22"/>
      <c r="I837" s="22" t="str">
        <f t="shared" si="33"/>
        <v/>
      </c>
      <c r="J837" s="22">
        <f t="shared" si="34"/>
        <v>0</v>
      </c>
      <c r="K837" s="22"/>
      <c r="L837" s="23"/>
      <c r="M837" s="350"/>
    </row>
    <row r="838" spans="1:13" ht="26.4">
      <c r="A838" s="77" t="e">
        <f>VLOOKUP(B838,#REF!,3,FALSE)</f>
        <v>#REF!</v>
      </c>
      <c r="B838" s="14">
        <v>173</v>
      </c>
      <c r="C838" s="26" t="s">
        <v>90</v>
      </c>
      <c r="D838" s="13" t="s">
        <v>593</v>
      </c>
      <c r="E838" s="15" t="s">
        <v>594</v>
      </c>
      <c r="F838" s="54" t="s">
        <v>55</v>
      </c>
      <c r="G838" s="22"/>
      <c r="H838" s="22"/>
      <c r="I838" s="22" t="str">
        <f t="shared" si="33"/>
        <v/>
      </c>
      <c r="J838" s="22">
        <f t="shared" si="34"/>
        <v>0</v>
      </c>
      <c r="K838" s="22"/>
      <c r="L838" s="61"/>
      <c r="M838" s="350"/>
    </row>
    <row r="839" spans="1:13" ht="26.4">
      <c r="A839" s="77" t="e">
        <f>VLOOKUP(B839,#REF!,3,FALSE)</f>
        <v>#REF!</v>
      </c>
      <c r="B839" s="14">
        <v>173</v>
      </c>
      <c r="C839" s="26" t="s">
        <v>90</v>
      </c>
      <c r="D839" s="13" t="s">
        <v>593</v>
      </c>
      <c r="E839" s="15" t="s">
        <v>594</v>
      </c>
      <c r="F839" s="54" t="s">
        <v>55</v>
      </c>
      <c r="G839" s="22"/>
      <c r="H839" s="22"/>
      <c r="I839" s="22" t="str">
        <f t="shared" si="33"/>
        <v/>
      </c>
      <c r="J839" s="22">
        <f t="shared" si="34"/>
        <v>0</v>
      </c>
      <c r="K839" s="22"/>
      <c r="L839" s="61"/>
      <c r="M839" s="350"/>
    </row>
    <row r="840" spans="1:13" ht="26.4">
      <c r="A840" s="77" t="e">
        <f>VLOOKUP(B840,#REF!,3,FALSE)</f>
        <v>#REF!</v>
      </c>
      <c r="B840" s="14">
        <v>173</v>
      </c>
      <c r="C840" s="26" t="s">
        <v>90</v>
      </c>
      <c r="D840" s="13" t="s">
        <v>593</v>
      </c>
      <c r="E840" s="15" t="s">
        <v>594</v>
      </c>
      <c r="F840" s="54" t="s">
        <v>761</v>
      </c>
      <c r="G840" s="22">
        <v>3271</v>
      </c>
      <c r="H840" s="22">
        <v>1202.7</v>
      </c>
      <c r="I840" s="22">
        <f t="shared" si="33"/>
        <v>36.768572302048305</v>
      </c>
      <c r="J840" s="22">
        <f t="shared" si="34"/>
        <v>-2068.3000000000002</v>
      </c>
      <c r="K840" s="22"/>
      <c r="L840" s="193"/>
      <c r="M840" s="350"/>
    </row>
    <row r="841" spans="1:13" ht="26.4">
      <c r="A841" s="77" t="e">
        <f>VLOOKUP(B841,#REF!,3,FALSE)</f>
        <v>#REF!</v>
      </c>
      <c r="B841" s="14">
        <v>173</v>
      </c>
      <c r="C841" s="26" t="s">
        <v>90</v>
      </c>
      <c r="D841" s="13" t="s">
        <v>593</v>
      </c>
      <c r="E841" s="15" t="s">
        <v>594</v>
      </c>
      <c r="F841" s="54" t="s">
        <v>761</v>
      </c>
      <c r="G841" s="22"/>
      <c r="H841" s="22"/>
      <c r="I841" s="22" t="str">
        <f t="shared" si="33"/>
        <v/>
      </c>
      <c r="J841" s="22">
        <f t="shared" si="34"/>
        <v>0</v>
      </c>
      <c r="K841" s="22"/>
      <c r="L841" s="193"/>
      <c r="M841" s="350"/>
    </row>
    <row r="842" spans="1:13" ht="26.4">
      <c r="A842" s="77" t="e">
        <f>VLOOKUP(B842,#REF!,3,FALSE)</f>
        <v>#REF!</v>
      </c>
      <c r="B842" s="14">
        <v>173</v>
      </c>
      <c r="C842" s="26" t="s">
        <v>90</v>
      </c>
      <c r="D842" s="13" t="s">
        <v>593</v>
      </c>
      <c r="E842" s="15" t="s">
        <v>594</v>
      </c>
      <c r="F842" s="54" t="s">
        <v>761</v>
      </c>
      <c r="G842" s="22"/>
      <c r="H842" s="22"/>
      <c r="I842" s="22" t="str">
        <f t="shared" si="33"/>
        <v/>
      </c>
      <c r="J842" s="22">
        <f t="shared" si="34"/>
        <v>0</v>
      </c>
      <c r="K842" s="22"/>
      <c r="L842" s="193"/>
      <c r="M842" s="350"/>
    </row>
    <row r="843" spans="1:13" ht="26.4">
      <c r="A843" s="77" t="e">
        <f>VLOOKUP(B843,#REF!,3,FALSE)</f>
        <v>#REF!</v>
      </c>
      <c r="B843" s="14">
        <v>173</v>
      </c>
      <c r="C843" s="26" t="s">
        <v>90</v>
      </c>
      <c r="D843" s="13" t="s">
        <v>593</v>
      </c>
      <c r="E843" s="15" t="s">
        <v>594</v>
      </c>
      <c r="F843" s="54"/>
      <c r="G843" s="22"/>
      <c r="H843" s="22"/>
      <c r="I843" s="22" t="str">
        <f t="shared" si="33"/>
        <v/>
      </c>
      <c r="J843" s="22">
        <f t="shared" si="34"/>
        <v>0</v>
      </c>
      <c r="K843" s="22"/>
      <c r="L843" s="12"/>
      <c r="M843" s="350"/>
    </row>
    <row r="844" spans="1:13" ht="26.4">
      <c r="A844" s="77" t="e">
        <f>VLOOKUP(B844,#REF!,3,FALSE)</f>
        <v>#REF!</v>
      </c>
      <c r="B844" s="14">
        <v>173</v>
      </c>
      <c r="C844" s="26" t="s">
        <v>90</v>
      </c>
      <c r="D844" s="13" t="s">
        <v>593</v>
      </c>
      <c r="E844" s="15" t="s">
        <v>594</v>
      </c>
      <c r="F844" s="54"/>
      <c r="G844" s="22"/>
      <c r="H844" s="22"/>
      <c r="I844" s="22" t="str">
        <f t="shared" si="33"/>
        <v/>
      </c>
      <c r="J844" s="22">
        <f t="shared" si="34"/>
        <v>0</v>
      </c>
      <c r="K844" s="22"/>
      <c r="L844" s="191"/>
      <c r="M844" s="350"/>
    </row>
    <row r="845" spans="1:13" ht="26.4">
      <c r="A845" s="77" t="e">
        <f>VLOOKUP(B845,#REF!,3,FALSE)</f>
        <v>#REF!</v>
      </c>
      <c r="B845" s="14">
        <v>173</v>
      </c>
      <c r="C845" s="26" t="s">
        <v>90</v>
      </c>
      <c r="D845" s="13" t="s">
        <v>593</v>
      </c>
      <c r="E845" s="15" t="s">
        <v>594</v>
      </c>
      <c r="F845" s="54"/>
      <c r="G845" s="135"/>
      <c r="H845" s="135"/>
      <c r="I845" s="22" t="str">
        <f t="shared" si="33"/>
        <v/>
      </c>
      <c r="J845" s="22">
        <f t="shared" si="34"/>
        <v>0</v>
      </c>
      <c r="K845" s="22"/>
      <c r="L845" s="191"/>
      <c r="M845" s="350"/>
    </row>
    <row r="846" spans="1:13" ht="26.4">
      <c r="A846" s="77" t="e">
        <f>VLOOKUP(B846,#REF!,3,FALSE)</f>
        <v>#REF!</v>
      </c>
      <c r="B846" s="14">
        <v>173</v>
      </c>
      <c r="C846" s="26" t="s">
        <v>90</v>
      </c>
      <c r="D846" s="13" t="s">
        <v>593</v>
      </c>
      <c r="E846" s="15" t="s">
        <v>594</v>
      </c>
      <c r="F846" s="54" t="s">
        <v>11</v>
      </c>
      <c r="G846" s="22">
        <v>14144.3</v>
      </c>
      <c r="H846" s="22">
        <v>13567.8</v>
      </c>
      <c r="I846" s="22">
        <f t="shared" si="33"/>
        <v>95.924153192452081</v>
      </c>
      <c r="J846" s="22">
        <f t="shared" si="34"/>
        <v>-576.5</v>
      </c>
      <c r="K846" s="22"/>
      <c r="L846" s="12"/>
      <c r="M846" s="350"/>
    </row>
    <row r="847" spans="1:13" ht="26.4">
      <c r="A847" s="77" t="e">
        <f>VLOOKUP(B847,#REF!,3,FALSE)</f>
        <v>#REF!</v>
      </c>
      <c r="B847" s="14">
        <v>173</v>
      </c>
      <c r="C847" s="26" t="s">
        <v>90</v>
      </c>
      <c r="D847" s="13" t="s">
        <v>593</v>
      </c>
      <c r="E847" s="15" t="s">
        <v>594</v>
      </c>
      <c r="F847" s="54" t="s">
        <v>11</v>
      </c>
      <c r="G847" s="22"/>
      <c r="H847" s="22"/>
      <c r="I847" s="22" t="str">
        <f t="shared" si="33"/>
        <v/>
      </c>
      <c r="J847" s="22">
        <f t="shared" si="34"/>
        <v>0</v>
      </c>
      <c r="K847" s="22"/>
      <c r="L847" s="12"/>
      <c r="M847" s="350"/>
    </row>
    <row r="848" spans="1:13" ht="26.4">
      <c r="A848" s="77" t="e">
        <f>VLOOKUP(B848,#REF!,3,FALSE)</f>
        <v>#REF!</v>
      </c>
      <c r="B848" s="14">
        <v>173</v>
      </c>
      <c r="C848" s="26" t="s">
        <v>90</v>
      </c>
      <c r="D848" s="13" t="s">
        <v>593</v>
      </c>
      <c r="E848" s="15" t="s">
        <v>594</v>
      </c>
      <c r="F848" s="54" t="s">
        <v>754</v>
      </c>
      <c r="G848" s="22">
        <v>360</v>
      </c>
      <c r="H848" s="22">
        <v>152</v>
      </c>
      <c r="I848" s="22">
        <f t="shared" si="33"/>
        <v>42.222222222222221</v>
      </c>
      <c r="J848" s="22">
        <f t="shared" si="34"/>
        <v>-208</v>
      </c>
      <c r="K848" s="22"/>
      <c r="L848" s="54"/>
      <c r="M848" s="350"/>
    </row>
    <row r="849" spans="1:13" ht="26.4">
      <c r="A849" s="77" t="e">
        <f>VLOOKUP(B849,#REF!,3,FALSE)</f>
        <v>#REF!</v>
      </c>
      <c r="B849" s="14">
        <v>173</v>
      </c>
      <c r="C849" s="26" t="s">
        <v>90</v>
      </c>
      <c r="D849" s="13" t="s">
        <v>593</v>
      </c>
      <c r="E849" s="15" t="s">
        <v>594</v>
      </c>
      <c r="F849" s="54" t="s">
        <v>595</v>
      </c>
      <c r="G849" s="22">
        <v>408</v>
      </c>
      <c r="H849" s="22">
        <v>191.5</v>
      </c>
      <c r="I849" s="22">
        <f t="shared" si="33"/>
        <v>46.936274509803923</v>
      </c>
      <c r="J849" s="22">
        <f t="shared" si="34"/>
        <v>-216.5</v>
      </c>
      <c r="K849" s="22"/>
      <c r="L849" s="54"/>
      <c r="M849" s="350"/>
    </row>
    <row r="850" spans="1:13" ht="26.4">
      <c r="A850" s="77" t="e">
        <f>VLOOKUP(B850,#REF!,3,FALSE)</f>
        <v>#REF!</v>
      </c>
      <c r="B850" s="105">
        <v>173</v>
      </c>
      <c r="C850" s="64" t="s">
        <v>90</v>
      </c>
      <c r="D850" s="65" t="s">
        <v>593</v>
      </c>
      <c r="E850" s="53" t="s">
        <v>594</v>
      </c>
      <c r="F850" s="51" t="s">
        <v>12</v>
      </c>
      <c r="G850" s="28">
        <f>SUM(G825:G849)</f>
        <v>187027.69999999998</v>
      </c>
      <c r="H850" s="28">
        <f>SUM(H825:H849)</f>
        <v>153928.5</v>
      </c>
      <c r="I850" s="28">
        <f t="shared" si="33"/>
        <v>82.302514547310381</v>
      </c>
      <c r="J850" s="28">
        <f t="shared" si="34"/>
        <v>-33099.199999999983</v>
      </c>
      <c r="K850" s="28">
        <f>SUM(K825:K849)</f>
        <v>0</v>
      </c>
      <c r="L850" s="115"/>
      <c r="M850" s="350"/>
    </row>
    <row r="851" spans="1:13" ht="26.4">
      <c r="A851" s="77" t="e">
        <f>VLOOKUP(B851,#REF!,3,FALSE)</f>
        <v>#REF!</v>
      </c>
      <c r="B851" s="14">
        <v>173</v>
      </c>
      <c r="C851" s="26" t="s">
        <v>90</v>
      </c>
      <c r="D851" s="13" t="s">
        <v>600</v>
      </c>
      <c r="E851" s="15" t="s">
        <v>601</v>
      </c>
      <c r="F851" s="54" t="s">
        <v>8</v>
      </c>
      <c r="G851" s="22">
        <v>49078.2</v>
      </c>
      <c r="H851" s="22">
        <v>48158.65</v>
      </c>
      <c r="I851" s="22">
        <f t="shared" si="33"/>
        <v>98.12635752737468</v>
      </c>
      <c r="J851" s="22">
        <f t="shared" si="34"/>
        <v>-919.54999999999563</v>
      </c>
      <c r="K851" s="22"/>
      <c r="L851" s="13"/>
      <c r="M851" s="350"/>
    </row>
    <row r="852" spans="1:13" ht="26.4">
      <c r="A852" s="77" t="e">
        <f>VLOOKUP(B852,#REF!,3,FALSE)</f>
        <v>#REF!</v>
      </c>
      <c r="B852" s="14">
        <v>173</v>
      </c>
      <c r="C852" s="26" t="s">
        <v>90</v>
      </c>
      <c r="D852" s="13" t="s">
        <v>600</v>
      </c>
      <c r="E852" s="15" t="s">
        <v>601</v>
      </c>
      <c r="F852" s="54" t="s">
        <v>8</v>
      </c>
      <c r="G852" s="22"/>
      <c r="H852" s="22"/>
      <c r="I852" s="22" t="str">
        <f t="shared" si="33"/>
        <v/>
      </c>
      <c r="J852" s="22">
        <f t="shared" si="34"/>
        <v>0</v>
      </c>
      <c r="K852" s="22"/>
      <c r="L852" s="13"/>
      <c r="M852" s="350"/>
    </row>
    <row r="853" spans="1:13" ht="26.4">
      <c r="A853" s="77" t="e">
        <f>VLOOKUP(B853,#REF!,3,FALSE)</f>
        <v>#REF!</v>
      </c>
      <c r="B853" s="14">
        <v>173</v>
      </c>
      <c r="C853" s="26" t="s">
        <v>90</v>
      </c>
      <c r="D853" s="13" t="s">
        <v>600</v>
      </c>
      <c r="E853" s="15" t="s">
        <v>601</v>
      </c>
      <c r="F853" s="54" t="s">
        <v>8</v>
      </c>
      <c r="G853" s="22"/>
      <c r="H853" s="22"/>
      <c r="I853" s="22" t="str">
        <f t="shared" si="33"/>
        <v/>
      </c>
      <c r="J853" s="22">
        <f t="shared" si="34"/>
        <v>0</v>
      </c>
      <c r="K853" s="22"/>
      <c r="L853" s="23"/>
      <c r="M853" s="350"/>
    </row>
    <row r="854" spans="1:13" ht="26.4">
      <c r="A854" s="77" t="e">
        <f>VLOOKUP(B854,#REF!,3,FALSE)</f>
        <v>#REF!</v>
      </c>
      <c r="B854" s="14">
        <v>173</v>
      </c>
      <c r="C854" s="26" t="s">
        <v>90</v>
      </c>
      <c r="D854" s="13" t="s">
        <v>600</v>
      </c>
      <c r="E854" s="15" t="s">
        <v>601</v>
      </c>
      <c r="F854" s="54" t="s">
        <v>8</v>
      </c>
      <c r="G854" s="22"/>
      <c r="H854" s="22"/>
      <c r="I854" s="22" t="str">
        <f t="shared" si="33"/>
        <v/>
      </c>
      <c r="J854" s="22">
        <f t="shared" si="34"/>
        <v>0</v>
      </c>
      <c r="K854" s="22"/>
      <c r="L854" s="23"/>
      <c r="M854" s="350"/>
    </row>
    <row r="855" spans="1:13" ht="26.4">
      <c r="A855" s="77" t="e">
        <f>VLOOKUP(B855,#REF!,3,FALSE)</f>
        <v>#REF!</v>
      </c>
      <c r="B855" s="14">
        <v>173</v>
      </c>
      <c r="C855" s="26" t="s">
        <v>90</v>
      </c>
      <c r="D855" s="13" t="s">
        <v>600</v>
      </c>
      <c r="E855" s="15" t="s">
        <v>601</v>
      </c>
      <c r="F855" s="54" t="s">
        <v>8</v>
      </c>
      <c r="G855" s="22"/>
      <c r="H855" s="22"/>
      <c r="I855" s="22" t="str">
        <f t="shared" si="33"/>
        <v/>
      </c>
      <c r="J855" s="22">
        <f t="shared" si="34"/>
        <v>0</v>
      </c>
      <c r="K855" s="22"/>
      <c r="L855" s="23"/>
      <c r="M855" s="350"/>
    </row>
    <row r="856" spans="1:13" ht="26.4">
      <c r="A856" s="77" t="e">
        <f>VLOOKUP(B856,#REF!,3,FALSE)</f>
        <v>#REF!</v>
      </c>
      <c r="B856" s="14">
        <v>173</v>
      </c>
      <c r="C856" s="26" t="s">
        <v>90</v>
      </c>
      <c r="D856" s="13" t="s">
        <v>600</v>
      </c>
      <c r="E856" s="15" t="s">
        <v>601</v>
      </c>
      <c r="F856" s="54" t="s">
        <v>31</v>
      </c>
      <c r="G856" s="22">
        <v>635</v>
      </c>
      <c r="H856" s="22">
        <v>122.27</v>
      </c>
      <c r="I856" s="22">
        <f t="shared" si="33"/>
        <v>19.255118110236218</v>
      </c>
      <c r="J856" s="22">
        <f t="shared" si="34"/>
        <v>-512.73</v>
      </c>
      <c r="K856" s="22"/>
      <c r="L856" s="12"/>
      <c r="M856" s="350"/>
    </row>
    <row r="857" spans="1:13" ht="26.4">
      <c r="A857" s="77" t="e">
        <f>VLOOKUP(B857,#REF!,3,FALSE)</f>
        <v>#REF!</v>
      </c>
      <c r="B857" s="14">
        <v>173</v>
      </c>
      <c r="C857" s="26" t="s">
        <v>90</v>
      </c>
      <c r="D857" s="13" t="s">
        <v>600</v>
      </c>
      <c r="E857" s="15" t="s">
        <v>601</v>
      </c>
      <c r="F857" s="54" t="s">
        <v>333</v>
      </c>
      <c r="G857" s="22">
        <v>260</v>
      </c>
      <c r="H857" s="22">
        <v>224</v>
      </c>
      <c r="I857" s="22">
        <f t="shared" si="33"/>
        <v>86.15384615384616</v>
      </c>
      <c r="J857" s="22">
        <f t="shared" si="34"/>
        <v>-36</v>
      </c>
      <c r="K857" s="22"/>
      <c r="L857" s="12"/>
      <c r="M857" s="350"/>
    </row>
    <row r="858" spans="1:13" ht="26.4">
      <c r="A858" s="77" t="e">
        <f>VLOOKUP(B858,#REF!,3,FALSE)</f>
        <v>#REF!</v>
      </c>
      <c r="B858" s="14">
        <v>173</v>
      </c>
      <c r="C858" s="26" t="s">
        <v>90</v>
      </c>
      <c r="D858" s="13" t="s">
        <v>600</v>
      </c>
      <c r="E858" s="15" t="s">
        <v>601</v>
      </c>
      <c r="F858" s="54" t="s">
        <v>602</v>
      </c>
      <c r="G858" s="22">
        <v>5.8</v>
      </c>
      <c r="H858" s="22">
        <v>1.05</v>
      </c>
      <c r="I858" s="22">
        <f t="shared" si="33"/>
        <v>18.103448275862068</v>
      </c>
      <c r="J858" s="22">
        <f t="shared" si="34"/>
        <v>-4.75</v>
      </c>
      <c r="K858" s="22"/>
      <c r="L858" s="12"/>
      <c r="M858" s="350"/>
    </row>
    <row r="859" spans="1:13" ht="26.4">
      <c r="A859" s="77" t="e">
        <f>VLOOKUP(B859,#REF!,3,FALSE)</f>
        <v>#REF!</v>
      </c>
      <c r="B859" s="14">
        <v>173</v>
      </c>
      <c r="C859" s="26" t="s">
        <v>90</v>
      </c>
      <c r="D859" s="13" t="s">
        <v>600</v>
      </c>
      <c r="E859" s="15" t="s">
        <v>601</v>
      </c>
      <c r="F859" s="54" t="s">
        <v>55</v>
      </c>
      <c r="G859" s="22">
        <v>4830</v>
      </c>
      <c r="H859" s="22">
        <v>2818.55</v>
      </c>
      <c r="I859" s="22">
        <f t="shared" si="33"/>
        <v>58.355072463768124</v>
      </c>
      <c r="J859" s="22">
        <f t="shared" ref="J859:J922" si="35">+H859-G859</f>
        <v>-2011.4499999999998</v>
      </c>
      <c r="K859" s="135"/>
      <c r="L859" s="12"/>
      <c r="M859" s="350"/>
    </row>
    <row r="860" spans="1:13" ht="26.4">
      <c r="A860" s="77" t="e">
        <f>VLOOKUP(B860,#REF!,3,FALSE)</f>
        <v>#REF!</v>
      </c>
      <c r="B860" s="14">
        <v>173</v>
      </c>
      <c r="C860" s="26" t="s">
        <v>90</v>
      </c>
      <c r="D860" s="13" t="s">
        <v>600</v>
      </c>
      <c r="E860" s="15" t="s">
        <v>601</v>
      </c>
      <c r="F860" s="54" t="s">
        <v>756</v>
      </c>
      <c r="G860" s="22">
        <v>1500</v>
      </c>
      <c r="H860" s="22">
        <v>1269.43</v>
      </c>
      <c r="I860" s="22">
        <f t="shared" si="33"/>
        <v>84.628666666666675</v>
      </c>
      <c r="J860" s="22">
        <f t="shared" si="35"/>
        <v>-230.56999999999994</v>
      </c>
      <c r="K860" s="22"/>
      <c r="L860" s="13"/>
      <c r="M860" s="350"/>
    </row>
    <row r="861" spans="1:13" ht="26.4">
      <c r="A861" s="77" t="e">
        <f>VLOOKUP(B861,#REF!,3,FALSE)</f>
        <v>#REF!</v>
      </c>
      <c r="B861" s="14">
        <v>173</v>
      </c>
      <c r="C861" s="26" t="s">
        <v>90</v>
      </c>
      <c r="D861" s="13" t="s">
        <v>600</v>
      </c>
      <c r="E861" s="15" t="s">
        <v>601</v>
      </c>
      <c r="F861" s="54" t="s">
        <v>332</v>
      </c>
      <c r="G861" s="22">
        <v>26.1</v>
      </c>
      <c r="H861" s="22">
        <v>5.94</v>
      </c>
      <c r="I861" s="22">
        <f t="shared" si="33"/>
        <v>22.758620689655174</v>
      </c>
      <c r="J861" s="22">
        <f t="shared" si="35"/>
        <v>-20.16</v>
      </c>
      <c r="K861" s="22"/>
      <c r="L861" s="13"/>
      <c r="M861" s="350"/>
    </row>
    <row r="862" spans="1:13" ht="26.4">
      <c r="A862" s="77" t="e">
        <f>VLOOKUP(B862,#REF!,3,FALSE)</f>
        <v>#REF!</v>
      </c>
      <c r="B862" s="14">
        <v>173</v>
      </c>
      <c r="C862" s="26" t="s">
        <v>90</v>
      </c>
      <c r="D862" s="13" t="s">
        <v>600</v>
      </c>
      <c r="E862" s="15" t="s">
        <v>601</v>
      </c>
      <c r="F862" s="54" t="s">
        <v>595</v>
      </c>
      <c r="G862" s="22">
        <v>223</v>
      </c>
      <c r="H862" s="22">
        <v>44.73</v>
      </c>
      <c r="I862" s="22">
        <f t="shared" si="33"/>
        <v>20.058295964125559</v>
      </c>
      <c r="J862" s="22">
        <f t="shared" si="35"/>
        <v>-178.27</v>
      </c>
      <c r="K862" s="22"/>
      <c r="L862" s="13"/>
      <c r="M862" s="350"/>
    </row>
    <row r="863" spans="1:13" ht="26.4">
      <c r="A863" s="77" t="e">
        <f>VLOOKUP(B863,#REF!,3,FALSE)</f>
        <v>#REF!</v>
      </c>
      <c r="B863" s="105">
        <v>173</v>
      </c>
      <c r="C863" s="64" t="s">
        <v>90</v>
      </c>
      <c r="D863" s="65" t="s">
        <v>600</v>
      </c>
      <c r="E863" s="53" t="s">
        <v>601</v>
      </c>
      <c r="F863" s="51" t="s">
        <v>12</v>
      </c>
      <c r="G863" s="28">
        <f>SUM(G851:G862)</f>
        <v>56558.1</v>
      </c>
      <c r="H863" s="28">
        <f>SUM(H851:H862)</f>
        <v>52644.62000000001</v>
      </c>
      <c r="I863" s="28">
        <f t="shared" si="33"/>
        <v>93.080602071144554</v>
      </c>
      <c r="J863" s="28">
        <f t="shared" si="35"/>
        <v>-3913.4799999999886</v>
      </c>
      <c r="K863" s="28">
        <f>SUM(K851:K862)</f>
        <v>0</v>
      </c>
      <c r="L863" s="115"/>
      <c r="M863" s="350"/>
    </row>
    <row r="864" spans="1:13" ht="26.4">
      <c r="A864" s="77" t="e">
        <f>VLOOKUP(B864,#REF!,3,FALSE)</f>
        <v>#REF!</v>
      </c>
      <c r="B864" s="14">
        <v>173</v>
      </c>
      <c r="C864" s="26" t="s">
        <v>90</v>
      </c>
      <c r="D864" s="13" t="s">
        <v>603</v>
      </c>
      <c r="E864" s="15" t="s">
        <v>604</v>
      </c>
      <c r="F864" s="54" t="s">
        <v>8</v>
      </c>
      <c r="G864" s="10">
        <v>5770.7</v>
      </c>
      <c r="H864" s="10">
        <v>4820.1099999999997</v>
      </c>
      <c r="I864" s="10"/>
      <c r="J864" s="10"/>
      <c r="K864" s="10"/>
      <c r="L864" s="194"/>
      <c r="M864" s="350"/>
    </row>
    <row r="865" spans="1:13" ht="26.4">
      <c r="A865" s="77" t="e">
        <f>VLOOKUP(B865,#REF!,3,FALSE)</f>
        <v>#REF!</v>
      </c>
      <c r="B865" s="14">
        <v>173</v>
      </c>
      <c r="C865" s="26" t="s">
        <v>90</v>
      </c>
      <c r="D865" s="13" t="s">
        <v>603</v>
      </c>
      <c r="E865" s="15" t="s">
        <v>604</v>
      </c>
      <c r="F865" s="54" t="s">
        <v>8</v>
      </c>
      <c r="G865" s="10"/>
      <c r="H865" s="10"/>
      <c r="I865" s="10"/>
      <c r="J865" s="10"/>
      <c r="K865" s="10"/>
      <c r="L865" s="194"/>
      <c r="M865" s="350"/>
    </row>
    <row r="866" spans="1:13" ht="26.4">
      <c r="A866" s="77" t="e">
        <f>VLOOKUP(B866,#REF!,3,FALSE)</f>
        <v>#REF!</v>
      </c>
      <c r="B866" s="14">
        <v>173</v>
      </c>
      <c r="C866" s="26" t="s">
        <v>90</v>
      </c>
      <c r="D866" s="13" t="s">
        <v>603</v>
      </c>
      <c r="E866" s="15" t="s">
        <v>604</v>
      </c>
      <c r="F866" s="13" t="s">
        <v>11</v>
      </c>
      <c r="G866" s="10">
        <v>174.42</v>
      </c>
      <c r="H866" s="10">
        <v>170.63</v>
      </c>
      <c r="I866" s="10"/>
      <c r="J866" s="10"/>
      <c r="K866" s="10"/>
      <c r="L866" s="194"/>
      <c r="M866" s="350"/>
    </row>
    <row r="867" spans="1:13" ht="26.4">
      <c r="A867" s="77" t="e">
        <f>VLOOKUP(B867,#REF!,3,FALSE)</f>
        <v>#REF!</v>
      </c>
      <c r="B867" s="14">
        <v>173</v>
      </c>
      <c r="C867" s="26" t="s">
        <v>90</v>
      </c>
      <c r="D867" s="13" t="s">
        <v>603</v>
      </c>
      <c r="E867" s="15" t="s">
        <v>604</v>
      </c>
      <c r="F867" s="54"/>
      <c r="G867" s="10"/>
      <c r="H867" s="10"/>
      <c r="I867" s="10"/>
      <c r="J867" s="10"/>
      <c r="K867" s="10"/>
      <c r="L867" s="194"/>
      <c r="M867" s="350"/>
    </row>
    <row r="868" spans="1:13" ht="26.4">
      <c r="A868" s="77" t="e">
        <f>VLOOKUP(B868,#REF!,3,FALSE)</f>
        <v>#REF!</v>
      </c>
      <c r="B868" s="105">
        <v>173</v>
      </c>
      <c r="C868" s="64" t="s">
        <v>90</v>
      </c>
      <c r="D868" s="65" t="s">
        <v>603</v>
      </c>
      <c r="E868" s="53" t="s">
        <v>604</v>
      </c>
      <c r="F868" s="51" t="s">
        <v>12</v>
      </c>
      <c r="G868" s="28">
        <f>SUM(G864:G867)</f>
        <v>5945.12</v>
      </c>
      <c r="H868" s="28">
        <f>SUM(H864:H867)</f>
        <v>4990.74</v>
      </c>
      <c r="I868" s="28">
        <f>IF(ISBLANK(H868),"",+H868/G868*100)</f>
        <v>83.946833705627469</v>
      </c>
      <c r="J868" s="28">
        <f>+H868-G868</f>
        <v>-954.38000000000011</v>
      </c>
      <c r="K868" s="28">
        <f>SUM(K856:K867)</f>
        <v>0</v>
      </c>
      <c r="L868" s="115"/>
      <c r="M868" s="350"/>
    </row>
    <row r="869" spans="1:13" ht="26.4">
      <c r="A869" s="77" t="e">
        <f>VLOOKUP(B869,#REF!,3,FALSE)</f>
        <v>#REF!</v>
      </c>
      <c r="B869" s="14">
        <v>173</v>
      </c>
      <c r="C869" s="26" t="s">
        <v>90</v>
      </c>
      <c r="D869" s="13" t="s">
        <v>607</v>
      </c>
      <c r="E869" s="15" t="s">
        <v>608</v>
      </c>
      <c r="F869" s="54" t="s">
        <v>8</v>
      </c>
      <c r="G869" s="10">
        <v>6556.7</v>
      </c>
      <c r="H869" s="10">
        <v>3999.27</v>
      </c>
      <c r="I869" s="10"/>
      <c r="J869" s="10"/>
      <c r="K869" s="10"/>
      <c r="L869" s="194"/>
      <c r="M869" s="350"/>
    </row>
    <row r="870" spans="1:13" ht="26.4">
      <c r="A870" s="77" t="e">
        <f>VLOOKUP(B870,#REF!,3,FALSE)</f>
        <v>#REF!</v>
      </c>
      <c r="B870" s="14">
        <v>173</v>
      </c>
      <c r="C870" s="26" t="s">
        <v>90</v>
      </c>
      <c r="D870" s="13" t="s">
        <v>607</v>
      </c>
      <c r="E870" s="15" t="s">
        <v>608</v>
      </c>
      <c r="F870" s="37" t="s">
        <v>25</v>
      </c>
      <c r="G870" s="10">
        <v>565.4</v>
      </c>
      <c r="H870" s="10">
        <v>400.22</v>
      </c>
      <c r="I870" s="10"/>
      <c r="J870" s="10"/>
      <c r="K870" s="10"/>
      <c r="L870" s="194"/>
      <c r="M870" s="350"/>
    </row>
    <row r="871" spans="1:13" ht="26.4">
      <c r="A871" s="77" t="e">
        <f>VLOOKUP(B871,#REF!,3,FALSE)</f>
        <v>#REF!</v>
      </c>
      <c r="B871" s="14">
        <v>173</v>
      </c>
      <c r="C871" s="26" t="s">
        <v>90</v>
      </c>
      <c r="D871" s="13" t="s">
        <v>607</v>
      </c>
      <c r="E871" s="15" t="s">
        <v>608</v>
      </c>
      <c r="F871" s="54" t="s">
        <v>26</v>
      </c>
      <c r="G871" s="10">
        <v>3004.6</v>
      </c>
      <c r="H871" s="10">
        <v>2267.9</v>
      </c>
      <c r="I871" s="10"/>
      <c r="J871" s="10"/>
      <c r="K871" s="10"/>
      <c r="L871" s="194"/>
      <c r="M871" s="350"/>
    </row>
    <row r="872" spans="1:13" ht="26.4">
      <c r="A872" s="77" t="e">
        <f>VLOOKUP(B872,#REF!,3,FALSE)</f>
        <v>#REF!</v>
      </c>
      <c r="B872" s="14">
        <v>173</v>
      </c>
      <c r="C872" s="26" t="s">
        <v>90</v>
      </c>
      <c r="D872" s="13" t="s">
        <v>607</v>
      </c>
      <c r="E872" s="15" t="s">
        <v>608</v>
      </c>
      <c r="F872" s="54" t="s">
        <v>606</v>
      </c>
      <c r="G872" s="10">
        <v>109</v>
      </c>
      <c r="H872" s="10">
        <v>52.92</v>
      </c>
      <c r="I872" s="10"/>
      <c r="J872" s="10"/>
      <c r="K872" s="10"/>
      <c r="L872" s="194"/>
      <c r="M872" s="350"/>
    </row>
    <row r="873" spans="1:13" ht="26.4">
      <c r="A873" s="77" t="e">
        <f>VLOOKUP(B873,#REF!,3,FALSE)</f>
        <v>#REF!</v>
      </c>
      <c r="B873" s="14">
        <v>173</v>
      </c>
      <c r="C873" s="26" t="s">
        <v>90</v>
      </c>
      <c r="D873" s="13" t="s">
        <v>607</v>
      </c>
      <c r="E873" s="15" t="s">
        <v>608</v>
      </c>
      <c r="F873" s="84"/>
      <c r="G873" s="10"/>
      <c r="H873" s="10"/>
      <c r="I873" s="10"/>
      <c r="J873" s="10"/>
      <c r="K873" s="10"/>
      <c r="L873" s="194"/>
      <c r="M873" s="350"/>
    </row>
    <row r="874" spans="1:13" ht="26.4">
      <c r="A874" s="77" t="e">
        <f>VLOOKUP(B874,#REF!,3,FALSE)</f>
        <v>#REF!</v>
      </c>
      <c r="B874" s="105">
        <v>173</v>
      </c>
      <c r="C874" s="64" t="s">
        <v>90</v>
      </c>
      <c r="D874" s="65" t="s">
        <v>607</v>
      </c>
      <c r="E874" s="53" t="s">
        <v>608</v>
      </c>
      <c r="F874" s="51" t="s">
        <v>12</v>
      </c>
      <c r="G874" s="28">
        <f>SUM(G869:G872)</f>
        <v>10235.699999999999</v>
      </c>
      <c r="H874" s="28">
        <f>SUM(H869:H872)</f>
        <v>6720.3099999999995</v>
      </c>
      <c r="I874" s="28">
        <f>IF(ISBLANK(H874),"",+H874/G874*100)</f>
        <v>65.6555975653839</v>
      </c>
      <c r="J874" s="28">
        <f>+H874-G874</f>
        <v>-3515.3899999999994</v>
      </c>
      <c r="K874" s="28">
        <f>SUM(K863:K873)</f>
        <v>0</v>
      </c>
      <c r="L874" s="115"/>
      <c r="M874" s="350"/>
    </row>
    <row r="875" spans="1:13" ht="26.4">
      <c r="A875" s="77" t="e">
        <f>VLOOKUP(B875,#REF!,3,FALSE)</f>
        <v>#REF!</v>
      </c>
      <c r="B875" s="88">
        <v>173</v>
      </c>
      <c r="C875" s="89" t="s">
        <v>90</v>
      </c>
      <c r="D875" s="90"/>
      <c r="E875" s="94"/>
      <c r="F875" s="92" t="s">
        <v>13</v>
      </c>
      <c r="G875" s="405">
        <f>+G863+G850+G824+G814+G868+G874</f>
        <v>2311586.7200000002</v>
      </c>
      <c r="H875" s="405">
        <f>+H863+H850+H824+H814+H868+H874</f>
        <v>2205130.4700000002</v>
      </c>
      <c r="I875" s="405">
        <f t="shared" si="33"/>
        <v>95.394667693886035</v>
      </c>
      <c r="J875" s="405">
        <f t="shared" si="35"/>
        <v>-106456.25</v>
      </c>
      <c r="K875" s="405">
        <f>+K863+K850+K824+K814</f>
        <v>0</v>
      </c>
      <c r="L875" s="406"/>
      <c r="M875" s="350"/>
    </row>
    <row r="876" spans="1:13">
      <c r="A876" s="77" t="e">
        <f>VLOOKUP(B876,#REF!,3,FALSE)</f>
        <v>#REF!</v>
      </c>
      <c r="B876" s="38">
        <v>219</v>
      </c>
      <c r="C876" s="39" t="s">
        <v>274</v>
      </c>
      <c r="D876" s="12" t="s">
        <v>458</v>
      </c>
      <c r="E876" s="15" t="s">
        <v>275</v>
      </c>
      <c r="F876" s="13" t="s">
        <v>8</v>
      </c>
      <c r="G876" s="30">
        <v>251228.3</v>
      </c>
      <c r="H876" s="30">
        <v>109753</v>
      </c>
      <c r="I876" s="22">
        <f t="shared" si="33"/>
        <v>43.686559197351578</v>
      </c>
      <c r="J876" s="22">
        <f t="shared" si="35"/>
        <v>-141475.29999999999</v>
      </c>
      <c r="K876" s="22">
        <v>-7.2</v>
      </c>
      <c r="L876" s="54" t="s">
        <v>1312</v>
      </c>
      <c r="M876" s="447" t="s">
        <v>1562</v>
      </c>
    </row>
    <row r="877" spans="1:13">
      <c r="A877" s="77" t="s">
        <v>340</v>
      </c>
      <c r="B877" s="38">
        <v>219</v>
      </c>
      <c r="C877" s="39" t="s">
        <v>274</v>
      </c>
      <c r="D877" s="12" t="s">
        <v>458</v>
      </c>
      <c r="E877" s="15" t="s">
        <v>275</v>
      </c>
      <c r="F877" s="13" t="s">
        <v>8</v>
      </c>
      <c r="G877" s="30"/>
      <c r="H877" s="30"/>
      <c r="I877" s="22"/>
      <c r="J877" s="22">
        <f t="shared" si="35"/>
        <v>0</v>
      </c>
      <c r="K877" s="22">
        <v>-1.8</v>
      </c>
      <c r="L877" s="54" t="s">
        <v>1366</v>
      </c>
      <c r="M877" s="447" t="s">
        <v>390</v>
      </c>
    </row>
    <row r="878" spans="1:13" ht="24">
      <c r="A878" s="77" t="s">
        <v>340</v>
      </c>
      <c r="B878" s="38">
        <v>219</v>
      </c>
      <c r="C878" s="39" t="s">
        <v>274</v>
      </c>
      <c r="D878" s="12" t="s">
        <v>458</v>
      </c>
      <c r="E878" s="15" t="s">
        <v>275</v>
      </c>
      <c r="F878" s="13" t="s">
        <v>8</v>
      </c>
      <c r="G878" s="30"/>
      <c r="H878" s="30"/>
      <c r="I878" s="22"/>
      <c r="J878" s="22">
        <f t="shared" si="35"/>
        <v>0</v>
      </c>
      <c r="K878" s="22">
        <v>-1182.7</v>
      </c>
      <c r="L878" s="54" t="s">
        <v>1314</v>
      </c>
      <c r="M878" s="448" t="s">
        <v>1563</v>
      </c>
    </row>
    <row r="879" spans="1:13" ht="36">
      <c r="A879" s="77" t="s">
        <v>340</v>
      </c>
      <c r="B879" s="38">
        <v>219</v>
      </c>
      <c r="C879" s="39" t="s">
        <v>274</v>
      </c>
      <c r="D879" s="12" t="s">
        <v>458</v>
      </c>
      <c r="E879" s="15" t="s">
        <v>275</v>
      </c>
      <c r="F879" s="13" t="s">
        <v>8</v>
      </c>
      <c r="G879" s="30"/>
      <c r="H879" s="30"/>
      <c r="I879" s="22"/>
      <c r="J879" s="22">
        <f t="shared" si="35"/>
        <v>0</v>
      </c>
      <c r="K879" s="22">
        <v>-57956.7</v>
      </c>
      <c r="L879" s="54" t="s">
        <v>1310</v>
      </c>
      <c r="M879" s="449" t="s">
        <v>1564</v>
      </c>
    </row>
    <row r="880" spans="1:13">
      <c r="A880" s="77" t="e">
        <f>VLOOKUP(B880,#REF!,3,FALSE)</f>
        <v>#REF!</v>
      </c>
      <c r="B880" s="38">
        <v>219</v>
      </c>
      <c r="C880" s="39" t="s">
        <v>274</v>
      </c>
      <c r="D880" s="12" t="s">
        <v>458</v>
      </c>
      <c r="E880" s="15" t="s">
        <v>275</v>
      </c>
      <c r="F880" s="13" t="s">
        <v>8</v>
      </c>
      <c r="G880" s="30"/>
      <c r="H880" s="30"/>
      <c r="I880" s="22" t="str">
        <f t="shared" si="33"/>
        <v/>
      </c>
      <c r="J880" s="22">
        <f t="shared" si="35"/>
        <v>0</v>
      </c>
      <c r="K880" s="10">
        <v>-486.9</v>
      </c>
      <c r="L880" s="12" t="s">
        <v>1311</v>
      </c>
      <c r="M880" s="447" t="s">
        <v>289</v>
      </c>
    </row>
    <row r="881" spans="1:13" ht="60">
      <c r="A881" s="77" t="e">
        <f>VLOOKUP(B881,#REF!,3,FALSE)</f>
        <v>#REF!</v>
      </c>
      <c r="B881" s="38">
        <v>219</v>
      </c>
      <c r="C881" s="39" t="s">
        <v>274</v>
      </c>
      <c r="D881" s="12" t="s">
        <v>458</v>
      </c>
      <c r="E881" s="15" t="s">
        <v>275</v>
      </c>
      <c r="F881" s="13" t="s">
        <v>8</v>
      </c>
      <c r="G881" s="30"/>
      <c r="H881" s="30"/>
      <c r="I881" s="22" t="str">
        <f t="shared" si="33"/>
        <v/>
      </c>
      <c r="J881" s="22">
        <f t="shared" si="35"/>
        <v>0</v>
      </c>
      <c r="K881" s="10">
        <v>-81840</v>
      </c>
      <c r="L881" s="12" t="s">
        <v>1305</v>
      </c>
      <c r="M881" s="450" t="s">
        <v>1565</v>
      </c>
    </row>
    <row r="882" spans="1:13">
      <c r="A882" s="77" t="e">
        <f>VLOOKUP(B882,#REF!,3,FALSE)</f>
        <v>#REF!</v>
      </c>
      <c r="B882" s="38">
        <v>219</v>
      </c>
      <c r="C882" s="39" t="s">
        <v>274</v>
      </c>
      <c r="D882" s="12" t="s">
        <v>458</v>
      </c>
      <c r="E882" s="15" t="s">
        <v>275</v>
      </c>
      <c r="F882" s="13" t="s">
        <v>233</v>
      </c>
      <c r="G882" s="20">
        <v>20000</v>
      </c>
      <c r="H882" s="20">
        <v>0</v>
      </c>
      <c r="I882" s="22">
        <f t="shared" si="33"/>
        <v>0</v>
      </c>
      <c r="J882" s="10">
        <f t="shared" si="35"/>
        <v>-20000</v>
      </c>
      <c r="K882" s="19">
        <v>-20000</v>
      </c>
      <c r="L882" s="12" t="s">
        <v>1305</v>
      </c>
      <c r="M882" s="325" t="s">
        <v>1566</v>
      </c>
    </row>
    <row r="883" spans="1:13" ht="36">
      <c r="A883" s="77" t="e">
        <f>VLOOKUP(B883,#REF!,3,FALSE)</f>
        <v>#REF!</v>
      </c>
      <c r="B883" s="38">
        <v>219</v>
      </c>
      <c r="C883" s="39" t="s">
        <v>274</v>
      </c>
      <c r="D883" s="12" t="s">
        <v>458</v>
      </c>
      <c r="E883" s="49" t="s">
        <v>275</v>
      </c>
      <c r="F883" s="37" t="s">
        <v>31</v>
      </c>
      <c r="G883" s="30">
        <v>2050</v>
      </c>
      <c r="H883" s="19">
        <v>1678.6</v>
      </c>
      <c r="I883" s="22">
        <f t="shared" si="33"/>
        <v>81.882926829268285</v>
      </c>
      <c r="J883" s="10">
        <f t="shared" si="35"/>
        <v>-371.40000000000009</v>
      </c>
      <c r="K883" s="10">
        <v>-371.4</v>
      </c>
      <c r="L883" s="12" t="s">
        <v>1311</v>
      </c>
      <c r="M883" s="451" t="s">
        <v>1567</v>
      </c>
    </row>
    <row r="884" spans="1:13" ht="24">
      <c r="A884" s="77" t="e">
        <f>VLOOKUP(B884,#REF!,3,FALSE)</f>
        <v>#REF!</v>
      </c>
      <c r="B884" s="38">
        <v>219</v>
      </c>
      <c r="C884" s="39" t="s">
        <v>274</v>
      </c>
      <c r="D884" s="12" t="s">
        <v>458</v>
      </c>
      <c r="E884" s="49" t="s">
        <v>275</v>
      </c>
      <c r="F884" s="37" t="s">
        <v>755</v>
      </c>
      <c r="G884" s="223">
        <v>7451</v>
      </c>
      <c r="H884" s="20">
        <v>410.2</v>
      </c>
      <c r="I884" s="22">
        <f t="shared" si="33"/>
        <v>5.5053013018386787</v>
      </c>
      <c r="J884" s="10">
        <f t="shared" si="35"/>
        <v>-7040.8</v>
      </c>
      <c r="K884" s="10">
        <v>-7040.8</v>
      </c>
      <c r="L884" s="12" t="s">
        <v>1311</v>
      </c>
      <c r="M884" s="452" t="s">
        <v>1568</v>
      </c>
    </row>
    <row r="885" spans="1:13" ht="36">
      <c r="A885" s="77" t="e">
        <f>VLOOKUP(B885,#REF!,3,FALSE)</f>
        <v>#REF!</v>
      </c>
      <c r="B885" s="38">
        <v>219</v>
      </c>
      <c r="C885" s="39" t="s">
        <v>274</v>
      </c>
      <c r="D885" s="12" t="s">
        <v>458</v>
      </c>
      <c r="E885" s="15" t="s">
        <v>275</v>
      </c>
      <c r="F885" s="13" t="s">
        <v>55</v>
      </c>
      <c r="G885" s="19">
        <v>94930</v>
      </c>
      <c r="H885" s="19">
        <v>71720.7</v>
      </c>
      <c r="I885" s="22">
        <f t="shared" si="33"/>
        <v>75.55114294743494</v>
      </c>
      <c r="J885" s="10">
        <f t="shared" si="35"/>
        <v>-23209.300000000003</v>
      </c>
      <c r="K885" s="10">
        <v>-23209.3</v>
      </c>
      <c r="L885" s="12" t="s">
        <v>1310</v>
      </c>
      <c r="M885" s="453" t="s">
        <v>1567</v>
      </c>
    </row>
    <row r="886" spans="1:13" ht="36">
      <c r="A886" s="77" t="e">
        <f>VLOOKUP(B886,#REF!,3,FALSE)</f>
        <v>#REF!</v>
      </c>
      <c r="B886" s="38">
        <v>219</v>
      </c>
      <c r="C886" s="39" t="s">
        <v>274</v>
      </c>
      <c r="D886" s="12" t="s">
        <v>458</v>
      </c>
      <c r="E886" s="15" t="s">
        <v>275</v>
      </c>
      <c r="F886" s="13" t="s">
        <v>757</v>
      </c>
      <c r="G886" s="19">
        <v>42807</v>
      </c>
      <c r="H886" s="19">
        <v>2511.6</v>
      </c>
      <c r="I886" s="22">
        <f t="shared" si="33"/>
        <v>5.8672646996986471</v>
      </c>
      <c r="J886" s="10">
        <f t="shared" si="35"/>
        <v>-40295.4</v>
      </c>
      <c r="K886" s="10">
        <v>-40295.4</v>
      </c>
      <c r="L886" s="12" t="s">
        <v>1311</v>
      </c>
      <c r="M886" s="454" t="s">
        <v>1569</v>
      </c>
    </row>
    <row r="887" spans="1:13">
      <c r="A887" s="77" t="e">
        <f>VLOOKUP(B887,#REF!,3,FALSE)</f>
        <v>#REF!</v>
      </c>
      <c r="B887" s="38">
        <v>219</v>
      </c>
      <c r="C887" s="39" t="s">
        <v>274</v>
      </c>
      <c r="D887" s="12" t="s">
        <v>458</v>
      </c>
      <c r="E887" s="15" t="s">
        <v>275</v>
      </c>
      <c r="F887" s="13" t="s">
        <v>11</v>
      </c>
      <c r="G887" s="19">
        <v>205</v>
      </c>
      <c r="H887" s="19">
        <v>204.9</v>
      </c>
      <c r="I887" s="22">
        <f t="shared" si="33"/>
        <v>99.951219512195124</v>
      </c>
      <c r="J887" s="10">
        <f t="shared" si="35"/>
        <v>-9.9999999999994316E-2</v>
      </c>
      <c r="K887" s="10">
        <v>-0.1</v>
      </c>
      <c r="L887" s="12" t="s">
        <v>1314</v>
      </c>
      <c r="M887" s="447" t="s">
        <v>355</v>
      </c>
    </row>
    <row r="888" spans="1:13">
      <c r="A888" s="77" t="e">
        <f>VLOOKUP(B888,#REF!,3,FALSE)</f>
        <v>#REF!</v>
      </c>
      <c r="B888" s="38">
        <v>219</v>
      </c>
      <c r="C888" s="39" t="s">
        <v>274</v>
      </c>
      <c r="D888" s="12" t="s">
        <v>458</v>
      </c>
      <c r="E888" s="15" t="s">
        <v>275</v>
      </c>
      <c r="F888" s="13" t="s">
        <v>19</v>
      </c>
      <c r="G888" s="19">
        <v>78.599999999999994</v>
      </c>
      <c r="H888" s="19">
        <v>62.9</v>
      </c>
      <c r="I888" s="22">
        <f t="shared" si="33"/>
        <v>80.025445292620873</v>
      </c>
      <c r="J888" s="10">
        <f t="shared" si="35"/>
        <v>-15.699999999999996</v>
      </c>
      <c r="K888" s="19">
        <v>-15.7</v>
      </c>
      <c r="L888" s="12" t="s">
        <v>1311</v>
      </c>
      <c r="M888" s="455" t="s">
        <v>1570</v>
      </c>
    </row>
    <row r="889" spans="1:13">
      <c r="A889" s="77" t="e">
        <f>VLOOKUP(B889,#REF!,3,FALSE)</f>
        <v>#REF!</v>
      </c>
      <c r="B889" s="38">
        <v>219</v>
      </c>
      <c r="C889" s="39" t="s">
        <v>274</v>
      </c>
      <c r="D889" s="12" t="s">
        <v>458</v>
      </c>
      <c r="E889" s="15" t="s">
        <v>275</v>
      </c>
      <c r="F889" s="13" t="s">
        <v>605</v>
      </c>
      <c r="G889" s="19">
        <v>113</v>
      </c>
      <c r="H889" s="19">
        <v>113</v>
      </c>
      <c r="I889" s="22">
        <f t="shared" si="33"/>
        <v>100</v>
      </c>
      <c r="J889" s="10">
        <f t="shared" si="35"/>
        <v>0</v>
      </c>
      <c r="K889" s="10">
        <v>0</v>
      </c>
      <c r="L889" s="12"/>
      <c r="M889" s="455"/>
    </row>
    <row r="890" spans="1:13" ht="26.4">
      <c r="A890" s="77" t="e">
        <f>VLOOKUP(B890,#REF!,3,FALSE)</f>
        <v>#REF!</v>
      </c>
      <c r="B890" s="137">
        <v>219</v>
      </c>
      <c r="C890" s="117" t="s">
        <v>274</v>
      </c>
      <c r="D890" s="86" t="s">
        <v>458</v>
      </c>
      <c r="E890" s="53" t="s">
        <v>275</v>
      </c>
      <c r="F890" s="51" t="s">
        <v>12</v>
      </c>
      <c r="G890" s="28">
        <f>SUM(G876:G889)</f>
        <v>418862.89999999997</v>
      </c>
      <c r="H890" s="28">
        <f>SUM(H876:H889)</f>
        <v>186454.9</v>
      </c>
      <c r="I890" s="28">
        <f t="shared" si="33"/>
        <v>44.514541631641286</v>
      </c>
      <c r="J890" s="28">
        <f t="shared" si="35"/>
        <v>-232407.99999999997</v>
      </c>
      <c r="K890" s="28">
        <f>SUM(K876:K889)</f>
        <v>-232407.99999999997</v>
      </c>
      <c r="L890" s="186"/>
      <c r="M890" s="350"/>
    </row>
    <row r="891" spans="1:13" ht="24">
      <c r="A891" s="77" t="e">
        <f>VLOOKUP(B891,#REF!,3,FALSE)</f>
        <v>#REF!</v>
      </c>
      <c r="B891" s="38">
        <v>219</v>
      </c>
      <c r="C891" s="39" t="s">
        <v>274</v>
      </c>
      <c r="D891" s="12" t="s">
        <v>460</v>
      </c>
      <c r="E891" s="15" t="s">
        <v>1561</v>
      </c>
      <c r="F891" s="13" t="s">
        <v>8</v>
      </c>
      <c r="G891" s="10">
        <v>3630</v>
      </c>
      <c r="H891" s="10">
        <v>3205.1</v>
      </c>
      <c r="I891" s="22">
        <f t="shared" si="33"/>
        <v>88.294765840220379</v>
      </c>
      <c r="J891" s="10">
        <f t="shared" si="35"/>
        <v>-424.90000000000009</v>
      </c>
      <c r="K891" s="10">
        <v>-227.1</v>
      </c>
      <c r="L891" s="76" t="s">
        <v>1313</v>
      </c>
      <c r="M891" s="424" t="s">
        <v>1571</v>
      </c>
    </row>
    <row r="892" spans="1:13">
      <c r="A892" s="77" t="e">
        <f>VLOOKUP(B892,#REF!,3,FALSE)</f>
        <v>#REF!</v>
      </c>
      <c r="B892" s="38">
        <v>219</v>
      </c>
      <c r="C892" s="39" t="s">
        <v>274</v>
      </c>
      <c r="D892" s="12" t="s">
        <v>460</v>
      </c>
      <c r="E892" s="15" t="s">
        <v>1561</v>
      </c>
      <c r="F892" s="13" t="s">
        <v>8</v>
      </c>
      <c r="G892" s="10"/>
      <c r="H892" s="10"/>
      <c r="I892" s="22" t="str">
        <f t="shared" si="33"/>
        <v/>
      </c>
      <c r="J892" s="10">
        <f t="shared" si="35"/>
        <v>0</v>
      </c>
      <c r="K892" s="10">
        <v>-197.8</v>
      </c>
      <c r="L892" s="76" t="s">
        <v>1310</v>
      </c>
      <c r="M892" s="424" t="s">
        <v>1572</v>
      </c>
    </row>
    <row r="893" spans="1:13">
      <c r="A893" s="77" t="e">
        <f>VLOOKUP(B893,#REF!,3,FALSE)</f>
        <v>#REF!</v>
      </c>
      <c r="B893" s="38">
        <v>219</v>
      </c>
      <c r="C893" s="39" t="s">
        <v>274</v>
      </c>
      <c r="D893" s="12" t="s">
        <v>460</v>
      </c>
      <c r="E893" s="15" t="s">
        <v>1561</v>
      </c>
      <c r="F893" s="13" t="s">
        <v>25</v>
      </c>
      <c r="G893" s="10">
        <v>22.4</v>
      </c>
      <c r="H893" s="10">
        <v>21.2</v>
      </c>
      <c r="I893" s="22">
        <f t="shared" si="33"/>
        <v>94.642857142857153</v>
      </c>
      <c r="J893" s="10">
        <f t="shared" si="35"/>
        <v>-1.1999999999999993</v>
      </c>
      <c r="K893" s="10">
        <v>-1</v>
      </c>
      <c r="L893" s="76" t="s">
        <v>1307</v>
      </c>
      <c r="M893" s="424" t="s">
        <v>1573</v>
      </c>
    </row>
    <row r="894" spans="1:13">
      <c r="A894" s="77" t="e">
        <f>VLOOKUP(B894,#REF!,3,FALSE)</f>
        <v>#REF!</v>
      </c>
      <c r="B894" s="38">
        <v>219</v>
      </c>
      <c r="C894" s="39" t="s">
        <v>274</v>
      </c>
      <c r="D894" s="12" t="s">
        <v>460</v>
      </c>
      <c r="E894" s="15" t="s">
        <v>1561</v>
      </c>
      <c r="F894" s="13" t="s">
        <v>26</v>
      </c>
      <c r="G894" s="10">
        <v>146.6</v>
      </c>
      <c r="H894" s="10">
        <v>115.6</v>
      </c>
      <c r="I894" s="22">
        <f t="shared" si="33"/>
        <v>78.854024556616636</v>
      </c>
      <c r="J894" s="10">
        <f t="shared" si="35"/>
        <v>-31</v>
      </c>
      <c r="K894" s="10">
        <v>-31.2</v>
      </c>
      <c r="L894" s="76" t="s">
        <v>1307</v>
      </c>
      <c r="M894" s="424" t="s">
        <v>1573</v>
      </c>
    </row>
    <row r="895" spans="1:13">
      <c r="A895" s="77" t="e">
        <f>VLOOKUP(B895,#REF!,3,FALSE)</f>
        <v>#REF!</v>
      </c>
      <c r="B895" s="38">
        <v>219</v>
      </c>
      <c r="C895" s="39" t="s">
        <v>274</v>
      </c>
      <c r="D895" s="12" t="s">
        <v>460</v>
      </c>
      <c r="E895" s="15" t="s">
        <v>1561</v>
      </c>
      <c r="F895" s="13" t="s">
        <v>606</v>
      </c>
      <c r="G895" s="10">
        <v>86.6</v>
      </c>
      <c r="H895" s="10">
        <v>31.9</v>
      </c>
      <c r="I895" s="22">
        <f t="shared" si="33"/>
        <v>36.836027713625867</v>
      </c>
      <c r="J895" s="10">
        <f t="shared" si="35"/>
        <v>-54.699999999999996</v>
      </c>
      <c r="K895" s="10">
        <v>-54.7</v>
      </c>
      <c r="L895" s="76" t="s">
        <v>1313</v>
      </c>
      <c r="M895" s="458" t="s">
        <v>1574</v>
      </c>
    </row>
    <row r="896" spans="1:13">
      <c r="A896" s="77" t="e">
        <f>VLOOKUP(B896,#REF!,3,FALSE)</f>
        <v>#REF!</v>
      </c>
      <c r="B896" s="38">
        <v>219</v>
      </c>
      <c r="C896" s="39" t="s">
        <v>274</v>
      </c>
      <c r="D896" s="12" t="s">
        <v>460</v>
      </c>
      <c r="E896" s="15" t="s">
        <v>1561</v>
      </c>
      <c r="F896" s="13" t="s">
        <v>11</v>
      </c>
      <c r="G896" s="10">
        <v>3</v>
      </c>
      <c r="H896" s="10">
        <v>0</v>
      </c>
      <c r="I896" s="22">
        <f t="shared" si="33"/>
        <v>0</v>
      </c>
      <c r="J896" s="10">
        <f t="shared" si="35"/>
        <v>-3</v>
      </c>
      <c r="K896" s="10">
        <v>-3</v>
      </c>
      <c r="L896" s="215" t="s">
        <v>1314</v>
      </c>
      <c r="M896" s="423" t="s">
        <v>1575</v>
      </c>
    </row>
    <row r="897" spans="1:13" ht="26.4">
      <c r="A897" s="77" t="e">
        <f>VLOOKUP(B897,#REF!,3,FALSE)</f>
        <v>#REF!</v>
      </c>
      <c r="B897" s="137">
        <v>219</v>
      </c>
      <c r="C897" s="117" t="s">
        <v>274</v>
      </c>
      <c r="D897" s="86" t="s">
        <v>460</v>
      </c>
      <c r="E897" s="53" t="s">
        <v>1561</v>
      </c>
      <c r="F897" s="51" t="s">
        <v>12</v>
      </c>
      <c r="G897" s="28">
        <f>SUM(G891:G896)</f>
        <v>3888.6</v>
      </c>
      <c r="H897" s="28">
        <f>SUM(H891:H896)</f>
        <v>3373.7999999999997</v>
      </c>
      <c r="I897" s="28">
        <f t="shared" si="33"/>
        <v>86.761302268168478</v>
      </c>
      <c r="J897" s="28">
        <f t="shared" si="35"/>
        <v>-514.80000000000018</v>
      </c>
      <c r="K897" s="28">
        <f>SUM(K891:K896)</f>
        <v>-514.79999999999995</v>
      </c>
      <c r="L897" s="186"/>
      <c r="M897" s="457"/>
    </row>
    <row r="898" spans="1:13" ht="26.4">
      <c r="A898" s="77" t="e">
        <f>VLOOKUP(B898,#REF!,3,FALSE)</f>
        <v>#REF!</v>
      </c>
      <c r="B898" s="138">
        <v>219</v>
      </c>
      <c r="C898" s="116" t="s">
        <v>274</v>
      </c>
      <c r="D898" s="108"/>
      <c r="E898" s="139"/>
      <c r="F898" s="92" t="s">
        <v>13</v>
      </c>
      <c r="G898" s="136">
        <f>+G897+G890</f>
        <v>422751.49999999994</v>
      </c>
      <c r="H898" s="136">
        <f>+H897+H890</f>
        <v>189828.69999999998</v>
      </c>
      <c r="I898" s="136">
        <f t="shared" si="33"/>
        <v>44.903140497431707</v>
      </c>
      <c r="J898" s="136">
        <f t="shared" si="35"/>
        <v>-232922.79999999996</v>
      </c>
      <c r="K898" s="136">
        <f>+K897+K890</f>
        <v>-232922.79999999996</v>
      </c>
      <c r="L898" s="187"/>
      <c r="M898" s="456"/>
    </row>
    <row r="899" spans="1:13" ht="26.4">
      <c r="A899" s="77" t="e">
        <f>VLOOKUP(B899,#REF!,3,FALSE)</f>
        <v>#REF!</v>
      </c>
      <c r="B899" s="14">
        <v>220</v>
      </c>
      <c r="C899" s="26" t="s">
        <v>99</v>
      </c>
      <c r="D899" s="12" t="s">
        <v>108</v>
      </c>
      <c r="E899" s="26" t="s">
        <v>597</v>
      </c>
      <c r="F899" s="13" t="s">
        <v>8</v>
      </c>
      <c r="G899" s="10">
        <v>37161.800000000003</v>
      </c>
      <c r="H899" s="10">
        <v>26854</v>
      </c>
      <c r="I899" s="10">
        <f t="shared" si="33"/>
        <v>72.262376956982706</v>
      </c>
      <c r="J899" s="10">
        <f t="shared" si="35"/>
        <v>-10307.800000000003</v>
      </c>
      <c r="K899" s="10">
        <v>-133.80000000000001</v>
      </c>
      <c r="L899" s="12" t="s">
        <v>1313</v>
      </c>
      <c r="M899" s="456"/>
    </row>
    <row r="900" spans="1:13" ht="26.4">
      <c r="A900" s="77" t="e">
        <f>VLOOKUP(B900,#REF!,3,FALSE)</f>
        <v>#REF!</v>
      </c>
      <c r="B900" s="14">
        <v>220</v>
      </c>
      <c r="C900" s="26" t="s">
        <v>99</v>
      </c>
      <c r="D900" s="12" t="s">
        <v>108</v>
      </c>
      <c r="E900" s="26" t="s">
        <v>597</v>
      </c>
      <c r="F900" s="13" t="s">
        <v>8</v>
      </c>
      <c r="G900" s="29"/>
      <c r="H900" s="29"/>
      <c r="I900" s="29" t="str">
        <f t="shared" si="33"/>
        <v/>
      </c>
      <c r="J900" s="10">
        <f t="shared" si="35"/>
        <v>0</v>
      </c>
      <c r="K900" s="22">
        <v>-2772.7</v>
      </c>
      <c r="L900" s="12" t="s">
        <v>1312</v>
      </c>
      <c r="M900" s="456"/>
    </row>
    <row r="901" spans="1:13" ht="26.4">
      <c r="A901" s="77" t="e">
        <f>VLOOKUP(B901,#REF!,3,FALSE)</f>
        <v>#REF!</v>
      </c>
      <c r="B901" s="14">
        <v>220</v>
      </c>
      <c r="C901" s="26" t="s">
        <v>99</v>
      </c>
      <c r="D901" s="12" t="s">
        <v>108</v>
      </c>
      <c r="E901" s="26" t="s">
        <v>597</v>
      </c>
      <c r="F901" s="13" t="s">
        <v>8</v>
      </c>
      <c r="G901" s="29"/>
      <c r="H901" s="29"/>
      <c r="I901" s="29" t="str">
        <f t="shared" si="33"/>
        <v/>
      </c>
      <c r="J901" s="10">
        <f t="shared" si="35"/>
        <v>0</v>
      </c>
      <c r="K901" s="22">
        <v>-30.2</v>
      </c>
      <c r="L901" s="12" t="s">
        <v>1308</v>
      </c>
      <c r="M901" s="456"/>
    </row>
    <row r="902" spans="1:13" ht="26.4">
      <c r="A902" s="77" t="e">
        <f>VLOOKUP(B902,#REF!,3,FALSE)</f>
        <v>#REF!</v>
      </c>
      <c r="B902" s="14">
        <v>220</v>
      </c>
      <c r="C902" s="26" t="s">
        <v>99</v>
      </c>
      <c r="D902" s="12" t="s">
        <v>108</v>
      </c>
      <c r="E902" s="26" t="s">
        <v>597</v>
      </c>
      <c r="F902" s="13" t="s">
        <v>8</v>
      </c>
      <c r="G902" s="22"/>
      <c r="H902" s="22"/>
      <c r="I902" s="22" t="str">
        <f t="shared" si="33"/>
        <v/>
      </c>
      <c r="J902" s="10">
        <f t="shared" si="35"/>
        <v>0</v>
      </c>
      <c r="K902" s="22">
        <v>-1.3</v>
      </c>
      <c r="L902" s="12" t="s">
        <v>1366</v>
      </c>
      <c r="M902" s="456"/>
    </row>
    <row r="903" spans="1:13" ht="26.4">
      <c r="A903" s="77" t="e">
        <f>VLOOKUP(B903,#REF!,3,FALSE)</f>
        <v>#REF!</v>
      </c>
      <c r="B903" s="14">
        <v>220</v>
      </c>
      <c r="C903" s="26" t="s">
        <v>99</v>
      </c>
      <c r="D903" s="12" t="s">
        <v>108</v>
      </c>
      <c r="E903" s="26" t="s">
        <v>597</v>
      </c>
      <c r="F903" s="13" t="s">
        <v>8</v>
      </c>
      <c r="G903" s="19"/>
      <c r="H903" s="19"/>
      <c r="I903" s="10" t="str">
        <f t="shared" si="33"/>
        <v/>
      </c>
      <c r="J903" s="10">
        <f t="shared" si="35"/>
        <v>0</v>
      </c>
      <c r="K903" s="10">
        <v>-2779.8</v>
      </c>
      <c r="L903" s="12" t="s">
        <v>1307</v>
      </c>
      <c r="M903" s="456"/>
    </row>
    <row r="904" spans="1:13" ht="26.4">
      <c r="A904" s="77" t="e">
        <f>VLOOKUP(B904,#REF!,3,FALSE)</f>
        <v>#REF!</v>
      </c>
      <c r="B904" s="14">
        <v>220</v>
      </c>
      <c r="C904" s="26" t="s">
        <v>99</v>
      </c>
      <c r="D904" s="12" t="s">
        <v>108</v>
      </c>
      <c r="E904" s="26" t="s">
        <v>597</v>
      </c>
      <c r="F904" s="13" t="s">
        <v>8</v>
      </c>
      <c r="G904" s="29"/>
      <c r="H904" s="29"/>
      <c r="I904" s="29" t="str">
        <f t="shared" si="33"/>
        <v/>
      </c>
      <c r="J904" s="10">
        <f t="shared" si="35"/>
        <v>0</v>
      </c>
      <c r="K904" s="22">
        <v>-156.19999999999999</v>
      </c>
      <c r="L904" s="12" t="s">
        <v>1314</v>
      </c>
      <c r="M904" s="456"/>
    </row>
    <row r="905" spans="1:13" ht="26.4">
      <c r="A905" s="77" t="e">
        <f>VLOOKUP(B905,#REF!,3,FALSE)</f>
        <v>#REF!</v>
      </c>
      <c r="B905" s="14">
        <v>220</v>
      </c>
      <c r="C905" s="26" t="s">
        <v>99</v>
      </c>
      <c r="D905" s="12" t="s">
        <v>108</v>
      </c>
      <c r="E905" s="26" t="s">
        <v>597</v>
      </c>
      <c r="F905" s="13" t="s">
        <v>8</v>
      </c>
      <c r="G905" s="22"/>
      <c r="H905" s="22"/>
      <c r="I905" s="22" t="str">
        <f t="shared" si="33"/>
        <v/>
      </c>
      <c r="J905" s="10">
        <f t="shared" si="35"/>
        <v>0</v>
      </c>
      <c r="K905" s="22">
        <v>-19</v>
      </c>
      <c r="L905" s="12" t="s">
        <v>1307</v>
      </c>
      <c r="M905" s="350" t="s">
        <v>794</v>
      </c>
    </row>
    <row r="906" spans="1:13" ht="26.4">
      <c r="A906" s="77" t="e">
        <f>VLOOKUP(B906,#REF!,3,FALSE)</f>
        <v>#REF!</v>
      </c>
      <c r="B906" s="14">
        <v>220</v>
      </c>
      <c r="C906" s="26" t="s">
        <v>99</v>
      </c>
      <c r="D906" s="12" t="s">
        <v>108</v>
      </c>
      <c r="E906" s="26" t="s">
        <v>597</v>
      </c>
      <c r="F906" s="13" t="s">
        <v>8</v>
      </c>
      <c r="G906" s="29"/>
      <c r="H906" s="29"/>
      <c r="I906" s="29" t="str">
        <f t="shared" si="33"/>
        <v/>
      </c>
      <c r="J906" s="10">
        <f t="shared" si="35"/>
        <v>0</v>
      </c>
      <c r="K906" s="22">
        <v>-1685.9</v>
      </c>
      <c r="L906" s="12" t="s">
        <v>1305</v>
      </c>
      <c r="M906" s="350" t="s">
        <v>795</v>
      </c>
    </row>
    <row r="907" spans="1:13" ht="26.4">
      <c r="A907" s="77" t="e">
        <f>VLOOKUP(B907,#REF!,3,FALSE)</f>
        <v>#REF!</v>
      </c>
      <c r="B907" s="14">
        <v>220</v>
      </c>
      <c r="C907" s="26" t="s">
        <v>99</v>
      </c>
      <c r="D907" s="12" t="s">
        <v>108</v>
      </c>
      <c r="E907" s="26" t="s">
        <v>597</v>
      </c>
      <c r="F907" s="13" t="s">
        <v>8</v>
      </c>
      <c r="G907" s="29"/>
      <c r="H907" s="29"/>
      <c r="I907" s="29" t="str">
        <f t="shared" si="33"/>
        <v/>
      </c>
      <c r="J907" s="10">
        <f t="shared" si="35"/>
        <v>0</v>
      </c>
      <c r="K907" s="22">
        <v>-27.5</v>
      </c>
      <c r="L907" s="12" t="s">
        <v>1314</v>
      </c>
      <c r="M907" s="350" t="s">
        <v>796</v>
      </c>
    </row>
    <row r="908" spans="1:13" ht="26.4">
      <c r="A908" s="77" t="e">
        <f>VLOOKUP(B908,#REF!,3,FALSE)</f>
        <v>#REF!</v>
      </c>
      <c r="B908" s="14">
        <v>220</v>
      </c>
      <c r="C908" s="26" t="s">
        <v>99</v>
      </c>
      <c r="D908" s="12" t="s">
        <v>108</v>
      </c>
      <c r="E908" s="26" t="s">
        <v>597</v>
      </c>
      <c r="F908" s="13" t="s">
        <v>8</v>
      </c>
      <c r="G908" s="29"/>
      <c r="H908" s="29"/>
      <c r="I908" s="29" t="str">
        <f t="shared" si="33"/>
        <v/>
      </c>
      <c r="J908" s="10">
        <f t="shared" si="35"/>
        <v>0</v>
      </c>
      <c r="K908" s="22">
        <v>-767.5</v>
      </c>
      <c r="L908" s="12" t="s">
        <v>1310</v>
      </c>
      <c r="M908" s="350" t="s">
        <v>448</v>
      </c>
    </row>
    <row r="909" spans="1:13" ht="26.4">
      <c r="A909" s="77" t="e">
        <f>VLOOKUP(B909,#REF!,3,FALSE)</f>
        <v>#REF!</v>
      </c>
      <c r="B909" s="14">
        <v>220</v>
      </c>
      <c r="C909" s="26" t="s">
        <v>99</v>
      </c>
      <c r="D909" s="12" t="s">
        <v>108</v>
      </c>
      <c r="E909" s="26" t="s">
        <v>597</v>
      </c>
      <c r="F909" s="13" t="s">
        <v>8</v>
      </c>
      <c r="G909" s="29"/>
      <c r="H909" s="29"/>
      <c r="I909" s="29" t="str">
        <f t="shared" si="33"/>
        <v/>
      </c>
      <c r="J909" s="10">
        <f t="shared" si="35"/>
        <v>0</v>
      </c>
      <c r="K909" s="22">
        <v>-52.1</v>
      </c>
      <c r="L909" s="58" t="s">
        <v>1311</v>
      </c>
      <c r="M909" s="350" t="s">
        <v>797</v>
      </c>
    </row>
    <row r="910" spans="1:13" ht="66">
      <c r="A910" s="77" t="e">
        <f>VLOOKUP(B910,#REF!,3,FALSE)</f>
        <v>#REF!</v>
      </c>
      <c r="B910" s="14">
        <v>220</v>
      </c>
      <c r="C910" s="26" t="s">
        <v>99</v>
      </c>
      <c r="D910" s="12" t="s">
        <v>108</v>
      </c>
      <c r="E910" s="26" t="s">
        <v>597</v>
      </c>
      <c r="F910" s="13" t="s">
        <v>8</v>
      </c>
      <c r="G910" s="29"/>
      <c r="H910" s="29"/>
      <c r="I910" s="29" t="str">
        <f t="shared" si="33"/>
        <v/>
      </c>
      <c r="J910" s="10">
        <f t="shared" si="35"/>
        <v>0</v>
      </c>
      <c r="K910" s="22">
        <v>-318.5</v>
      </c>
      <c r="L910" s="58" t="s">
        <v>1390</v>
      </c>
      <c r="M910" s="350" t="s">
        <v>798</v>
      </c>
    </row>
    <row r="911" spans="1:13" ht="92.4">
      <c r="A911" s="77" t="e">
        <f>VLOOKUP(B911,#REF!,3,FALSE)</f>
        <v>#REF!</v>
      </c>
      <c r="B911" s="14">
        <v>220</v>
      </c>
      <c r="C911" s="26" t="s">
        <v>99</v>
      </c>
      <c r="D911" s="12" t="s">
        <v>108</v>
      </c>
      <c r="E911" s="26" t="s">
        <v>597</v>
      </c>
      <c r="F911" s="13" t="s">
        <v>8</v>
      </c>
      <c r="G911" s="29"/>
      <c r="H911" s="29"/>
      <c r="I911" s="29" t="str">
        <f t="shared" si="33"/>
        <v/>
      </c>
      <c r="J911" s="10">
        <f t="shared" si="35"/>
        <v>0</v>
      </c>
      <c r="K911" s="22">
        <v>-1563.3</v>
      </c>
      <c r="L911" s="12" t="s">
        <v>1305</v>
      </c>
      <c r="M911" s="350" t="s">
        <v>799</v>
      </c>
    </row>
    <row r="912" spans="1:13" ht="66">
      <c r="A912" s="77" t="e">
        <f>VLOOKUP(B912,#REF!,3,FALSE)</f>
        <v>#REF!</v>
      </c>
      <c r="B912" s="14">
        <v>220</v>
      </c>
      <c r="C912" s="26" t="s">
        <v>99</v>
      </c>
      <c r="D912" s="12" t="s">
        <v>108</v>
      </c>
      <c r="E912" s="26" t="s">
        <v>597</v>
      </c>
      <c r="F912" s="13" t="s">
        <v>31</v>
      </c>
      <c r="G912" s="19">
        <v>503</v>
      </c>
      <c r="H912" s="19">
        <v>353.1</v>
      </c>
      <c r="I912" s="10">
        <f t="shared" si="33"/>
        <v>70.198807157057658</v>
      </c>
      <c r="J912" s="10">
        <f t="shared" si="35"/>
        <v>-149.89999999999998</v>
      </c>
      <c r="K912" s="10">
        <v>-149.9</v>
      </c>
      <c r="L912" s="12" t="s">
        <v>1305</v>
      </c>
      <c r="M912" s="350" t="s">
        <v>800</v>
      </c>
    </row>
    <row r="913" spans="1:13" ht="92.4">
      <c r="A913" s="77" t="e">
        <f>VLOOKUP(B913,#REF!,3,FALSE)</f>
        <v>#REF!</v>
      </c>
      <c r="B913" s="14">
        <v>220</v>
      </c>
      <c r="C913" s="26" t="s">
        <v>99</v>
      </c>
      <c r="D913" s="12" t="s">
        <v>108</v>
      </c>
      <c r="E913" s="26" t="s">
        <v>597</v>
      </c>
      <c r="F913" s="13" t="s">
        <v>333</v>
      </c>
      <c r="G913" s="19">
        <v>349</v>
      </c>
      <c r="H913" s="19">
        <v>286.7</v>
      </c>
      <c r="I913" s="10">
        <f t="shared" si="33"/>
        <v>82.148997134670481</v>
      </c>
      <c r="J913" s="10">
        <f t="shared" si="35"/>
        <v>-62.300000000000011</v>
      </c>
      <c r="K913" s="10">
        <v>-62.3</v>
      </c>
      <c r="L913" s="12" t="s">
        <v>1305</v>
      </c>
      <c r="M913" s="350" t="s">
        <v>801</v>
      </c>
    </row>
    <row r="914" spans="1:13" ht="26.4">
      <c r="A914" s="77" t="e">
        <f>VLOOKUP(B914,#REF!,3,FALSE)</f>
        <v>#REF!</v>
      </c>
      <c r="B914" s="14">
        <v>220</v>
      </c>
      <c r="C914" s="26" t="s">
        <v>99</v>
      </c>
      <c r="D914" s="12" t="s">
        <v>108</v>
      </c>
      <c r="E914" s="26" t="s">
        <v>597</v>
      </c>
      <c r="F914" s="13" t="s">
        <v>602</v>
      </c>
      <c r="G914" s="19">
        <v>3.8</v>
      </c>
      <c r="H914" s="19">
        <v>1</v>
      </c>
      <c r="I914" s="10">
        <f t="shared" si="33"/>
        <v>26.315789473684209</v>
      </c>
      <c r="J914" s="10">
        <f t="shared" si="35"/>
        <v>-2.8</v>
      </c>
      <c r="K914" s="10">
        <v>-1.9</v>
      </c>
      <c r="L914" s="12" t="s">
        <v>1313</v>
      </c>
      <c r="M914" s="350" t="s">
        <v>802</v>
      </c>
    </row>
    <row r="915" spans="1:13" ht="26.4">
      <c r="A915" s="77" t="e">
        <f>VLOOKUP(B915,#REF!,3,FALSE)</f>
        <v>#REF!</v>
      </c>
      <c r="B915" s="14">
        <v>220</v>
      </c>
      <c r="C915" s="26" t="s">
        <v>99</v>
      </c>
      <c r="D915" s="12" t="s">
        <v>108</v>
      </c>
      <c r="E915" s="26" t="s">
        <v>597</v>
      </c>
      <c r="F915" s="13" t="s">
        <v>602</v>
      </c>
      <c r="G915" s="29"/>
      <c r="H915" s="29"/>
      <c r="I915" s="29" t="str">
        <f t="shared" si="33"/>
        <v/>
      </c>
      <c r="J915" s="10">
        <f t="shared" si="35"/>
        <v>0</v>
      </c>
      <c r="K915" s="22">
        <v>-0.9</v>
      </c>
      <c r="L915" s="12" t="s">
        <v>1305</v>
      </c>
      <c r="M915" s="350" t="s">
        <v>803</v>
      </c>
    </row>
    <row r="916" spans="1:13" ht="66">
      <c r="A916" s="77" t="e">
        <f>VLOOKUP(B916,#REF!,3,FALSE)</f>
        <v>#REF!</v>
      </c>
      <c r="B916" s="14">
        <v>220</v>
      </c>
      <c r="C916" s="26" t="s">
        <v>99</v>
      </c>
      <c r="D916" s="12" t="s">
        <v>108</v>
      </c>
      <c r="E916" s="26" t="s">
        <v>597</v>
      </c>
      <c r="F916" s="13" t="s">
        <v>55</v>
      </c>
      <c r="G916" s="10">
        <v>4910</v>
      </c>
      <c r="H916" s="22">
        <v>2579.1</v>
      </c>
      <c r="I916" s="10">
        <f t="shared" si="33"/>
        <v>52.527494908350306</v>
      </c>
      <c r="J916" s="10">
        <f t="shared" si="35"/>
        <v>-2330.9</v>
      </c>
      <c r="K916" s="10">
        <v>-2330.9</v>
      </c>
      <c r="L916" s="12" t="s">
        <v>1305</v>
      </c>
      <c r="M916" s="350" t="s">
        <v>800</v>
      </c>
    </row>
    <row r="917" spans="1:13" ht="92.4">
      <c r="A917" s="77" t="e">
        <f>VLOOKUP(B917,#REF!,3,FALSE)</f>
        <v>#REF!</v>
      </c>
      <c r="B917" s="14">
        <v>220</v>
      </c>
      <c r="C917" s="26" t="s">
        <v>99</v>
      </c>
      <c r="D917" s="12" t="s">
        <v>108</v>
      </c>
      <c r="E917" s="26" t="s">
        <v>597</v>
      </c>
      <c r="F917" s="13" t="s">
        <v>756</v>
      </c>
      <c r="G917" s="19">
        <v>1977</v>
      </c>
      <c r="H917" s="19">
        <v>1624.8</v>
      </c>
      <c r="I917" s="10">
        <f t="shared" si="33"/>
        <v>82.185128983308047</v>
      </c>
      <c r="J917" s="10">
        <f t="shared" si="35"/>
        <v>-352.20000000000005</v>
      </c>
      <c r="K917" s="10">
        <v>-352.2</v>
      </c>
      <c r="L917" s="12" t="s">
        <v>1305</v>
      </c>
      <c r="M917" s="350" t="s">
        <v>801</v>
      </c>
    </row>
    <row r="918" spans="1:13" ht="26.4">
      <c r="A918" s="77" t="e">
        <f>VLOOKUP(B918,#REF!,3,FALSE)</f>
        <v>#REF!</v>
      </c>
      <c r="B918" s="14">
        <v>220</v>
      </c>
      <c r="C918" s="26" t="s">
        <v>99</v>
      </c>
      <c r="D918" s="12" t="s">
        <v>108</v>
      </c>
      <c r="E918" s="26" t="s">
        <v>597</v>
      </c>
      <c r="F918" s="13" t="s">
        <v>332</v>
      </c>
      <c r="G918" s="22">
        <v>20.2</v>
      </c>
      <c r="H918" s="22">
        <v>5.9</v>
      </c>
      <c r="I918" s="22">
        <f t="shared" si="33"/>
        <v>29.207920792079211</v>
      </c>
      <c r="J918" s="10">
        <f t="shared" si="35"/>
        <v>-14.299999999999999</v>
      </c>
      <c r="K918" s="22">
        <v>-10</v>
      </c>
      <c r="L918" s="12" t="s">
        <v>1313</v>
      </c>
      <c r="M918" s="350" t="s">
        <v>802</v>
      </c>
    </row>
    <row r="919" spans="1:13" ht="26.4">
      <c r="A919" s="77" t="e">
        <f>VLOOKUP(B919,#REF!,3,FALSE)</f>
        <v>#REF!</v>
      </c>
      <c r="B919" s="14">
        <v>220</v>
      </c>
      <c r="C919" s="26" t="s">
        <v>99</v>
      </c>
      <c r="D919" s="12" t="s">
        <v>108</v>
      </c>
      <c r="E919" s="26" t="s">
        <v>597</v>
      </c>
      <c r="F919" s="13" t="s">
        <v>332</v>
      </c>
      <c r="G919" s="29"/>
      <c r="H919" s="29"/>
      <c r="I919" s="29" t="str">
        <f t="shared" si="33"/>
        <v/>
      </c>
      <c r="J919" s="10">
        <f t="shared" si="35"/>
        <v>0</v>
      </c>
      <c r="K919" s="22">
        <v>-3.3</v>
      </c>
      <c r="L919" s="12" t="s">
        <v>1307</v>
      </c>
      <c r="M919" s="350" t="s">
        <v>804</v>
      </c>
    </row>
    <row r="920" spans="1:13" ht="26.4">
      <c r="A920" s="77" t="e">
        <f>VLOOKUP(B920,#REF!,3,FALSE)</f>
        <v>#REF!</v>
      </c>
      <c r="B920" s="14">
        <v>220</v>
      </c>
      <c r="C920" s="26" t="s">
        <v>99</v>
      </c>
      <c r="D920" s="12" t="s">
        <v>108</v>
      </c>
      <c r="E920" s="26" t="s">
        <v>597</v>
      </c>
      <c r="F920" s="13" t="s">
        <v>332</v>
      </c>
      <c r="G920" s="29"/>
      <c r="H920" s="29"/>
      <c r="I920" s="29" t="str">
        <f t="shared" si="33"/>
        <v/>
      </c>
      <c r="J920" s="10">
        <f t="shared" si="35"/>
        <v>0</v>
      </c>
      <c r="K920" s="22">
        <v>-1</v>
      </c>
      <c r="L920" s="12" t="s">
        <v>1305</v>
      </c>
      <c r="M920" s="350" t="s">
        <v>805</v>
      </c>
    </row>
    <row r="921" spans="1:13" ht="26.4">
      <c r="A921" s="77" t="e">
        <f>VLOOKUP(B921,#REF!,3,FALSE)</f>
        <v>#REF!</v>
      </c>
      <c r="B921" s="14">
        <v>220</v>
      </c>
      <c r="C921" s="26" t="s">
        <v>99</v>
      </c>
      <c r="D921" s="12" t="s">
        <v>108</v>
      </c>
      <c r="E921" s="26" t="s">
        <v>597</v>
      </c>
      <c r="F921" s="13" t="s">
        <v>11</v>
      </c>
      <c r="G921" s="19">
        <v>2795.8</v>
      </c>
      <c r="H921" s="19">
        <v>1836</v>
      </c>
      <c r="I921" s="10">
        <f t="shared" si="33"/>
        <v>65.669933471636028</v>
      </c>
      <c r="J921" s="10">
        <f t="shared" si="35"/>
        <v>-959.80000000000018</v>
      </c>
      <c r="K921" s="10">
        <v>-446.8</v>
      </c>
      <c r="L921" s="12" t="s">
        <v>1312</v>
      </c>
      <c r="M921" s="350" t="s">
        <v>806</v>
      </c>
    </row>
    <row r="922" spans="1:13" ht="26.4">
      <c r="A922" s="77" t="e">
        <f>VLOOKUP(B922,#REF!,3,FALSE)</f>
        <v>#REF!</v>
      </c>
      <c r="B922" s="14">
        <v>220</v>
      </c>
      <c r="C922" s="26" t="s">
        <v>99</v>
      </c>
      <c r="D922" s="12" t="s">
        <v>108</v>
      </c>
      <c r="E922" s="26" t="s">
        <v>597</v>
      </c>
      <c r="F922" s="13" t="s">
        <v>11</v>
      </c>
      <c r="G922" s="19"/>
      <c r="H922" s="19"/>
      <c r="I922" s="10" t="str">
        <f t="shared" si="33"/>
        <v/>
      </c>
      <c r="J922" s="10">
        <f t="shared" si="35"/>
        <v>0</v>
      </c>
      <c r="K922" s="10">
        <v>-0.3</v>
      </c>
      <c r="L922" s="12" t="s">
        <v>1308</v>
      </c>
      <c r="M922" s="350" t="s">
        <v>807</v>
      </c>
    </row>
    <row r="923" spans="1:13" ht="26.4">
      <c r="A923" s="77" t="e">
        <f>VLOOKUP(B923,#REF!,3,FALSE)</f>
        <v>#REF!</v>
      </c>
      <c r="B923" s="14">
        <v>220</v>
      </c>
      <c r="C923" s="26" t="s">
        <v>99</v>
      </c>
      <c r="D923" s="12" t="s">
        <v>108</v>
      </c>
      <c r="E923" s="26" t="s">
        <v>597</v>
      </c>
      <c r="F923" s="13" t="s">
        <v>11</v>
      </c>
      <c r="G923" s="29"/>
      <c r="H923" s="29"/>
      <c r="I923" s="29" t="str">
        <f t="shared" si="33"/>
        <v/>
      </c>
      <c r="J923" s="10">
        <f t="shared" ref="J923:J980" si="36">+H923-G923</f>
        <v>0</v>
      </c>
      <c r="K923" s="22">
        <v>-415.8</v>
      </c>
      <c r="L923" s="12" t="s">
        <v>1307</v>
      </c>
      <c r="M923" s="350" t="s">
        <v>808</v>
      </c>
    </row>
    <row r="924" spans="1:13" ht="26.4">
      <c r="A924" s="77" t="e">
        <f>VLOOKUP(B924,#REF!,3,FALSE)</f>
        <v>#REF!</v>
      </c>
      <c r="B924" s="14">
        <v>220</v>
      </c>
      <c r="C924" s="26" t="s">
        <v>99</v>
      </c>
      <c r="D924" s="12" t="s">
        <v>108</v>
      </c>
      <c r="E924" s="26" t="s">
        <v>597</v>
      </c>
      <c r="F924" s="13" t="s">
        <v>11</v>
      </c>
      <c r="G924" s="29"/>
      <c r="H924" s="29"/>
      <c r="I924" s="29" t="str">
        <f t="shared" si="33"/>
        <v/>
      </c>
      <c r="J924" s="10">
        <f t="shared" si="36"/>
        <v>0</v>
      </c>
      <c r="K924" s="22">
        <v>-69.2</v>
      </c>
      <c r="L924" s="12" t="s">
        <v>1314</v>
      </c>
      <c r="M924" s="350" t="s">
        <v>355</v>
      </c>
    </row>
    <row r="925" spans="1:13" ht="26.4">
      <c r="A925" s="77" t="s">
        <v>340</v>
      </c>
      <c r="B925" s="14">
        <v>220</v>
      </c>
      <c r="C925" s="26" t="s">
        <v>99</v>
      </c>
      <c r="D925" s="12" t="s">
        <v>108</v>
      </c>
      <c r="E925" s="26" t="s">
        <v>597</v>
      </c>
      <c r="F925" s="13" t="s">
        <v>11</v>
      </c>
      <c r="G925" s="29"/>
      <c r="H925" s="29"/>
      <c r="I925" s="29"/>
      <c r="J925" s="10">
        <f t="shared" si="36"/>
        <v>0</v>
      </c>
      <c r="K925" s="22">
        <v>-14.6</v>
      </c>
      <c r="L925" s="12" t="s">
        <v>1310</v>
      </c>
      <c r="M925" s="350" t="s">
        <v>448</v>
      </c>
    </row>
    <row r="926" spans="1:13" ht="26.4">
      <c r="A926" s="77" t="s">
        <v>340</v>
      </c>
      <c r="B926" s="14">
        <v>220</v>
      </c>
      <c r="C926" s="26" t="s">
        <v>99</v>
      </c>
      <c r="D926" s="12" t="s">
        <v>108</v>
      </c>
      <c r="E926" s="26" t="s">
        <v>597</v>
      </c>
      <c r="F926" s="13" t="s">
        <v>11</v>
      </c>
      <c r="G926" s="29"/>
      <c r="H926" s="29"/>
      <c r="I926" s="29"/>
      <c r="J926" s="10">
        <f t="shared" si="36"/>
        <v>0</v>
      </c>
      <c r="K926" s="22">
        <v>-10.6</v>
      </c>
      <c r="L926" s="12" t="s">
        <v>1390</v>
      </c>
      <c r="M926" s="350" t="s">
        <v>809</v>
      </c>
    </row>
    <row r="927" spans="1:13" ht="26.4">
      <c r="A927" s="77" t="s">
        <v>340</v>
      </c>
      <c r="B927" s="14">
        <v>220</v>
      </c>
      <c r="C927" s="26" t="s">
        <v>99</v>
      </c>
      <c r="D927" s="12" t="s">
        <v>108</v>
      </c>
      <c r="E927" s="26" t="s">
        <v>597</v>
      </c>
      <c r="F927" s="13" t="s">
        <v>11</v>
      </c>
      <c r="G927" s="29"/>
      <c r="H927" s="29"/>
      <c r="I927" s="29"/>
      <c r="J927" s="10">
        <f t="shared" si="36"/>
        <v>0</v>
      </c>
      <c r="K927" s="22">
        <v>-2.5</v>
      </c>
      <c r="L927" s="12" t="s">
        <v>1305</v>
      </c>
      <c r="M927" s="350" t="s">
        <v>810</v>
      </c>
    </row>
    <row r="928" spans="1:13" ht="158.4">
      <c r="A928" s="77" t="e">
        <f>VLOOKUP(B928,#REF!,3,FALSE)</f>
        <v>#REF!</v>
      </c>
      <c r="B928" s="14">
        <v>220</v>
      </c>
      <c r="C928" s="26" t="s">
        <v>99</v>
      </c>
      <c r="D928" s="12" t="s">
        <v>108</v>
      </c>
      <c r="E928" s="26" t="s">
        <v>597</v>
      </c>
      <c r="F928" s="13" t="s">
        <v>595</v>
      </c>
      <c r="G928" s="22">
        <v>222951.5</v>
      </c>
      <c r="H928" s="22">
        <v>202985.4</v>
      </c>
      <c r="I928" s="22">
        <f t="shared" si="33"/>
        <v>91.044644238769408</v>
      </c>
      <c r="J928" s="10">
        <f t="shared" si="36"/>
        <v>-19966.100000000006</v>
      </c>
      <c r="K928" s="22">
        <v>-654.5</v>
      </c>
      <c r="L928" s="12" t="s">
        <v>1308</v>
      </c>
      <c r="M928" s="350" t="s">
        <v>811</v>
      </c>
    </row>
    <row r="929" spans="1:13" ht="26.4">
      <c r="A929" s="77" t="s">
        <v>340</v>
      </c>
      <c r="B929" s="14">
        <v>220</v>
      </c>
      <c r="C929" s="26" t="s">
        <v>99</v>
      </c>
      <c r="D929" s="12" t="s">
        <v>108</v>
      </c>
      <c r="E929" s="26" t="s">
        <v>597</v>
      </c>
      <c r="F929" s="13" t="s">
        <v>595</v>
      </c>
      <c r="G929" s="22"/>
      <c r="H929" s="22"/>
      <c r="I929" s="22"/>
      <c r="J929" s="10">
        <f t="shared" si="36"/>
        <v>0</v>
      </c>
      <c r="K929" s="22">
        <v>-40.799999999999997</v>
      </c>
      <c r="L929" s="12" t="s">
        <v>1312</v>
      </c>
      <c r="M929" s="350" t="s">
        <v>806</v>
      </c>
    </row>
    <row r="930" spans="1:13" ht="26.4">
      <c r="A930" s="77" t="s">
        <v>340</v>
      </c>
      <c r="B930" s="14">
        <v>220</v>
      </c>
      <c r="C930" s="26" t="s">
        <v>99</v>
      </c>
      <c r="D930" s="12" t="s">
        <v>108</v>
      </c>
      <c r="E930" s="26" t="s">
        <v>597</v>
      </c>
      <c r="F930" s="13" t="s">
        <v>595</v>
      </c>
      <c r="G930" s="22"/>
      <c r="H930" s="22"/>
      <c r="I930" s="22"/>
      <c r="J930" s="10">
        <f t="shared" si="36"/>
        <v>0</v>
      </c>
      <c r="K930" s="22">
        <v>-12.1</v>
      </c>
      <c r="L930" s="12" t="s">
        <v>1314</v>
      </c>
      <c r="M930" s="350" t="s">
        <v>812</v>
      </c>
    </row>
    <row r="931" spans="1:13" ht="26.4">
      <c r="A931" s="77" t="s">
        <v>340</v>
      </c>
      <c r="B931" s="14">
        <v>220</v>
      </c>
      <c r="C931" s="26" t="s">
        <v>99</v>
      </c>
      <c r="D931" s="12" t="s">
        <v>108</v>
      </c>
      <c r="E931" s="26" t="s">
        <v>597</v>
      </c>
      <c r="F931" s="13" t="s">
        <v>595</v>
      </c>
      <c r="G931" s="22"/>
      <c r="H931" s="22"/>
      <c r="I931" s="22"/>
      <c r="J931" s="10">
        <f t="shared" si="36"/>
        <v>0</v>
      </c>
      <c r="K931" s="22">
        <v>-12</v>
      </c>
      <c r="L931" s="12" t="s">
        <v>1390</v>
      </c>
      <c r="M931" s="350" t="s">
        <v>809</v>
      </c>
    </row>
    <row r="932" spans="1:13" ht="118.8">
      <c r="A932" s="77" t="s">
        <v>340</v>
      </c>
      <c r="B932" s="14">
        <v>220</v>
      </c>
      <c r="C932" s="26" t="s">
        <v>99</v>
      </c>
      <c r="D932" s="12" t="s">
        <v>108</v>
      </c>
      <c r="E932" s="26" t="s">
        <v>597</v>
      </c>
      <c r="F932" s="13" t="s">
        <v>595</v>
      </c>
      <c r="G932" s="22"/>
      <c r="H932" s="22"/>
      <c r="I932" s="22"/>
      <c r="J932" s="10">
        <f t="shared" si="36"/>
        <v>0</v>
      </c>
      <c r="K932" s="22">
        <v>-19246.7</v>
      </c>
      <c r="L932" s="12" t="s">
        <v>1305</v>
      </c>
      <c r="M932" s="350" t="s">
        <v>813</v>
      </c>
    </row>
    <row r="933" spans="1:13" ht="39.6">
      <c r="A933" s="77" t="e">
        <f>VLOOKUP(B933,#REF!,3,FALSE)</f>
        <v>#REF!</v>
      </c>
      <c r="B933" s="14">
        <v>220</v>
      </c>
      <c r="C933" s="26" t="s">
        <v>99</v>
      </c>
      <c r="D933" s="12" t="s">
        <v>108</v>
      </c>
      <c r="E933" s="26" t="s">
        <v>597</v>
      </c>
      <c r="F933" s="13" t="s">
        <v>605</v>
      </c>
      <c r="G933" s="19">
        <v>221.5</v>
      </c>
      <c r="H933" s="19">
        <v>0</v>
      </c>
      <c r="I933" s="10">
        <f t="shared" si="33"/>
        <v>0</v>
      </c>
      <c r="J933" s="10">
        <f t="shared" si="36"/>
        <v>-221.5</v>
      </c>
      <c r="K933" s="10">
        <v>-221.5</v>
      </c>
      <c r="L933" s="12" t="s">
        <v>1305</v>
      </c>
      <c r="M933" s="350" t="s">
        <v>814</v>
      </c>
    </row>
    <row r="934" spans="1:13" ht="26.4">
      <c r="A934" s="77" t="e">
        <f>VLOOKUP(B934,#REF!,3,FALSE)</f>
        <v>#REF!</v>
      </c>
      <c r="B934" s="137">
        <v>220</v>
      </c>
      <c r="C934" s="117" t="s">
        <v>99</v>
      </c>
      <c r="D934" s="86" t="s">
        <v>108</v>
      </c>
      <c r="E934" s="64" t="s">
        <v>597</v>
      </c>
      <c r="F934" s="51" t="s">
        <v>12</v>
      </c>
      <c r="G934" s="28">
        <f>SUM(G899:G933)</f>
        <v>270893.59999999998</v>
      </c>
      <c r="H934" s="28">
        <f>SUM(H899:H933)</f>
        <v>236526</v>
      </c>
      <c r="I934" s="28">
        <f t="shared" si="33"/>
        <v>87.313247710540224</v>
      </c>
      <c r="J934" s="28">
        <f t="shared" si="36"/>
        <v>-34367.599999999977</v>
      </c>
      <c r="K934" s="28">
        <f>SUM(K899:K933)</f>
        <v>-34367.599999999999</v>
      </c>
      <c r="L934" s="186"/>
      <c r="M934" s="350"/>
    </row>
    <row r="935" spans="1:13" ht="26.4">
      <c r="A935" s="77" t="e">
        <f>VLOOKUP(B935,#REF!,3,FALSE)</f>
        <v>#REF!</v>
      </c>
      <c r="B935" s="14">
        <v>220</v>
      </c>
      <c r="C935" s="26" t="s">
        <v>99</v>
      </c>
      <c r="D935" s="140" t="s">
        <v>111</v>
      </c>
      <c r="E935" s="26" t="s">
        <v>598</v>
      </c>
      <c r="F935" s="13" t="s">
        <v>8</v>
      </c>
      <c r="G935" s="19">
        <v>265124</v>
      </c>
      <c r="H935" s="19">
        <v>154894.1</v>
      </c>
      <c r="I935" s="10">
        <f t="shared" si="33"/>
        <v>58.423266094355853</v>
      </c>
      <c r="J935" s="10">
        <f t="shared" si="36"/>
        <v>-110229.9</v>
      </c>
      <c r="K935" s="10">
        <v>-261</v>
      </c>
      <c r="L935" s="12" t="s">
        <v>1313</v>
      </c>
      <c r="M935" s="350" t="s">
        <v>815</v>
      </c>
    </row>
    <row r="936" spans="1:13" ht="26.4">
      <c r="A936" s="77" t="e">
        <f>VLOOKUP(B936,#REF!,3,FALSE)</f>
        <v>#REF!</v>
      </c>
      <c r="B936" s="14">
        <v>220</v>
      </c>
      <c r="C936" s="26" t="s">
        <v>99</v>
      </c>
      <c r="D936" s="140" t="s">
        <v>111</v>
      </c>
      <c r="E936" s="26" t="s">
        <v>598</v>
      </c>
      <c r="F936" s="13" t="s">
        <v>8</v>
      </c>
      <c r="G936" s="29"/>
      <c r="H936" s="29"/>
      <c r="I936" s="29" t="str">
        <f t="shared" si="33"/>
        <v/>
      </c>
      <c r="J936" s="10">
        <f t="shared" si="36"/>
        <v>0</v>
      </c>
      <c r="K936" s="22">
        <v>-678.7</v>
      </c>
      <c r="L936" s="12" t="s">
        <v>1312</v>
      </c>
      <c r="M936" s="350" t="s">
        <v>806</v>
      </c>
    </row>
    <row r="937" spans="1:13" ht="26.4">
      <c r="A937" s="77" t="e">
        <f>VLOOKUP(B937,#REF!,3,FALSE)</f>
        <v>#REF!</v>
      </c>
      <c r="B937" s="14">
        <v>220</v>
      </c>
      <c r="C937" s="26" t="s">
        <v>99</v>
      </c>
      <c r="D937" s="140" t="s">
        <v>111</v>
      </c>
      <c r="E937" s="26" t="s">
        <v>598</v>
      </c>
      <c r="F937" s="13" t="s">
        <v>8</v>
      </c>
      <c r="G937" s="29"/>
      <c r="H937" s="29"/>
      <c r="I937" s="29" t="str">
        <f t="shared" si="33"/>
        <v/>
      </c>
      <c r="J937" s="10">
        <f t="shared" si="36"/>
        <v>0</v>
      </c>
      <c r="K937" s="22">
        <v>-17.600000000000001</v>
      </c>
      <c r="L937" s="12" t="s">
        <v>1308</v>
      </c>
      <c r="M937" s="350" t="s">
        <v>816</v>
      </c>
    </row>
    <row r="938" spans="1:13" ht="52.8">
      <c r="A938" s="77" t="e">
        <f>VLOOKUP(B938,#REF!,3,FALSE)</f>
        <v>#REF!</v>
      </c>
      <c r="B938" s="14">
        <v>220</v>
      </c>
      <c r="C938" s="26" t="s">
        <v>99</v>
      </c>
      <c r="D938" s="140" t="s">
        <v>111</v>
      </c>
      <c r="E938" s="26" t="s">
        <v>598</v>
      </c>
      <c r="F938" s="13" t="s">
        <v>8</v>
      </c>
      <c r="G938" s="29"/>
      <c r="H938" s="29"/>
      <c r="I938" s="29" t="str">
        <f t="shared" si="33"/>
        <v/>
      </c>
      <c r="J938" s="10">
        <f t="shared" si="36"/>
        <v>0</v>
      </c>
      <c r="K938" s="22">
        <v>-104617</v>
      </c>
      <c r="L938" s="12" t="s">
        <v>1305</v>
      </c>
      <c r="M938" s="350" t="s">
        <v>817</v>
      </c>
    </row>
    <row r="939" spans="1:13" ht="66">
      <c r="A939" s="77" t="e">
        <f>VLOOKUP(B939,#REF!,3,FALSE)</f>
        <v>#REF!</v>
      </c>
      <c r="B939" s="14">
        <v>220</v>
      </c>
      <c r="C939" s="26" t="s">
        <v>99</v>
      </c>
      <c r="D939" s="140" t="s">
        <v>111</v>
      </c>
      <c r="E939" s="26" t="s">
        <v>598</v>
      </c>
      <c r="F939" s="13" t="s">
        <v>8</v>
      </c>
      <c r="G939" s="29"/>
      <c r="H939" s="29"/>
      <c r="I939" s="29" t="str">
        <f t="shared" si="33"/>
        <v/>
      </c>
      <c r="J939" s="10">
        <f t="shared" si="36"/>
        <v>0</v>
      </c>
      <c r="K939" s="22">
        <v>-304</v>
      </c>
      <c r="L939" s="12" t="s">
        <v>1310</v>
      </c>
      <c r="M939" s="350" t="s">
        <v>818</v>
      </c>
    </row>
    <row r="940" spans="1:13" ht="26.4">
      <c r="A940" s="77" t="e">
        <f>VLOOKUP(B940,#REF!,3,FALSE)</f>
        <v>#REF!</v>
      </c>
      <c r="B940" s="14">
        <v>220</v>
      </c>
      <c r="C940" s="26" t="s">
        <v>99</v>
      </c>
      <c r="D940" s="140" t="s">
        <v>111</v>
      </c>
      <c r="E940" s="26" t="s">
        <v>598</v>
      </c>
      <c r="F940" s="13" t="s">
        <v>8</v>
      </c>
      <c r="G940" s="29"/>
      <c r="H940" s="29"/>
      <c r="I940" s="29" t="str">
        <f t="shared" si="33"/>
        <v/>
      </c>
      <c r="J940" s="10">
        <f t="shared" si="36"/>
        <v>0</v>
      </c>
      <c r="K940" s="22">
        <v>-202</v>
      </c>
      <c r="L940" s="12" t="s">
        <v>1310</v>
      </c>
      <c r="M940" s="350" t="s">
        <v>819</v>
      </c>
    </row>
    <row r="941" spans="1:13" ht="26.4">
      <c r="A941" s="77" t="e">
        <f>VLOOKUP(B941,#REF!,3,FALSE)</f>
        <v>#REF!</v>
      </c>
      <c r="B941" s="14">
        <v>220</v>
      </c>
      <c r="C941" s="26" t="s">
        <v>99</v>
      </c>
      <c r="D941" s="140" t="s">
        <v>111</v>
      </c>
      <c r="E941" s="26" t="s">
        <v>598</v>
      </c>
      <c r="F941" s="13" t="s">
        <v>8</v>
      </c>
      <c r="G941" s="29"/>
      <c r="H941" s="29"/>
      <c r="I941" s="29" t="str">
        <f t="shared" ref="I941:I960" si="37">IF(ISBLANK(H941),"",+H941/G941*100)</f>
        <v/>
      </c>
      <c r="J941" s="10">
        <f t="shared" si="36"/>
        <v>0</v>
      </c>
      <c r="K941" s="22">
        <v>-26.1</v>
      </c>
      <c r="L941" s="12" t="s">
        <v>1390</v>
      </c>
      <c r="M941" s="350" t="s">
        <v>820</v>
      </c>
    </row>
    <row r="942" spans="1:13" ht="184.8">
      <c r="A942" s="77" t="e">
        <f>VLOOKUP(B942,#REF!,3,FALSE)</f>
        <v>#REF!</v>
      </c>
      <c r="B942" s="14">
        <v>220</v>
      </c>
      <c r="C942" s="26" t="s">
        <v>99</v>
      </c>
      <c r="D942" s="140" t="s">
        <v>111</v>
      </c>
      <c r="E942" s="26" t="s">
        <v>598</v>
      </c>
      <c r="F942" s="13" t="s">
        <v>8</v>
      </c>
      <c r="G942" s="29"/>
      <c r="H942" s="29"/>
      <c r="I942" s="29" t="str">
        <f t="shared" si="37"/>
        <v/>
      </c>
      <c r="J942" s="10">
        <f t="shared" si="36"/>
        <v>0</v>
      </c>
      <c r="K942" s="22">
        <v>-3473.6</v>
      </c>
      <c r="L942" s="12" t="s">
        <v>1314</v>
      </c>
      <c r="M942" s="350" t="s">
        <v>821</v>
      </c>
    </row>
    <row r="943" spans="1:13" ht="26.4">
      <c r="A943" s="77" t="s">
        <v>340</v>
      </c>
      <c r="B943" s="14">
        <v>220</v>
      </c>
      <c r="C943" s="26" t="s">
        <v>99</v>
      </c>
      <c r="D943" s="140" t="s">
        <v>111</v>
      </c>
      <c r="E943" s="26" t="s">
        <v>598</v>
      </c>
      <c r="F943" s="13" t="s">
        <v>8</v>
      </c>
      <c r="G943" s="29"/>
      <c r="H943" s="29"/>
      <c r="I943" s="29"/>
      <c r="J943" s="10">
        <f t="shared" si="36"/>
        <v>0</v>
      </c>
      <c r="K943" s="22">
        <v>-5.8</v>
      </c>
      <c r="L943" s="12" t="s">
        <v>1307</v>
      </c>
      <c r="M943" s="15" t="s">
        <v>1558</v>
      </c>
    </row>
    <row r="944" spans="1:13" ht="39.6">
      <c r="A944" s="77" t="s">
        <v>340</v>
      </c>
      <c r="B944" s="14">
        <v>220</v>
      </c>
      <c r="C944" s="26" t="s">
        <v>99</v>
      </c>
      <c r="D944" s="140" t="s">
        <v>111</v>
      </c>
      <c r="E944" s="26" t="s">
        <v>598</v>
      </c>
      <c r="F944" s="13" t="s">
        <v>8</v>
      </c>
      <c r="G944" s="29"/>
      <c r="H944" s="29"/>
      <c r="I944" s="29"/>
      <c r="J944" s="10">
        <f t="shared" si="36"/>
        <v>0</v>
      </c>
      <c r="K944" s="22">
        <v>-276.8</v>
      </c>
      <c r="L944" s="12" t="s">
        <v>1314</v>
      </c>
      <c r="M944" s="350" t="s">
        <v>822</v>
      </c>
    </row>
    <row r="945" spans="1:13" ht="26.4">
      <c r="A945" s="77" t="s">
        <v>340</v>
      </c>
      <c r="B945" s="14">
        <v>220</v>
      </c>
      <c r="C945" s="26" t="s">
        <v>99</v>
      </c>
      <c r="D945" s="140" t="s">
        <v>111</v>
      </c>
      <c r="E945" s="26" t="s">
        <v>598</v>
      </c>
      <c r="F945" s="13" t="s">
        <v>8</v>
      </c>
      <c r="G945" s="29"/>
      <c r="H945" s="29"/>
      <c r="I945" s="29"/>
      <c r="J945" s="10">
        <f t="shared" si="36"/>
        <v>0</v>
      </c>
      <c r="K945" s="22">
        <v>-10.4</v>
      </c>
      <c r="L945" s="12" t="s">
        <v>1305</v>
      </c>
      <c r="M945" s="350" t="s">
        <v>823</v>
      </c>
    </row>
    <row r="946" spans="1:13" ht="39.6">
      <c r="A946" s="77" t="s">
        <v>340</v>
      </c>
      <c r="B946" s="14">
        <v>220</v>
      </c>
      <c r="C946" s="26" t="s">
        <v>99</v>
      </c>
      <c r="D946" s="140" t="s">
        <v>111</v>
      </c>
      <c r="E946" s="26" t="s">
        <v>598</v>
      </c>
      <c r="F946" s="13" t="s">
        <v>8</v>
      </c>
      <c r="G946" s="29"/>
      <c r="H946" s="29"/>
      <c r="I946" s="29"/>
      <c r="J946" s="10">
        <f t="shared" si="36"/>
        <v>0</v>
      </c>
      <c r="K946" s="22">
        <v>-356.9</v>
      </c>
      <c r="L946" s="12" t="s">
        <v>1311</v>
      </c>
      <c r="M946" s="350" t="s">
        <v>824</v>
      </c>
    </row>
    <row r="947" spans="1:13" ht="52.8">
      <c r="A947" s="77" t="e">
        <f>VLOOKUP(B947,#REF!,3,FALSE)</f>
        <v>#REF!</v>
      </c>
      <c r="B947" s="14">
        <v>220</v>
      </c>
      <c r="C947" s="26" t="s">
        <v>99</v>
      </c>
      <c r="D947" s="140" t="s">
        <v>111</v>
      </c>
      <c r="E947" s="26" t="s">
        <v>598</v>
      </c>
      <c r="F947" s="13" t="s">
        <v>61</v>
      </c>
      <c r="G947" s="19">
        <v>840</v>
      </c>
      <c r="H947" s="19">
        <v>0</v>
      </c>
      <c r="I947" s="10">
        <f t="shared" si="37"/>
        <v>0</v>
      </c>
      <c r="J947" s="10">
        <f t="shared" si="36"/>
        <v>-840</v>
      </c>
      <c r="K947" s="10">
        <v>-840</v>
      </c>
      <c r="L947" s="12" t="s">
        <v>1305</v>
      </c>
      <c r="M947" s="350" t="s">
        <v>825</v>
      </c>
    </row>
    <row r="948" spans="1:13" ht="79.2">
      <c r="A948" s="77" t="e">
        <f>VLOOKUP(B948,#REF!,3,FALSE)</f>
        <v>#REF!</v>
      </c>
      <c r="B948" s="14">
        <v>220</v>
      </c>
      <c r="C948" s="26" t="s">
        <v>99</v>
      </c>
      <c r="D948" s="140" t="s">
        <v>111</v>
      </c>
      <c r="E948" s="26" t="s">
        <v>598</v>
      </c>
      <c r="F948" s="13" t="s">
        <v>31</v>
      </c>
      <c r="G948" s="19">
        <v>4838</v>
      </c>
      <c r="H948" s="19">
        <v>1717.7</v>
      </c>
      <c r="I948" s="10">
        <f t="shared" si="37"/>
        <v>35.504340636626708</v>
      </c>
      <c r="J948" s="10">
        <f t="shared" si="36"/>
        <v>-3120.3</v>
      </c>
      <c r="K948" s="10">
        <v>-3120.3</v>
      </c>
      <c r="L948" s="58" t="s">
        <v>1305</v>
      </c>
      <c r="M948" s="350" t="s">
        <v>826</v>
      </c>
    </row>
    <row r="949" spans="1:13" ht="79.2">
      <c r="A949" s="77" t="e">
        <f>VLOOKUP(B949,#REF!,3,FALSE)</f>
        <v>#REF!</v>
      </c>
      <c r="B949" s="14">
        <v>220</v>
      </c>
      <c r="C949" s="26" t="s">
        <v>99</v>
      </c>
      <c r="D949" s="140" t="s">
        <v>111</v>
      </c>
      <c r="E949" s="26" t="s">
        <v>598</v>
      </c>
      <c r="F949" s="13" t="s">
        <v>55</v>
      </c>
      <c r="G949" s="19">
        <v>38496</v>
      </c>
      <c r="H949" s="19">
        <v>10144.700000000001</v>
      </c>
      <c r="I949" s="10">
        <f t="shared" si="37"/>
        <v>26.352608063175399</v>
      </c>
      <c r="J949" s="10">
        <f t="shared" si="36"/>
        <v>-28351.3</v>
      </c>
      <c r="K949" s="10">
        <v>-28351.3</v>
      </c>
      <c r="L949" s="58" t="s">
        <v>1305</v>
      </c>
      <c r="M949" s="350" t="s">
        <v>826</v>
      </c>
    </row>
    <row r="950" spans="1:13" ht="26.4">
      <c r="A950" s="77" t="e">
        <f>VLOOKUP(B950,#REF!,3,FALSE)</f>
        <v>#REF!</v>
      </c>
      <c r="B950" s="14">
        <v>220</v>
      </c>
      <c r="C950" s="26" t="s">
        <v>99</v>
      </c>
      <c r="D950" s="140" t="s">
        <v>111</v>
      </c>
      <c r="E950" s="26" t="s">
        <v>598</v>
      </c>
      <c r="F950" s="13" t="s">
        <v>11</v>
      </c>
      <c r="G950" s="19">
        <v>860.5</v>
      </c>
      <c r="H950" s="19">
        <v>547.29999999999995</v>
      </c>
      <c r="I950" s="10">
        <f t="shared" si="37"/>
        <v>63.602556653108657</v>
      </c>
      <c r="J950" s="10">
        <f t="shared" si="36"/>
        <v>-313.20000000000005</v>
      </c>
      <c r="K950" s="10">
        <v>-28.7</v>
      </c>
      <c r="L950" s="12" t="s">
        <v>1313</v>
      </c>
      <c r="M950" s="350" t="s">
        <v>815</v>
      </c>
    </row>
    <row r="951" spans="1:13" ht="26.4">
      <c r="A951" s="77" t="e">
        <f>VLOOKUP(B951,#REF!,3,FALSE)</f>
        <v>#REF!</v>
      </c>
      <c r="B951" s="14">
        <v>220</v>
      </c>
      <c r="C951" s="26" t="s">
        <v>99</v>
      </c>
      <c r="D951" s="140" t="s">
        <v>111</v>
      </c>
      <c r="E951" s="26" t="s">
        <v>598</v>
      </c>
      <c r="F951" s="13" t="s">
        <v>11</v>
      </c>
      <c r="G951" s="19"/>
      <c r="H951" s="19"/>
      <c r="I951" s="10" t="str">
        <f t="shared" si="37"/>
        <v/>
      </c>
      <c r="J951" s="10">
        <f t="shared" si="36"/>
        <v>0</v>
      </c>
      <c r="K951" s="10">
        <v>-18.399999999999999</v>
      </c>
      <c r="L951" s="12" t="s">
        <v>1312</v>
      </c>
      <c r="M951" s="350" t="s">
        <v>806</v>
      </c>
    </row>
    <row r="952" spans="1:13" ht="26.4">
      <c r="A952" s="77" t="s">
        <v>340</v>
      </c>
      <c r="B952" s="14">
        <v>220</v>
      </c>
      <c r="C952" s="26" t="s">
        <v>99</v>
      </c>
      <c r="D952" s="140" t="s">
        <v>111</v>
      </c>
      <c r="E952" s="26" t="s">
        <v>598</v>
      </c>
      <c r="F952" s="13" t="s">
        <v>11</v>
      </c>
      <c r="G952" s="19"/>
      <c r="H952" s="19"/>
      <c r="I952" s="10"/>
      <c r="J952" s="10">
        <f t="shared" si="36"/>
        <v>0</v>
      </c>
      <c r="K952" s="10">
        <v>-3.5</v>
      </c>
      <c r="L952" s="12" t="s">
        <v>1314</v>
      </c>
      <c r="M952" s="350" t="s">
        <v>827</v>
      </c>
    </row>
    <row r="953" spans="1:13" ht="26.4">
      <c r="A953" s="77" t="s">
        <v>340</v>
      </c>
      <c r="B953" s="14">
        <v>220</v>
      </c>
      <c r="C953" s="26" t="s">
        <v>99</v>
      </c>
      <c r="D953" s="140" t="s">
        <v>111</v>
      </c>
      <c r="E953" s="26" t="s">
        <v>598</v>
      </c>
      <c r="F953" s="13" t="s">
        <v>11</v>
      </c>
      <c r="G953" s="19"/>
      <c r="H953" s="19"/>
      <c r="I953" s="10"/>
      <c r="J953" s="10">
        <f t="shared" si="36"/>
        <v>0</v>
      </c>
      <c r="K953" s="10">
        <v>-19.899999999999999</v>
      </c>
      <c r="L953" s="12" t="s">
        <v>1314</v>
      </c>
      <c r="M953" s="350" t="s">
        <v>828</v>
      </c>
    </row>
    <row r="954" spans="1:13" ht="26.4">
      <c r="A954" s="77" t="s">
        <v>340</v>
      </c>
      <c r="B954" s="14">
        <v>220</v>
      </c>
      <c r="C954" s="26" t="s">
        <v>99</v>
      </c>
      <c r="D954" s="140" t="s">
        <v>111</v>
      </c>
      <c r="E954" s="26" t="s">
        <v>598</v>
      </c>
      <c r="F954" s="13" t="s">
        <v>11</v>
      </c>
      <c r="G954" s="19"/>
      <c r="H954" s="19"/>
      <c r="I954" s="10"/>
      <c r="J954" s="10">
        <f t="shared" si="36"/>
        <v>0</v>
      </c>
      <c r="K954" s="10">
        <v>-172.4</v>
      </c>
      <c r="L954" s="12" t="s">
        <v>1390</v>
      </c>
      <c r="M954" s="350" t="s">
        <v>820</v>
      </c>
    </row>
    <row r="955" spans="1:13" ht="39.6">
      <c r="A955" s="77" t="e">
        <f>VLOOKUP(B955,#REF!,3,FALSE)</f>
        <v>#REF!</v>
      </c>
      <c r="B955" s="14">
        <v>220</v>
      </c>
      <c r="C955" s="26" t="s">
        <v>99</v>
      </c>
      <c r="D955" s="140" t="s">
        <v>111</v>
      </c>
      <c r="E955" s="26" t="s">
        <v>598</v>
      </c>
      <c r="F955" s="13" t="s">
        <v>11</v>
      </c>
      <c r="G955" s="19"/>
      <c r="H955" s="19"/>
      <c r="I955" s="10" t="str">
        <f t="shared" si="37"/>
        <v/>
      </c>
      <c r="J955" s="10">
        <f t="shared" si="36"/>
        <v>0</v>
      </c>
      <c r="K955" s="10">
        <v>-70.3</v>
      </c>
      <c r="L955" s="12" t="s">
        <v>1305</v>
      </c>
      <c r="M955" s="350" t="s">
        <v>829</v>
      </c>
    </row>
    <row r="956" spans="1:13" ht="26.4">
      <c r="A956" s="77" t="e">
        <f>VLOOKUP(B956,#REF!,3,FALSE)</f>
        <v>#REF!</v>
      </c>
      <c r="B956" s="137">
        <v>220</v>
      </c>
      <c r="C956" s="117" t="s">
        <v>99</v>
      </c>
      <c r="D956" s="86" t="s">
        <v>111</v>
      </c>
      <c r="E956" s="64" t="s">
        <v>598</v>
      </c>
      <c r="F956" s="51" t="s">
        <v>12</v>
      </c>
      <c r="G956" s="28">
        <f>SUM(G935:G955)</f>
        <v>310158.5</v>
      </c>
      <c r="H956" s="28">
        <f>SUM(H935:H955)</f>
        <v>167303.80000000002</v>
      </c>
      <c r="I956" s="28">
        <f t="shared" si="37"/>
        <v>53.941388032248042</v>
      </c>
      <c r="J956" s="28">
        <f t="shared" si="36"/>
        <v>-142854.69999999998</v>
      </c>
      <c r="K956" s="28">
        <f>SUM(K935:K955)</f>
        <v>-142854.69999999998</v>
      </c>
      <c r="L956" s="186"/>
      <c r="M956" s="350"/>
    </row>
    <row r="957" spans="1:13" ht="26.4">
      <c r="A957" s="77" t="e">
        <f>VLOOKUP(B957,#REF!,3,FALSE)</f>
        <v>#REF!</v>
      </c>
      <c r="B957" s="14">
        <v>220</v>
      </c>
      <c r="C957" s="26" t="s">
        <v>99</v>
      </c>
      <c r="D957" s="12" t="s">
        <v>596</v>
      </c>
      <c r="E957" s="26" t="s">
        <v>599</v>
      </c>
      <c r="F957" s="13" t="s">
        <v>8</v>
      </c>
      <c r="G957" s="19">
        <v>3348.4</v>
      </c>
      <c r="H957" s="19">
        <v>2999.9</v>
      </c>
      <c r="I957" s="10">
        <f t="shared" si="37"/>
        <v>89.592043961294948</v>
      </c>
      <c r="J957" s="10">
        <f t="shared" si="36"/>
        <v>-348.5</v>
      </c>
      <c r="K957" s="10">
        <v>-120.1</v>
      </c>
      <c r="L957" s="12" t="s">
        <v>1313</v>
      </c>
      <c r="M957" s="350" t="s">
        <v>830</v>
      </c>
    </row>
    <row r="958" spans="1:13" ht="66">
      <c r="A958" s="77" t="e">
        <f>VLOOKUP(B958,#REF!,3,FALSE)</f>
        <v>#REF!</v>
      </c>
      <c r="B958" s="14">
        <v>220</v>
      </c>
      <c r="C958" s="26" t="s">
        <v>99</v>
      </c>
      <c r="D958" s="12" t="s">
        <v>596</v>
      </c>
      <c r="E958" s="26" t="s">
        <v>599</v>
      </c>
      <c r="F958" s="13" t="s">
        <v>8</v>
      </c>
      <c r="G958" s="29"/>
      <c r="H958" s="29"/>
      <c r="I958" s="29" t="str">
        <f t="shared" si="37"/>
        <v/>
      </c>
      <c r="J958" s="10">
        <f t="shared" si="36"/>
        <v>0</v>
      </c>
      <c r="K958" s="22">
        <v>-95.8</v>
      </c>
      <c r="L958" s="12" t="s">
        <v>1314</v>
      </c>
      <c r="M958" s="350" t="s">
        <v>831</v>
      </c>
    </row>
    <row r="959" spans="1:13" ht="26.4">
      <c r="A959" s="77" t="e">
        <f>VLOOKUP(B959,#REF!,3,FALSE)</f>
        <v>#REF!</v>
      </c>
      <c r="B959" s="14">
        <v>220</v>
      </c>
      <c r="C959" s="26" t="s">
        <v>99</v>
      </c>
      <c r="D959" s="12" t="s">
        <v>596</v>
      </c>
      <c r="E959" s="26" t="s">
        <v>599</v>
      </c>
      <c r="F959" s="13" t="s">
        <v>8</v>
      </c>
      <c r="G959" s="19"/>
      <c r="H959" s="19"/>
      <c r="I959" s="10" t="str">
        <f t="shared" si="37"/>
        <v/>
      </c>
      <c r="J959" s="10">
        <f t="shared" si="36"/>
        <v>0</v>
      </c>
      <c r="K959" s="10">
        <v>-49.4</v>
      </c>
      <c r="L959" s="12" t="s">
        <v>1305</v>
      </c>
      <c r="M959" s="350" t="s">
        <v>832</v>
      </c>
    </row>
    <row r="960" spans="1:13" ht="39.6">
      <c r="A960" s="77" t="e">
        <f>VLOOKUP(B960,#REF!,3,FALSE)</f>
        <v>#REF!</v>
      </c>
      <c r="B960" s="14">
        <v>220</v>
      </c>
      <c r="C960" s="26" t="s">
        <v>99</v>
      </c>
      <c r="D960" s="12" t="s">
        <v>596</v>
      </c>
      <c r="E960" s="26" t="s">
        <v>599</v>
      </c>
      <c r="F960" s="13" t="s">
        <v>8</v>
      </c>
      <c r="G960" s="19"/>
      <c r="H960" s="19"/>
      <c r="I960" s="10" t="str">
        <f t="shared" si="37"/>
        <v/>
      </c>
      <c r="J960" s="10">
        <f t="shared" si="36"/>
        <v>0</v>
      </c>
      <c r="K960" s="10">
        <v>-56.1</v>
      </c>
      <c r="L960" s="12" t="s">
        <v>1314</v>
      </c>
      <c r="M960" s="350" t="s">
        <v>833</v>
      </c>
    </row>
    <row r="961" spans="1:13" ht="26.4">
      <c r="A961" s="77" t="s">
        <v>340</v>
      </c>
      <c r="B961" s="14">
        <v>220</v>
      </c>
      <c r="C961" s="26" t="s">
        <v>99</v>
      </c>
      <c r="D961" s="12" t="s">
        <v>596</v>
      </c>
      <c r="E961" s="26" t="s">
        <v>599</v>
      </c>
      <c r="F961" s="13" t="s">
        <v>8</v>
      </c>
      <c r="G961" s="19"/>
      <c r="H961" s="19"/>
      <c r="I961" s="10"/>
      <c r="J961" s="10">
        <f t="shared" si="36"/>
        <v>0</v>
      </c>
      <c r="K961" s="10">
        <v>-3.2</v>
      </c>
      <c r="L961" s="12" t="s">
        <v>1314</v>
      </c>
      <c r="M961" s="350" t="s">
        <v>834</v>
      </c>
    </row>
    <row r="962" spans="1:13" ht="39.6">
      <c r="A962" s="77" t="s">
        <v>340</v>
      </c>
      <c r="B962" s="14">
        <v>220</v>
      </c>
      <c r="C962" s="26" t="s">
        <v>99</v>
      </c>
      <c r="D962" s="12" t="s">
        <v>596</v>
      </c>
      <c r="E962" s="26" t="s">
        <v>599</v>
      </c>
      <c r="F962" s="13" t="s">
        <v>8</v>
      </c>
      <c r="G962" s="19"/>
      <c r="H962" s="19"/>
      <c r="I962" s="10"/>
      <c r="J962" s="10">
        <f t="shared" si="36"/>
        <v>0</v>
      </c>
      <c r="K962" s="10">
        <v>-23.9</v>
      </c>
      <c r="L962" s="12" t="s">
        <v>1310</v>
      </c>
      <c r="M962" s="350" t="s">
        <v>835</v>
      </c>
    </row>
    <row r="963" spans="1:13" ht="52.8">
      <c r="A963" s="77" t="e">
        <f>VLOOKUP(B963,#REF!,3,FALSE)</f>
        <v>#REF!</v>
      </c>
      <c r="B963" s="14">
        <v>220</v>
      </c>
      <c r="C963" s="26" t="s">
        <v>99</v>
      </c>
      <c r="D963" s="12" t="s">
        <v>596</v>
      </c>
      <c r="E963" s="26" t="s">
        <v>599</v>
      </c>
      <c r="F963" s="13" t="s">
        <v>25</v>
      </c>
      <c r="G963" s="19">
        <v>74</v>
      </c>
      <c r="H963" s="19">
        <v>33.299999999999997</v>
      </c>
      <c r="I963" s="10">
        <f t="shared" ref="I963:I1023" si="38">IF(ISBLANK(H963),"",+H963/G963*100)</f>
        <v>44.999999999999993</v>
      </c>
      <c r="J963" s="10">
        <f t="shared" si="36"/>
        <v>-40.700000000000003</v>
      </c>
      <c r="K963" s="10">
        <v>-40.700000000000003</v>
      </c>
      <c r="L963" s="12" t="s">
        <v>1307</v>
      </c>
      <c r="M963" s="350" t="s">
        <v>836</v>
      </c>
    </row>
    <row r="964" spans="1:13" ht="52.8">
      <c r="A964" s="77" t="e">
        <f>VLOOKUP(B964,#REF!,3,FALSE)</f>
        <v>#REF!</v>
      </c>
      <c r="B964" s="14">
        <v>220</v>
      </c>
      <c r="C964" s="26" t="s">
        <v>99</v>
      </c>
      <c r="D964" s="12" t="s">
        <v>596</v>
      </c>
      <c r="E964" s="26" t="s">
        <v>599</v>
      </c>
      <c r="F964" s="13" t="s">
        <v>26</v>
      </c>
      <c r="G964" s="19">
        <v>416</v>
      </c>
      <c r="H964" s="19">
        <v>190.3</v>
      </c>
      <c r="I964" s="10">
        <f t="shared" si="38"/>
        <v>45.745192307692314</v>
      </c>
      <c r="J964" s="10">
        <f t="shared" si="36"/>
        <v>-225.7</v>
      </c>
      <c r="K964" s="10">
        <v>-225.7</v>
      </c>
      <c r="L964" s="12" t="s">
        <v>1307</v>
      </c>
      <c r="M964" s="350" t="s">
        <v>836</v>
      </c>
    </row>
    <row r="965" spans="1:13" ht="39.6">
      <c r="A965" s="77" t="e">
        <f>VLOOKUP(B965,#REF!,3,FALSE)</f>
        <v>#REF!</v>
      </c>
      <c r="B965" s="14">
        <v>220</v>
      </c>
      <c r="C965" s="26" t="s">
        <v>99</v>
      </c>
      <c r="D965" s="12" t="s">
        <v>596</v>
      </c>
      <c r="E965" s="26" t="s">
        <v>599</v>
      </c>
      <c r="F965" s="13" t="s">
        <v>606</v>
      </c>
      <c r="G965" s="19">
        <v>57.7</v>
      </c>
      <c r="H965" s="19">
        <v>15.3</v>
      </c>
      <c r="I965" s="10">
        <f t="shared" si="38"/>
        <v>26.516464471403811</v>
      </c>
      <c r="J965" s="10">
        <f t="shared" si="36"/>
        <v>-42.400000000000006</v>
      </c>
      <c r="K965" s="10">
        <v>-37.9</v>
      </c>
      <c r="L965" s="12" t="s">
        <v>1313</v>
      </c>
      <c r="M965" s="350" t="s">
        <v>837</v>
      </c>
    </row>
    <row r="966" spans="1:13" ht="39.6">
      <c r="A966" s="77" t="s">
        <v>340</v>
      </c>
      <c r="B966" s="14">
        <v>220</v>
      </c>
      <c r="C966" s="26" t="s">
        <v>99</v>
      </c>
      <c r="D966" s="12" t="s">
        <v>596</v>
      </c>
      <c r="E966" s="26" t="s">
        <v>599</v>
      </c>
      <c r="F966" s="13" t="s">
        <v>606</v>
      </c>
      <c r="G966" s="19"/>
      <c r="H966" s="19"/>
      <c r="I966" s="10"/>
      <c r="J966" s="10">
        <f t="shared" si="36"/>
        <v>0</v>
      </c>
      <c r="K966" s="10">
        <v>-4.5</v>
      </c>
      <c r="L966" s="12" t="s">
        <v>1307</v>
      </c>
      <c r="M966" s="350" t="s">
        <v>838</v>
      </c>
    </row>
    <row r="967" spans="1:13" ht="26.4">
      <c r="A967" s="77" t="e">
        <f>VLOOKUP(B967,#REF!,3,FALSE)</f>
        <v>#REF!</v>
      </c>
      <c r="B967" s="14">
        <v>220</v>
      </c>
      <c r="C967" s="26" t="s">
        <v>99</v>
      </c>
      <c r="D967" s="12" t="s">
        <v>596</v>
      </c>
      <c r="E967" s="26" t="s">
        <v>599</v>
      </c>
      <c r="F967" s="13" t="s">
        <v>11</v>
      </c>
      <c r="G967" s="19">
        <v>550.70000000000005</v>
      </c>
      <c r="H967" s="19">
        <v>323.3</v>
      </c>
      <c r="I967" s="10">
        <f t="shared" si="38"/>
        <v>58.707100054476115</v>
      </c>
      <c r="J967" s="10">
        <f t="shared" si="36"/>
        <v>-227.40000000000003</v>
      </c>
      <c r="K967" s="10">
        <v>-119</v>
      </c>
      <c r="L967" s="12" t="s">
        <v>1312</v>
      </c>
      <c r="M967" s="350" t="s">
        <v>830</v>
      </c>
    </row>
    <row r="968" spans="1:13" ht="39.6">
      <c r="A968" s="77" t="s">
        <v>340</v>
      </c>
      <c r="B968" s="14">
        <v>220</v>
      </c>
      <c r="C968" s="26" t="s">
        <v>99</v>
      </c>
      <c r="D968" s="12" t="s">
        <v>596</v>
      </c>
      <c r="E968" s="26" t="s">
        <v>599</v>
      </c>
      <c r="F968" s="13" t="s">
        <v>11</v>
      </c>
      <c r="G968" s="19"/>
      <c r="H968" s="19"/>
      <c r="I968" s="10"/>
      <c r="J968" s="10">
        <f t="shared" si="36"/>
        <v>0</v>
      </c>
      <c r="K968" s="10">
        <v>-6.8</v>
      </c>
      <c r="L968" s="12" t="s">
        <v>1314</v>
      </c>
      <c r="M968" s="350" t="s">
        <v>839</v>
      </c>
    </row>
    <row r="969" spans="1:13" ht="52.8">
      <c r="A969" s="77" t="s">
        <v>340</v>
      </c>
      <c r="B969" s="14">
        <v>220</v>
      </c>
      <c r="C969" s="26" t="s">
        <v>99</v>
      </c>
      <c r="D969" s="12" t="s">
        <v>596</v>
      </c>
      <c r="E969" s="26" t="s">
        <v>599</v>
      </c>
      <c r="F969" s="13" t="s">
        <v>11</v>
      </c>
      <c r="G969" s="19"/>
      <c r="H969" s="19"/>
      <c r="I969" s="10"/>
      <c r="J969" s="10">
        <f t="shared" si="36"/>
        <v>0</v>
      </c>
      <c r="K969" s="10">
        <v>-35</v>
      </c>
      <c r="L969" s="12" t="s">
        <v>1310</v>
      </c>
      <c r="M969" s="350" t="s">
        <v>840</v>
      </c>
    </row>
    <row r="970" spans="1:13" ht="39.6">
      <c r="A970" s="77" t="s">
        <v>340</v>
      </c>
      <c r="B970" s="14">
        <v>220</v>
      </c>
      <c r="C970" s="26" t="s">
        <v>99</v>
      </c>
      <c r="D970" s="12" t="s">
        <v>596</v>
      </c>
      <c r="E970" s="26" t="s">
        <v>599</v>
      </c>
      <c r="F970" s="13" t="s">
        <v>11</v>
      </c>
      <c r="G970" s="19"/>
      <c r="H970" s="19"/>
      <c r="I970" s="10"/>
      <c r="J970" s="10">
        <f t="shared" si="36"/>
        <v>0</v>
      </c>
      <c r="K970" s="10">
        <v>-66.599999999999994</v>
      </c>
      <c r="L970" s="12" t="s">
        <v>1314</v>
      </c>
      <c r="M970" s="350" t="s">
        <v>841</v>
      </c>
    </row>
    <row r="971" spans="1:13" ht="26.4">
      <c r="A971" s="77" t="e">
        <f>VLOOKUP(B971,#REF!,3,FALSE)</f>
        <v>#REF!</v>
      </c>
      <c r="B971" s="137">
        <v>220</v>
      </c>
      <c r="C971" s="117" t="s">
        <v>99</v>
      </c>
      <c r="D971" s="86" t="s">
        <v>596</v>
      </c>
      <c r="E971" s="64" t="s">
        <v>599</v>
      </c>
      <c r="F971" s="51" t="s">
        <v>12</v>
      </c>
      <c r="G971" s="28">
        <f>SUM(G957:G967)</f>
        <v>4446.8</v>
      </c>
      <c r="H971" s="28">
        <f>SUM(H957:H967)</f>
        <v>3562.1000000000008</v>
      </c>
      <c r="I971" s="28">
        <f t="shared" si="38"/>
        <v>80.10479445893678</v>
      </c>
      <c r="J971" s="28">
        <f t="shared" si="36"/>
        <v>-884.69999999999936</v>
      </c>
      <c r="K971" s="28">
        <f>SUM(K957:K970)</f>
        <v>-884.69999999999982</v>
      </c>
      <c r="L971" s="186"/>
      <c r="M971" s="350"/>
    </row>
    <row r="972" spans="1:13" ht="26.4">
      <c r="A972" s="77" t="e">
        <f>VLOOKUP(B972,#REF!,3,FALSE)</f>
        <v>#REF!</v>
      </c>
      <c r="B972" s="88">
        <v>220</v>
      </c>
      <c r="C972" s="89" t="s">
        <v>99</v>
      </c>
      <c r="D972" s="90"/>
      <c r="E972" s="91"/>
      <c r="F972" s="92" t="s">
        <v>13</v>
      </c>
      <c r="G972" s="72">
        <f>+G971+G956+G934</f>
        <v>585498.89999999991</v>
      </c>
      <c r="H972" s="72">
        <f>+H971+H956+H934</f>
        <v>407391.9</v>
      </c>
      <c r="I972" s="72">
        <f t="shared" si="38"/>
        <v>69.580301517218928</v>
      </c>
      <c r="J972" s="72">
        <f t="shared" si="36"/>
        <v>-178106.99999999988</v>
      </c>
      <c r="K972" s="72">
        <f>+K971+K956+K934</f>
        <v>-178107</v>
      </c>
      <c r="L972" s="187"/>
      <c r="M972" s="350"/>
    </row>
    <row r="973" spans="1:13" ht="26.4">
      <c r="A973" s="77" t="e">
        <f>VLOOKUP(B973,#REF!,3,FALSE)</f>
        <v>#REF!</v>
      </c>
      <c r="B973" s="14">
        <v>326</v>
      </c>
      <c r="C973" s="26" t="s">
        <v>109</v>
      </c>
      <c r="D973" s="12" t="s">
        <v>112</v>
      </c>
      <c r="E973" s="25" t="s">
        <v>1576</v>
      </c>
      <c r="F973" s="13" t="s">
        <v>8</v>
      </c>
      <c r="G973" s="10">
        <v>6103</v>
      </c>
      <c r="H973" s="10">
        <v>1813.7</v>
      </c>
      <c r="I973" s="10">
        <f t="shared" si="38"/>
        <v>29.718171391119125</v>
      </c>
      <c r="J973" s="10">
        <f t="shared" si="36"/>
        <v>-4289.3</v>
      </c>
      <c r="K973" s="10">
        <v>-14.7</v>
      </c>
      <c r="L973" s="12" t="s">
        <v>56</v>
      </c>
      <c r="M973" s="350" t="s">
        <v>1586</v>
      </c>
    </row>
    <row r="974" spans="1:13" ht="26.4">
      <c r="A974" s="77" t="e">
        <f>VLOOKUP(B974,#REF!,3,FALSE)</f>
        <v>#REF!</v>
      </c>
      <c r="B974" s="14">
        <v>326</v>
      </c>
      <c r="C974" s="26" t="s">
        <v>109</v>
      </c>
      <c r="D974" s="12" t="s">
        <v>112</v>
      </c>
      <c r="E974" s="25" t="s">
        <v>1576</v>
      </c>
      <c r="F974" s="13" t="s">
        <v>8</v>
      </c>
      <c r="G974" s="18"/>
      <c r="H974" s="18"/>
      <c r="I974" s="10" t="str">
        <f t="shared" si="38"/>
        <v/>
      </c>
      <c r="J974" s="10"/>
      <c r="K974" s="10">
        <v>-40</v>
      </c>
      <c r="L974" s="54" t="s">
        <v>10</v>
      </c>
      <c r="M974" s="350" t="s">
        <v>649</v>
      </c>
    </row>
    <row r="975" spans="1:13" ht="52.8">
      <c r="A975" s="77" t="e">
        <f>VLOOKUP(B975,#REF!,3,FALSE)</f>
        <v>#REF!</v>
      </c>
      <c r="B975" s="14">
        <v>326</v>
      </c>
      <c r="C975" s="26" t="s">
        <v>109</v>
      </c>
      <c r="D975" s="12" t="s">
        <v>112</v>
      </c>
      <c r="E975" s="25" t="s">
        <v>1576</v>
      </c>
      <c r="F975" s="13" t="s">
        <v>8</v>
      </c>
      <c r="G975" s="18"/>
      <c r="H975" s="18"/>
      <c r="I975" s="10" t="str">
        <f t="shared" si="38"/>
        <v/>
      </c>
      <c r="J975" s="10"/>
      <c r="K975" s="10">
        <v>-4234.6000000000004</v>
      </c>
      <c r="L975" s="54" t="s">
        <v>122</v>
      </c>
      <c r="M975" s="350" t="s">
        <v>1587</v>
      </c>
    </row>
    <row r="976" spans="1:13" ht="26.4">
      <c r="A976" s="77" t="e">
        <f>VLOOKUP(B976,#REF!,3,FALSE)</f>
        <v>#REF!</v>
      </c>
      <c r="B976" s="14">
        <v>326</v>
      </c>
      <c r="C976" s="26" t="s">
        <v>109</v>
      </c>
      <c r="D976" s="12" t="s">
        <v>112</v>
      </c>
      <c r="E976" s="25" t="s">
        <v>1576</v>
      </c>
      <c r="F976" s="13" t="s">
        <v>1583</v>
      </c>
      <c r="G976" s="10">
        <v>3600</v>
      </c>
      <c r="H976" s="10">
        <v>1231.7</v>
      </c>
      <c r="I976" s="10">
        <f t="shared" si="38"/>
        <v>34.213888888888889</v>
      </c>
      <c r="J976" s="10">
        <f t="shared" si="36"/>
        <v>-2368.3000000000002</v>
      </c>
      <c r="K976" s="10">
        <v>-2368.3000000000002</v>
      </c>
      <c r="L976" s="54" t="s">
        <v>155</v>
      </c>
      <c r="M976" s="350" t="s">
        <v>1588</v>
      </c>
    </row>
    <row r="977" spans="1:13" ht="52.8">
      <c r="A977" s="77" t="e">
        <f>VLOOKUP(B977,#REF!,3,FALSE)</f>
        <v>#REF!</v>
      </c>
      <c r="B977" s="14">
        <v>326</v>
      </c>
      <c r="C977" s="26" t="s">
        <v>109</v>
      </c>
      <c r="D977" s="12" t="s">
        <v>112</v>
      </c>
      <c r="E977" s="25" t="s">
        <v>1576</v>
      </c>
      <c r="F977" s="13" t="s">
        <v>1584</v>
      </c>
      <c r="G977" s="10">
        <v>1600</v>
      </c>
      <c r="H977" s="10">
        <v>182.4</v>
      </c>
      <c r="I977" s="10">
        <f t="shared" si="38"/>
        <v>11.4</v>
      </c>
      <c r="J977" s="10">
        <f t="shared" si="36"/>
        <v>-1417.6</v>
      </c>
      <c r="K977" s="10">
        <v>-1417.6</v>
      </c>
      <c r="L977" s="12" t="s">
        <v>121</v>
      </c>
      <c r="M977" s="350" t="s">
        <v>1589</v>
      </c>
    </row>
    <row r="978" spans="1:13" ht="52.8">
      <c r="A978" s="77" t="e">
        <f>VLOOKUP(B978,#REF!,3,FALSE)</f>
        <v>#REF!</v>
      </c>
      <c r="B978" s="14">
        <v>326</v>
      </c>
      <c r="C978" s="26" t="s">
        <v>109</v>
      </c>
      <c r="D978" s="12" t="s">
        <v>112</v>
      </c>
      <c r="E978" s="25" t="s">
        <v>1576</v>
      </c>
      <c r="F978" s="13" t="s">
        <v>1585</v>
      </c>
      <c r="G978" s="10">
        <v>89348</v>
      </c>
      <c r="H978" s="10">
        <v>34429.800000000003</v>
      </c>
      <c r="I978" s="10">
        <f t="shared" si="38"/>
        <v>38.534494336750683</v>
      </c>
      <c r="J978" s="10">
        <f t="shared" si="36"/>
        <v>-54918.2</v>
      </c>
      <c r="K978" s="10">
        <v>-54918.2</v>
      </c>
      <c r="L978" s="54" t="s">
        <v>121</v>
      </c>
      <c r="M978" s="350" t="s">
        <v>1589</v>
      </c>
    </row>
    <row r="979" spans="1:13" ht="26.4">
      <c r="A979" s="77" t="e">
        <f>VLOOKUP(B979,#REF!,3,FALSE)</f>
        <v>#REF!</v>
      </c>
      <c r="B979" s="105">
        <v>326</v>
      </c>
      <c r="C979" s="64" t="s">
        <v>109</v>
      </c>
      <c r="D979" s="86" t="s">
        <v>112</v>
      </c>
      <c r="E979" s="87" t="s">
        <v>1576</v>
      </c>
      <c r="F979" s="51" t="s">
        <v>12</v>
      </c>
      <c r="G979" s="28">
        <f>SUM(G973:G978)</f>
        <v>100651</v>
      </c>
      <c r="H979" s="28">
        <f>SUM(H973:H978)</f>
        <v>37657.600000000006</v>
      </c>
      <c r="I979" s="28">
        <f t="shared" si="38"/>
        <v>37.414034634529223</v>
      </c>
      <c r="J979" s="28">
        <f t="shared" si="36"/>
        <v>-62993.399999999994</v>
      </c>
      <c r="K979" s="28">
        <f>SUM(K973:K978)</f>
        <v>-62993.399999999994</v>
      </c>
      <c r="L979" s="186"/>
      <c r="M979" s="350"/>
    </row>
    <row r="980" spans="1:13" ht="26.4">
      <c r="A980" s="77" t="e">
        <f>VLOOKUP(B980,#REF!,3,FALSE)</f>
        <v>#REF!</v>
      </c>
      <c r="B980" s="14">
        <v>326</v>
      </c>
      <c r="C980" s="26" t="s">
        <v>109</v>
      </c>
      <c r="D980" s="12" t="s">
        <v>1577</v>
      </c>
      <c r="E980" s="25" t="s">
        <v>1578</v>
      </c>
      <c r="F980" s="12" t="s">
        <v>8</v>
      </c>
      <c r="G980" s="10">
        <v>911434</v>
      </c>
      <c r="H980" s="10">
        <v>877962.9</v>
      </c>
      <c r="I980" s="10">
        <f t="shared" si="38"/>
        <v>96.32764413001928</v>
      </c>
      <c r="J980" s="10">
        <f t="shared" si="36"/>
        <v>-33471.099999999977</v>
      </c>
      <c r="K980" s="10">
        <v>-961.7</v>
      </c>
      <c r="L980" s="12" t="s">
        <v>27</v>
      </c>
      <c r="M980" s="350" t="s">
        <v>1590</v>
      </c>
    </row>
    <row r="981" spans="1:13" ht="26.4">
      <c r="A981" s="77" t="e">
        <f>VLOOKUP(B981,#REF!,3,FALSE)</f>
        <v>#REF!</v>
      </c>
      <c r="B981" s="14">
        <v>326</v>
      </c>
      <c r="C981" s="26" t="s">
        <v>109</v>
      </c>
      <c r="D981" s="12" t="s">
        <v>1577</v>
      </c>
      <c r="E981" s="25" t="s">
        <v>1578</v>
      </c>
      <c r="F981" s="12" t="s">
        <v>8</v>
      </c>
      <c r="G981" s="10"/>
      <c r="H981" s="10"/>
      <c r="I981" s="10" t="str">
        <f t="shared" si="38"/>
        <v/>
      </c>
      <c r="J981" s="10"/>
      <c r="K981" s="10">
        <v>-14550.9</v>
      </c>
      <c r="L981" s="13" t="s">
        <v>56</v>
      </c>
      <c r="M981" s="350" t="s">
        <v>1591</v>
      </c>
    </row>
    <row r="982" spans="1:13" ht="26.4">
      <c r="A982" s="77" t="e">
        <f>VLOOKUP(B982,#REF!,3,FALSE)</f>
        <v>#REF!</v>
      </c>
      <c r="B982" s="14">
        <v>326</v>
      </c>
      <c r="C982" s="26" t="s">
        <v>109</v>
      </c>
      <c r="D982" s="12" t="s">
        <v>1577</v>
      </c>
      <c r="E982" s="25" t="s">
        <v>1578</v>
      </c>
      <c r="F982" s="12" t="s">
        <v>8</v>
      </c>
      <c r="G982" s="10"/>
      <c r="H982" s="10"/>
      <c r="I982" s="10" t="str">
        <f t="shared" si="38"/>
        <v/>
      </c>
      <c r="J982" s="10"/>
      <c r="K982" s="10">
        <v>-46.7</v>
      </c>
      <c r="L982" s="195" t="s">
        <v>294</v>
      </c>
      <c r="M982" s="350" t="s">
        <v>1592</v>
      </c>
    </row>
    <row r="983" spans="1:13" ht="26.4">
      <c r="A983" s="77" t="e">
        <f>VLOOKUP(B983,#REF!,3,FALSE)</f>
        <v>#REF!</v>
      </c>
      <c r="B983" s="14">
        <v>326</v>
      </c>
      <c r="C983" s="26" t="s">
        <v>109</v>
      </c>
      <c r="D983" s="12" t="s">
        <v>1577</v>
      </c>
      <c r="E983" s="25" t="s">
        <v>1578</v>
      </c>
      <c r="F983" s="12" t="s">
        <v>8</v>
      </c>
      <c r="G983" s="10"/>
      <c r="H983" s="10"/>
      <c r="I983" s="10" t="str">
        <f t="shared" si="38"/>
        <v/>
      </c>
      <c r="J983" s="10"/>
      <c r="K983" s="10">
        <v>-1952.8</v>
      </c>
      <c r="L983" s="54" t="s">
        <v>50</v>
      </c>
      <c r="M983" s="350" t="s">
        <v>1593</v>
      </c>
    </row>
    <row r="984" spans="1:13" ht="26.4">
      <c r="A984" s="77" t="e">
        <f>VLOOKUP(B984,#REF!,3,FALSE)</f>
        <v>#REF!</v>
      </c>
      <c r="B984" s="14">
        <v>326</v>
      </c>
      <c r="C984" s="26" t="s">
        <v>109</v>
      </c>
      <c r="D984" s="12" t="s">
        <v>1577</v>
      </c>
      <c r="E984" s="25" t="s">
        <v>1578</v>
      </c>
      <c r="F984" s="13" t="s">
        <v>8</v>
      </c>
      <c r="G984" s="10"/>
      <c r="H984" s="10"/>
      <c r="I984" s="10" t="str">
        <f t="shared" si="38"/>
        <v/>
      </c>
      <c r="J984" s="10"/>
      <c r="K984" s="10">
        <v>-6801.2</v>
      </c>
      <c r="L984" s="54" t="s">
        <v>155</v>
      </c>
      <c r="M984" s="350" t="s">
        <v>1594</v>
      </c>
    </row>
    <row r="985" spans="1:13" ht="26.4">
      <c r="A985" s="77" t="e">
        <f>VLOOKUP(B985,#REF!,3,FALSE)</f>
        <v>#REF!</v>
      </c>
      <c r="B985" s="14">
        <v>326</v>
      </c>
      <c r="C985" s="26" t="s">
        <v>109</v>
      </c>
      <c r="D985" s="12" t="s">
        <v>1577</v>
      </c>
      <c r="E985" s="25" t="s">
        <v>1578</v>
      </c>
      <c r="F985" s="13" t="s">
        <v>8</v>
      </c>
      <c r="G985" s="18"/>
      <c r="H985" s="18"/>
      <c r="I985" s="10" t="str">
        <f t="shared" si="38"/>
        <v/>
      </c>
      <c r="J985" s="10"/>
      <c r="K985" s="10">
        <v>-3806.7</v>
      </c>
      <c r="L985" s="54" t="s">
        <v>10</v>
      </c>
      <c r="M985" s="350" t="s">
        <v>649</v>
      </c>
    </row>
    <row r="986" spans="1:13" ht="26.4">
      <c r="A986" s="77" t="e">
        <f>VLOOKUP(B986,#REF!,3,FALSE)</f>
        <v>#REF!</v>
      </c>
      <c r="B986" s="14">
        <v>326</v>
      </c>
      <c r="C986" s="26" t="s">
        <v>109</v>
      </c>
      <c r="D986" s="12" t="s">
        <v>1577</v>
      </c>
      <c r="E986" s="25" t="s">
        <v>1578</v>
      </c>
      <c r="F986" s="13" t="s">
        <v>8</v>
      </c>
      <c r="G986" s="18"/>
      <c r="H986" s="18"/>
      <c r="I986" s="10" t="str">
        <f t="shared" si="38"/>
        <v/>
      </c>
      <c r="J986" s="10"/>
      <c r="K986" s="10">
        <v>-72.8</v>
      </c>
      <c r="L986" s="54" t="s">
        <v>121</v>
      </c>
      <c r="M986" s="350" t="s">
        <v>1595</v>
      </c>
    </row>
    <row r="987" spans="1:13" ht="158.4">
      <c r="A987" s="77" t="e">
        <f>VLOOKUP(B987,#REF!,3,FALSE)</f>
        <v>#REF!</v>
      </c>
      <c r="B987" s="14">
        <v>326</v>
      </c>
      <c r="C987" s="26" t="s">
        <v>109</v>
      </c>
      <c r="D987" s="12" t="s">
        <v>1577</v>
      </c>
      <c r="E987" s="25" t="s">
        <v>1578</v>
      </c>
      <c r="F987" s="13" t="s">
        <v>8</v>
      </c>
      <c r="G987" s="18"/>
      <c r="H987" s="18"/>
      <c r="I987" s="10" t="str">
        <f t="shared" si="38"/>
        <v/>
      </c>
      <c r="J987" s="10"/>
      <c r="K987" s="10">
        <v>-5278.3</v>
      </c>
      <c r="L987" s="54" t="s">
        <v>155</v>
      </c>
      <c r="M987" s="350" t="s">
        <v>1596</v>
      </c>
    </row>
    <row r="988" spans="1:13" ht="66">
      <c r="A988" s="77" t="e">
        <f>VLOOKUP(B988,#REF!,3,FALSE)</f>
        <v>#REF!</v>
      </c>
      <c r="B988" s="14">
        <v>326</v>
      </c>
      <c r="C988" s="26" t="s">
        <v>109</v>
      </c>
      <c r="D988" s="12" t="s">
        <v>1577</v>
      </c>
      <c r="E988" s="25" t="s">
        <v>1578</v>
      </c>
      <c r="F988" s="13" t="s">
        <v>1583</v>
      </c>
      <c r="G988" s="10">
        <v>1107</v>
      </c>
      <c r="H988" s="10">
        <v>0</v>
      </c>
      <c r="I988" s="10">
        <f t="shared" si="38"/>
        <v>0</v>
      </c>
      <c r="J988" s="10">
        <f t="shared" ref="J988:J1049" si="39">+H988-G988</f>
        <v>-1107</v>
      </c>
      <c r="K988" s="459">
        <v>-1107</v>
      </c>
      <c r="L988" s="54" t="s">
        <v>122</v>
      </c>
      <c r="M988" s="350" t="s">
        <v>1600</v>
      </c>
    </row>
    <row r="989" spans="1:13" ht="92.4">
      <c r="A989" s="77" t="e">
        <f>VLOOKUP(B989,#REF!,3,FALSE)</f>
        <v>#REF!</v>
      </c>
      <c r="B989" s="14">
        <v>326</v>
      </c>
      <c r="C989" s="26" t="s">
        <v>109</v>
      </c>
      <c r="D989" s="12" t="s">
        <v>1577</v>
      </c>
      <c r="E989" s="25" t="s">
        <v>1578</v>
      </c>
      <c r="F989" s="13" t="s">
        <v>1377</v>
      </c>
      <c r="G989" s="10">
        <v>8457.1</v>
      </c>
      <c r="H989" s="10">
        <v>6683</v>
      </c>
      <c r="I989" s="10">
        <f t="shared" si="38"/>
        <v>79.022359910607648</v>
      </c>
      <c r="J989" s="10">
        <f t="shared" si="39"/>
        <v>-1774.1000000000004</v>
      </c>
      <c r="K989" s="459">
        <v>-1774.1</v>
      </c>
      <c r="L989" s="54" t="s">
        <v>9</v>
      </c>
      <c r="M989" s="350" t="s">
        <v>1601</v>
      </c>
    </row>
    <row r="990" spans="1:13" ht="52.8">
      <c r="A990" s="77" t="e">
        <f>VLOOKUP(B990,#REF!,3,FALSE)</f>
        <v>#REF!</v>
      </c>
      <c r="B990" s="14">
        <v>326</v>
      </c>
      <c r="C990" s="26" t="s">
        <v>109</v>
      </c>
      <c r="D990" s="12" t="s">
        <v>1577</v>
      </c>
      <c r="E990" s="25" t="s">
        <v>1578</v>
      </c>
      <c r="F990" s="13" t="s">
        <v>1584</v>
      </c>
      <c r="G990" s="10">
        <v>4990</v>
      </c>
      <c r="H990" s="10">
        <v>1278.0999999999999</v>
      </c>
      <c r="I990" s="10">
        <f t="shared" si="38"/>
        <v>25.613226452905806</v>
      </c>
      <c r="J990" s="10">
        <f t="shared" si="39"/>
        <v>-3711.9</v>
      </c>
      <c r="K990" s="459">
        <v>-3711.9</v>
      </c>
      <c r="L990" s="54" t="s">
        <v>121</v>
      </c>
      <c r="M990" s="350" t="s">
        <v>1589</v>
      </c>
    </row>
    <row r="991" spans="1:13" ht="52.8">
      <c r="A991" s="77" t="e">
        <f>VLOOKUP(B991,#REF!,3,FALSE)</f>
        <v>#REF!</v>
      </c>
      <c r="B991" s="14">
        <v>326</v>
      </c>
      <c r="C991" s="26" t="s">
        <v>109</v>
      </c>
      <c r="D991" s="12" t="s">
        <v>1577</v>
      </c>
      <c r="E991" s="25" t="s">
        <v>1578</v>
      </c>
      <c r="F991" s="13" t="s">
        <v>1585</v>
      </c>
      <c r="G991" s="10">
        <v>56373</v>
      </c>
      <c r="H991" s="10">
        <v>34772</v>
      </c>
      <c r="I991" s="10">
        <f t="shared" si="38"/>
        <v>61.682010891738948</v>
      </c>
      <c r="J991" s="10">
        <f t="shared" si="39"/>
        <v>-21601</v>
      </c>
      <c r="K991" s="459">
        <v>-21601</v>
      </c>
      <c r="L991" s="54" t="s">
        <v>121</v>
      </c>
      <c r="M991" s="350" t="s">
        <v>1589</v>
      </c>
    </row>
    <row r="992" spans="1:13" ht="66">
      <c r="A992" s="77" t="e">
        <f>VLOOKUP(B992,#REF!,3,FALSE)</f>
        <v>#REF!</v>
      </c>
      <c r="B992" s="14">
        <v>326</v>
      </c>
      <c r="C992" s="26" t="s">
        <v>109</v>
      </c>
      <c r="D992" s="12" t="s">
        <v>1577</v>
      </c>
      <c r="E992" s="25" t="s">
        <v>1578</v>
      </c>
      <c r="F992" s="13" t="s">
        <v>1597</v>
      </c>
      <c r="G992" s="10">
        <v>5271</v>
      </c>
      <c r="H992" s="10">
        <v>260.2</v>
      </c>
      <c r="I992" s="10">
        <f t="shared" si="38"/>
        <v>4.9364446974008729</v>
      </c>
      <c r="J992" s="10">
        <f t="shared" si="39"/>
        <v>-5010.8</v>
      </c>
      <c r="K992" s="459">
        <v>-5010.8</v>
      </c>
      <c r="L992" s="12" t="s">
        <v>122</v>
      </c>
      <c r="M992" s="350" t="s">
        <v>1602</v>
      </c>
    </row>
    <row r="993" spans="1:13" ht="26.4">
      <c r="A993" s="77" t="e">
        <f>VLOOKUP(B993,#REF!,3,FALSE)</f>
        <v>#REF!</v>
      </c>
      <c r="B993" s="14">
        <v>326</v>
      </c>
      <c r="C993" s="26" t="s">
        <v>109</v>
      </c>
      <c r="D993" s="12" t="s">
        <v>1577</v>
      </c>
      <c r="E993" s="25" t="s">
        <v>1578</v>
      </c>
      <c r="F993" s="13" t="s">
        <v>1598</v>
      </c>
      <c r="G993" s="10">
        <v>918.3</v>
      </c>
      <c r="H993" s="10">
        <v>375.3</v>
      </c>
      <c r="I993" s="10">
        <f t="shared" si="38"/>
        <v>40.868997059784391</v>
      </c>
      <c r="J993" s="10">
        <f t="shared" si="39"/>
        <v>-543</v>
      </c>
      <c r="K993" s="459">
        <v>-543</v>
      </c>
      <c r="L993" s="231" t="s">
        <v>155</v>
      </c>
      <c r="M993" s="350" t="s">
        <v>1603</v>
      </c>
    </row>
    <row r="994" spans="1:13" ht="39.6">
      <c r="A994" s="77" t="e">
        <f>VLOOKUP(B994,#REF!,3,FALSE)</f>
        <v>#REF!</v>
      </c>
      <c r="B994" s="14">
        <v>326</v>
      </c>
      <c r="C994" s="26" t="s">
        <v>109</v>
      </c>
      <c r="D994" s="12" t="s">
        <v>1577</v>
      </c>
      <c r="E994" s="25" t="s">
        <v>1578</v>
      </c>
      <c r="F994" s="13" t="s">
        <v>1416</v>
      </c>
      <c r="G994" s="10">
        <v>54</v>
      </c>
      <c r="H994" s="10">
        <v>0</v>
      </c>
      <c r="I994" s="10">
        <f t="shared" si="38"/>
        <v>0</v>
      </c>
      <c r="J994" s="10">
        <f t="shared" si="39"/>
        <v>-54</v>
      </c>
      <c r="K994" s="459">
        <v>-54</v>
      </c>
      <c r="L994" s="231" t="s">
        <v>122</v>
      </c>
      <c r="M994" s="350" t="s">
        <v>1604</v>
      </c>
    </row>
    <row r="995" spans="1:13" ht="26.4">
      <c r="A995" s="77" t="e">
        <f>VLOOKUP(B995,#REF!,3,FALSE)</f>
        <v>#REF!</v>
      </c>
      <c r="B995" s="14">
        <v>326</v>
      </c>
      <c r="C995" s="26" t="s">
        <v>109</v>
      </c>
      <c r="D995" s="12" t="s">
        <v>1577</v>
      </c>
      <c r="E995" s="25" t="s">
        <v>1578</v>
      </c>
      <c r="F995" s="13" t="s">
        <v>1599</v>
      </c>
      <c r="G995" s="10">
        <v>132</v>
      </c>
      <c r="H995" s="10">
        <v>0</v>
      </c>
      <c r="I995" s="10">
        <f t="shared" si="38"/>
        <v>0</v>
      </c>
      <c r="J995" s="10">
        <f t="shared" si="39"/>
        <v>-132</v>
      </c>
      <c r="K995" s="459">
        <v>-132</v>
      </c>
      <c r="L995" s="54" t="s">
        <v>122</v>
      </c>
      <c r="M995" s="350" t="s">
        <v>1605</v>
      </c>
    </row>
    <row r="996" spans="1:13" ht="26.4">
      <c r="A996" s="77" t="e">
        <f>VLOOKUP(B996,#REF!,3,FALSE)</f>
        <v>#REF!</v>
      </c>
      <c r="B996" s="105">
        <v>326</v>
      </c>
      <c r="C996" s="64" t="s">
        <v>109</v>
      </c>
      <c r="D996" s="86" t="s">
        <v>1577</v>
      </c>
      <c r="E996" s="142" t="s">
        <v>1578</v>
      </c>
      <c r="F996" s="51" t="s">
        <v>12</v>
      </c>
      <c r="G996" s="28">
        <f>SUM(G980:G995)</f>
        <v>988736.4</v>
      </c>
      <c r="H996" s="28">
        <f>SUM(H980:H995)</f>
        <v>921331.5</v>
      </c>
      <c r="I996" s="28">
        <f t="shared" si="38"/>
        <v>93.182722917857575</v>
      </c>
      <c r="J996" s="28">
        <f t="shared" si="39"/>
        <v>-67404.900000000023</v>
      </c>
      <c r="K996" s="28">
        <f>SUM(K980:K995)</f>
        <v>-67404.900000000009</v>
      </c>
      <c r="L996" s="186"/>
      <c r="M996" s="350"/>
    </row>
    <row r="997" spans="1:13" ht="26.4">
      <c r="A997" s="77" t="e">
        <f>VLOOKUP(B997,#REF!,3,FALSE)</f>
        <v>#REF!</v>
      </c>
      <c r="B997" s="14">
        <v>326</v>
      </c>
      <c r="C997" s="26" t="s">
        <v>109</v>
      </c>
      <c r="D997" s="12" t="s">
        <v>1579</v>
      </c>
      <c r="E997" s="27" t="s">
        <v>1581</v>
      </c>
      <c r="F997" s="13" t="s">
        <v>8</v>
      </c>
      <c r="G997" s="10">
        <v>31571</v>
      </c>
      <c r="H997" s="10">
        <v>25282.7</v>
      </c>
      <c r="I997" s="10">
        <f t="shared" si="38"/>
        <v>80.082037312723713</v>
      </c>
      <c r="J997" s="10">
        <f t="shared" si="39"/>
        <v>-6288.2999999999993</v>
      </c>
      <c r="K997" s="211">
        <v>-14.2</v>
      </c>
      <c r="L997" s="58" t="s">
        <v>27</v>
      </c>
      <c r="M997" s="350" t="s">
        <v>506</v>
      </c>
    </row>
    <row r="998" spans="1:13" ht="26.4">
      <c r="A998" s="77" t="e">
        <f>VLOOKUP(B998,#REF!,3,FALSE)</f>
        <v>#REF!</v>
      </c>
      <c r="B998" s="14">
        <v>326</v>
      </c>
      <c r="C998" s="26" t="s">
        <v>109</v>
      </c>
      <c r="D998" s="12" t="s">
        <v>1579</v>
      </c>
      <c r="E998" s="27" t="s">
        <v>1581</v>
      </c>
      <c r="F998" s="13" t="s">
        <v>8</v>
      </c>
      <c r="G998" s="18"/>
      <c r="H998" s="18"/>
      <c r="I998" s="10" t="str">
        <f t="shared" si="38"/>
        <v/>
      </c>
      <c r="J998" s="10"/>
      <c r="K998" s="211">
        <v>-57.5</v>
      </c>
      <c r="L998" s="58" t="s">
        <v>56</v>
      </c>
      <c r="M998" s="350" t="s">
        <v>1606</v>
      </c>
    </row>
    <row r="999" spans="1:13" ht="26.4">
      <c r="A999" s="77" t="e">
        <f>VLOOKUP(B999,#REF!,3,FALSE)</f>
        <v>#REF!</v>
      </c>
      <c r="B999" s="14">
        <v>326</v>
      </c>
      <c r="C999" s="26" t="s">
        <v>109</v>
      </c>
      <c r="D999" s="12" t="s">
        <v>1579</v>
      </c>
      <c r="E999" s="27" t="s">
        <v>1581</v>
      </c>
      <c r="F999" s="13" t="s">
        <v>8</v>
      </c>
      <c r="G999" s="18"/>
      <c r="H999" s="18"/>
      <c r="I999" s="10" t="str">
        <f t="shared" si="38"/>
        <v/>
      </c>
      <c r="J999" s="10"/>
      <c r="K999" s="211">
        <v>-2132.6</v>
      </c>
      <c r="L999" s="58" t="s">
        <v>155</v>
      </c>
      <c r="M999" s="350" t="s">
        <v>1607</v>
      </c>
    </row>
    <row r="1000" spans="1:13" ht="26.4">
      <c r="A1000" s="77" t="e">
        <f>VLOOKUP(B1000,#REF!,3,FALSE)</f>
        <v>#REF!</v>
      </c>
      <c r="B1000" s="14">
        <v>326</v>
      </c>
      <c r="C1000" s="26" t="s">
        <v>109</v>
      </c>
      <c r="D1000" s="12" t="s">
        <v>1579</v>
      </c>
      <c r="E1000" s="27" t="s">
        <v>1581</v>
      </c>
      <c r="F1000" s="13" t="s">
        <v>8</v>
      </c>
      <c r="G1000" s="18"/>
      <c r="H1000" s="18"/>
      <c r="I1000" s="10" t="str">
        <f t="shared" si="38"/>
        <v/>
      </c>
      <c r="J1000" s="10"/>
      <c r="K1000" s="211">
        <v>-3766.4</v>
      </c>
      <c r="L1000" s="58" t="s">
        <v>10</v>
      </c>
      <c r="M1000" s="350" t="s">
        <v>1608</v>
      </c>
    </row>
    <row r="1001" spans="1:13" ht="26.4">
      <c r="A1001" s="77" t="e">
        <f>VLOOKUP(B1001,#REF!,3,FALSE)</f>
        <v>#REF!</v>
      </c>
      <c r="B1001" s="14">
        <v>326</v>
      </c>
      <c r="C1001" s="26" t="s">
        <v>109</v>
      </c>
      <c r="D1001" s="12" t="s">
        <v>1579</v>
      </c>
      <c r="E1001" s="27" t="s">
        <v>1581</v>
      </c>
      <c r="F1001" s="13" t="s">
        <v>8</v>
      </c>
      <c r="G1001" s="35"/>
      <c r="H1001" s="35"/>
      <c r="I1001" s="35" t="str">
        <f t="shared" si="38"/>
        <v/>
      </c>
      <c r="J1001" s="10"/>
      <c r="K1001" s="211">
        <v>-36.6</v>
      </c>
      <c r="L1001" s="58" t="s">
        <v>122</v>
      </c>
      <c r="M1001" s="350" t="s">
        <v>1609</v>
      </c>
    </row>
    <row r="1002" spans="1:13" ht="26.4">
      <c r="A1002" s="77" t="e">
        <f>VLOOKUP(B1002,#REF!,3,FALSE)</f>
        <v>#REF!</v>
      </c>
      <c r="B1002" s="14">
        <v>326</v>
      </c>
      <c r="C1002" s="26" t="s">
        <v>109</v>
      </c>
      <c r="D1002" s="12" t="s">
        <v>1579</v>
      </c>
      <c r="E1002" s="27" t="s">
        <v>1581</v>
      </c>
      <c r="F1002" s="13" t="s">
        <v>8</v>
      </c>
      <c r="G1002" s="35"/>
      <c r="H1002" s="35"/>
      <c r="I1002" s="35" t="str">
        <f t="shared" si="38"/>
        <v/>
      </c>
      <c r="J1002" s="10"/>
      <c r="K1002" s="211">
        <v>-281</v>
      </c>
      <c r="L1002" s="58" t="s">
        <v>9</v>
      </c>
      <c r="M1002" s="350" t="s">
        <v>1610</v>
      </c>
    </row>
    <row r="1003" spans="1:13" ht="26.4">
      <c r="A1003" s="77" t="e">
        <f>VLOOKUP(B1003,#REF!,3,FALSE)</f>
        <v>#REF!</v>
      </c>
      <c r="B1003" s="14">
        <v>326</v>
      </c>
      <c r="C1003" s="26" t="s">
        <v>109</v>
      </c>
      <c r="D1003" s="12" t="s">
        <v>1579</v>
      </c>
      <c r="E1003" s="27" t="s">
        <v>1581</v>
      </c>
      <c r="F1003" s="13" t="s">
        <v>1598</v>
      </c>
      <c r="G1003" s="10">
        <v>1012.3</v>
      </c>
      <c r="H1003" s="10">
        <v>641.5</v>
      </c>
      <c r="I1003" s="10">
        <f t="shared" si="38"/>
        <v>63.370542329349014</v>
      </c>
      <c r="J1003" s="10">
        <f t="shared" si="39"/>
        <v>-370.79999999999995</v>
      </c>
      <c r="K1003" s="10">
        <v>-370.8</v>
      </c>
      <c r="L1003" s="58" t="s">
        <v>155</v>
      </c>
      <c r="M1003" s="350" t="s">
        <v>1611</v>
      </c>
    </row>
    <row r="1004" spans="1:13" ht="26.4">
      <c r="A1004" s="77" t="e">
        <f>VLOOKUP(B1004,#REF!,3,FALSE)</f>
        <v>#REF!</v>
      </c>
      <c r="B1004" s="105">
        <v>326</v>
      </c>
      <c r="C1004" s="64" t="s">
        <v>109</v>
      </c>
      <c r="D1004" s="86" t="s">
        <v>1579</v>
      </c>
      <c r="E1004" s="126" t="s">
        <v>1581</v>
      </c>
      <c r="F1004" s="51" t="s">
        <v>12</v>
      </c>
      <c r="G1004" s="28">
        <f>SUM(G997:G1003)</f>
        <v>32583.3</v>
      </c>
      <c r="H1004" s="28">
        <f>SUM(H997:H1003)</f>
        <v>25924.2</v>
      </c>
      <c r="I1004" s="28">
        <f t="shared" si="38"/>
        <v>79.562843542550937</v>
      </c>
      <c r="J1004" s="28">
        <f>+H1004-G1004</f>
        <v>-6659.0999999999985</v>
      </c>
      <c r="K1004" s="28">
        <f>SUM(K997:K1003)</f>
        <v>-6659.1</v>
      </c>
      <c r="L1004" s="186"/>
      <c r="M1004" s="350"/>
    </row>
    <row r="1005" spans="1:13" ht="26.4">
      <c r="A1005" s="77" t="s">
        <v>341</v>
      </c>
      <c r="B1005" s="14">
        <v>326</v>
      </c>
      <c r="C1005" s="26" t="s">
        <v>109</v>
      </c>
      <c r="D1005" s="12" t="s">
        <v>1582</v>
      </c>
      <c r="E1005" s="27" t="s">
        <v>1580</v>
      </c>
      <c r="F1005" s="13" t="s">
        <v>1612</v>
      </c>
      <c r="G1005" s="10">
        <v>11494</v>
      </c>
      <c r="H1005" s="10">
        <v>10615</v>
      </c>
      <c r="I1005" s="10">
        <f t="shared" si="38"/>
        <v>92.352531755698635</v>
      </c>
      <c r="J1005" s="10">
        <f t="shared" si="39"/>
        <v>-879</v>
      </c>
      <c r="K1005" s="10">
        <v>-10.5</v>
      </c>
      <c r="L1005" s="58" t="s">
        <v>27</v>
      </c>
      <c r="M1005" s="350" t="s">
        <v>506</v>
      </c>
    </row>
    <row r="1006" spans="1:13" ht="26.4">
      <c r="A1006" s="77" t="s">
        <v>341</v>
      </c>
      <c r="B1006" s="14">
        <v>326</v>
      </c>
      <c r="C1006" s="26" t="s">
        <v>109</v>
      </c>
      <c r="D1006" s="12" t="s">
        <v>1582</v>
      </c>
      <c r="E1006" s="27" t="s">
        <v>1580</v>
      </c>
      <c r="F1006" s="13" t="s">
        <v>1612</v>
      </c>
      <c r="G1006" s="18"/>
      <c r="H1006" s="18"/>
      <c r="I1006" s="18"/>
      <c r="J1006" s="10"/>
      <c r="K1006" s="10">
        <v>-89.2</v>
      </c>
      <c r="L1006" s="58" t="s">
        <v>56</v>
      </c>
      <c r="M1006" s="350" t="s">
        <v>1606</v>
      </c>
    </row>
    <row r="1007" spans="1:13" ht="26.4">
      <c r="A1007" s="77" t="s">
        <v>341</v>
      </c>
      <c r="B1007" s="14">
        <v>326</v>
      </c>
      <c r="C1007" s="26" t="s">
        <v>109</v>
      </c>
      <c r="D1007" s="12" t="s">
        <v>1582</v>
      </c>
      <c r="E1007" s="27" t="s">
        <v>1580</v>
      </c>
      <c r="F1007" s="13" t="s">
        <v>1612</v>
      </c>
      <c r="G1007" s="18"/>
      <c r="H1007" s="18"/>
      <c r="I1007" s="18"/>
      <c r="J1007" s="10"/>
      <c r="K1007" s="10">
        <v>-42.9</v>
      </c>
      <c r="L1007" s="58" t="s">
        <v>18</v>
      </c>
      <c r="M1007" s="350" t="s">
        <v>1613</v>
      </c>
    </row>
    <row r="1008" spans="1:13" ht="26.4">
      <c r="A1008" s="77" t="s">
        <v>341</v>
      </c>
      <c r="B1008" s="14">
        <v>326</v>
      </c>
      <c r="C1008" s="26" t="s">
        <v>109</v>
      </c>
      <c r="D1008" s="12" t="s">
        <v>1582</v>
      </c>
      <c r="E1008" s="27" t="s">
        <v>1580</v>
      </c>
      <c r="F1008" s="13" t="s">
        <v>1612</v>
      </c>
      <c r="G1008" s="18"/>
      <c r="H1008" s="18"/>
      <c r="I1008" s="18"/>
      <c r="J1008" s="10"/>
      <c r="K1008" s="10">
        <v>-603.1</v>
      </c>
      <c r="L1008" s="58" t="s">
        <v>155</v>
      </c>
      <c r="M1008" s="350" t="s">
        <v>1607</v>
      </c>
    </row>
    <row r="1009" spans="1:13" ht="26.4">
      <c r="A1009" s="77" t="s">
        <v>341</v>
      </c>
      <c r="B1009" s="14">
        <v>326</v>
      </c>
      <c r="C1009" s="26" t="s">
        <v>109</v>
      </c>
      <c r="D1009" s="12" t="s">
        <v>1582</v>
      </c>
      <c r="E1009" s="27" t="s">
        <v>1580</v>
      </c>
      <c r="F1009" s="13" t="s">
        <v>1612</v>
      </c>
      <c r="G1009" s="18"/>
      <c r="H1009" s="18"/>
      <c r="I1009" s="18"/>
      <c r="J1009" s="10"/>
      <c r="K1009" s="10">
        <v>-84.8</v>
      </c>
      <c r="L1009" s="58" t="s">
        <v>10</v>
      </c>
      <c r="M1009" s="350" t="s">
        <v>1608</v>
      </c>
    </row>
    <row r="1010" spans="1:13" ht="26.4">
      <c r="A1010" s="77" t="s">
        <v>341</v>
      </c>
      <c r="B1010" s="14">
        <v>326</v>
      </c>
      <c r="C1010" s="26" t="s">
        <v>109</v>
      </c>
      <c r="D1010" s="12" t="s">
        <v>1582</v>
      </c>
      <c r="E1010" s="27" t="s">
        <v>1580</v>
      </c>
      <c r="F1010" s="13" t="s">
        <v>1612</v>
      </c>
      <c r="G1010" s="18"/>
      <c r="H1010" s="18"/>
      <c r="I1010" s="18"/>
      <c r="J1010" s="10"/>
      <c r="K1010" s="10">
        <v>-48.5</v>
      </c>
      <c r="L1010" s="58" t="s">
        <v>9</v>
      </c>
      <c r="M1010" s="350" t="s">
        <v>1614</v>
      </c>
    </row>
    <row r="1011" spans="1:13" ht="26.4">
      <c r="A1011" s="77" t="s">
        <v>341</v>
      </c>
      <c r="B1011" s="14">
        <v>326</v>
      </c>
      <c r="C1011" s="26" t="s">
        <v>109</v>
      </c>
      <c r="D1011" s="12" t="s">
        <v>1582</v>
      </c>
      <c r="E1011" s="27" t="s">
        <v>1580</v>
      </c>
      <c r="F1011" s="13" t="s">
        <v>1615</v>
      </c>
      <c r="G1011" s="10">
        <v>86</v>
      </c>
      <c r="H1011" s="10">
        <v>21.2</v>
      </c>
      <c r="I1011" s="10">
        <f t="shared" si="38"/>
        <v>24.651162790697672</v>
      </c>
      <c r="J1011" s="10">
        <f t="shared" si="39"/>
        <v>-64.8</v>
      </c>
      <c r="K1011" s="10">
        <v>-1.8</v>
      </c>
      <c r="L1011" s="58" t="s">
        <v>27</v>
      </c>
      <c r="M1011" s="350" t="s">
        <v>506</v>
      </c>
    </row>
    <row r="1012" spans="1:13" ht="26.4">
      <c r="A1012" s="77" t="s">
        <v>341</v>
      </c>
      <c r="B1012" s="14">
        <v>326</v>
      </c>
      <c r="C1012" s="26" t="s">
        <v>109</v>
      </c>
      <c r="D1012" s="12" t="s">
        <v>1582</v>
      </c>
      <c r="E1012" s="27" t="s">
        <v>1580</v>
      </c>
      <c r="F1012" s="13" t="s">
        <v>1615</v>
      </c>
      <c r="G1012" s="10"/>
      <c r="H1012" s="10"/>
      <c r="I1012" s="18"/>
      <c r="J1012" s="10"/>
      <c r="K1012" s="10">
        <v>-63</v>
      </c>
      <c r="L1012" s="58" t="s">
        <v>155</v>
      </c>
      <c r="M1012" s="350" t="s">
        <v>1607</v>
      </c>
    </row>
    <row r="1013" spans="1:13" ht="26.4">
      <c r="A1013" s="77" t="s">
        <v>341</v>
      </c>
      <c r="B1013" s="14">
        <v>326</v>
      </c>
      <c r="C1013" s="26" t="s">
        <v>109</v>
      </c>
      <c r="D1013" s="12" t="s">
        <v>1582</v>
      </c>
      <c r="E1013" s="27" t="s">
        <v>1580</v>
      </c>
      <c r="F1013" s="460" t="s">
        <v>1616</v>
      </c>
      <c r="G1013" s="10">
        <v>1</v>
      </c>
      <c r="H1013" s="10">
        <v>0</v>
      </c>
      <c r="I1013" s="10">
        <f t="shared" si="38"/>
        <v>0</v>
      </c>
      <c r="J1013" s="10">
        <f t="shared" si="39"/>
        <v>-1</v>
      </c>
      <c r="K1013" s="10">
        <v>-1</v>
      </c>
      <c r="L1013" s="58" t="s">
        <v>56</v>
      </c>
      <c r="M1013" s="350" t="s">
        <v>1606</v>
      </c>
    </row>
    <row r="1014" spans="1:13" ht="26.4">
      <c r="A1014" s="77" t="s">
        <v>341</v>
      </c>
      <c r="B1014" s="14">
        <v>326</v>
      </c>
      <c r="C1014" s="26" t="s">
        <v>109</v>
      </c>
      <c r="D1014" s="12" t="s">
        <v>1582</v>
      </c>
      <c r="E1014" s="27" t="s">
        <v>1580</v>
      </c>
      <c r="F1014" s="13" t="s">
        <v>1617</v>
      </c>
      <c r="G1014" s="10">
        <v>478</v>
      </c>
      <c r="H1014" s="10">
        <v>119.9</v>
      </c>
      <c r="I1014" s="10">
        <f t="shared" si="38"/>
        <v>25.083682008368203</v>
      </c>
      <c r="J1014" s="10">
        <f t="shared" si="39"/>
        <v>-358.1</v>
      </c>
      <c r="K1014" s="10">
        <v>-1.1000000000000001</v>
      </c>
      <c r="L1014" s="58" t="s">
        <v>27</v>
      </c>
      <c r="M1014" s="350" t="s">
        <v>506</v>
      </c>
    </row>
    <row r="1015" spans="1:13" ht="26.4">
      <c r="A1015" s="77" t="s">
        <v>341</v>
      </c>
      <c r="B1015" s="14">
        <v>326</v>
      </c>
      <c r="C1015" s="26" t="s">
        <v>109</v>
      </c>
      <c r="D1015" s="12" t="s">
        <v>1582</v>
      </c>
      <c r="E1015" s="27" t="s">
        <v>1580</v>
      </c>
      <c r="F1015" s="13" t="s">
        <v>1617</v>
      </c>
      <c r="G1015" s="10"/>
      <c r="H1015" s="10"/>
      <c r="I1015" s="10" t="str">
        <f t="shared" si="38"/>
        <v/>
      </c>
      <c r="J1015" s="10"/>
      <c r="K1015" s="10">
        <v>-357</v>
      </c>
      <c r="L1015" s="58" t="s">
        <v>155</v>
      </c>
      <c r="M1015" s="350" t="s">
        <v>1607</v>
      </c>
    </row>
    <row r="1016" spans="1:13" ht="26.4">
      <c r="A1016" s="77" t="s">
        <v>341</v>
      </c>
      <c r="B1016" s="14">
        <v>326</v>
      </c>
      <c r="C1016" s="26" t="s">
        <v>109</v>
      </c>
      <c r="D1016" s="12" t="s">
        <v>1582</v>
      </c>
      <c r="E1016" s="27" t="s">
        <v>1580</v>
      </c>
      <c r="F1016" s="13" t="s">
        <v>1618</v>
      </c>
      <c r="G1016" s="10">
        <v>329</v>
      </c>
      <c r="H1016" s="10">
        <v>94.7</v>
      </c>
      <c r="I1016" s="10">
        <f t="shared" si="38"/>
        <v>28.784194528875378</v>
      </c>
      <c r="J1016" s="10">
        <f t="shared" si="39"/>
        <v>-234.3</v>
      </c>
      <c r="K1016" s="10">
        <v>-234.3</v>
      </c>
      <c r="L1016" s="58" t="s">
        <v>56</v>
      </c>
      <c r="M1016" s="350" t="s">
        <v>1606</v>
      </c>
    </row>
    <row r="1017" spans="1:13" ht="26.4">
      <c r="A1017" s="77" t="s">
        <v>341</v>
      </c>
      <c r="B1017" s="14">
        <v>326</v>
      </c>
      <c r="C1017" s="26" t="s">
        <v>109</v>
      </c>
      <c r="D1017" s="12" t="s">
        <v>1582</v>
      </c>
      <c r="E1017" s="27" t="s">
        <v>1580</v>
      </c>
      <c r="F1017" s="13" t="s">
        <v>1619</v>
      </c>
      <c r="G1017" s="10">
        <v>3</v>
      </c>
      <c r="H1017" s="10">
        <v>0</v>
      </c>
      <c r="I1017" s="10">
        <f t="shared" si="38"/>
        <v>0</v>
      </c>
      <c r="J1017" s="10">
        <f t="shared" si="39"/>
        <v>-3</v>
      </c>
      <c r="K1017" s="10">
        <v>-3</v>
      </c>
      <c r="L1017" s="58" t="s">
        <v>56</v>
      </c>
      <c r="M1017" s="350" t="s">
        <v>1606</v>
      </c>
    </row>
    <row r="1018" spans="1:13" ht="52.8">
      <c r="A1018" s="77" t="s">
        <v>341</v>
      </c>
      <c r="B1018" s="14">
        <v>326</v>
      </c>
      <c r="C1018" s="26" t="s">
        <v>109</v>
      </c>
      <c r="D1018" s="12" t="s">
        <v>1582</v>
      </c>
      <c r="E1018" s="27" t="s">
        <v>1580</v>
      </c>
      <c r="F1018" s="13" t="s">
        <v>1598</v>
      </c>
      <c r="G1018" s="10">
        <v>1764.6</v>
      </c>
      <c r="H1018" s="10">
        <v>265.60000000000002</v>
      </c>
      <c r="I1018" s="10">
        <f t="shared" si="38"/>
        <v>15.05156976085232</v>
      </c>
      <c r="J1018" s="10">
        <f t="shared" si="39"/>
        <v>-1499</v>
      </c>
      <c r="K1018" s="10">
        <v>-1499</v>
      </c>
      <c r="L1018" s="58" t="s">
        <v>155</v>
      </c>
      <c r="M1018" s="350" t="s">
        <v>1620</v>
      </c>
    </row>
    <row r="1019" spans="1:13" ht="26.4">
      <c r="A1019" s="77" t="s">
        <v>341</v>
      </c>
      <c r="B1019" s="51">
        <v>326</v>
      </c>
      <c r="C1019" s="64" t="s">
        <v>109</v>
      </c>
      <c r="D1019" s="51" t="s">
        <v>1582</v>
      </c>
      <c r="E1019" s="64" t="s">
        <v>1580</v>
      </c>
      <c r="F1019" s="51" t="s">
        <v>12</v>
      </c>
      <c r="G1019" s="28">
        <f>SUM(G1005:G1018)</f>
        <v>14155.6</v>
      </c>
      <c r="H1019" s="28">
        <f>SUM(H1005:H1018)</f>
        <v>11116.400000000001</v>
      </c>
      <c r="I1019" s="28">
        <f>IF(ISBLANK(H1019),"",+H1019/G1019*100)</f>
        <v>78.530051710983656</v>
      </c>
      <c r="J1019" s="28">
        <f>+H1019-G1019</f>
        <v>-3039.1999999999989</v>
      </c>
      <c r="K1019" s="28">
        <f>SUM(K1005:K1018)</f>
        <v>-3039.2</v>
      </c>
      <c r="L1019" s="64"/>
      <c r="M1019" s="350"/>
    </row>
    <row r="1020" spans="1:13" ht="26.4">
      <c r="A1020" s="77" t="e">
        <f>VLOOKUP(B1020,#REF!,3,FALSE)</f>
        <v>#REF!</v>
      </c>
      <c r="B1020" s="88">
        <v>326</v>
      </c>
      <c r="C1020" s="89" t="s">
        <v>109</v>
      </c>
      <c r="D1020" s="90" t="s">
        <v>1582</v>
      </c>
      <c r="E1020" s="94" t="s">
        <v>1580</v>
      </c>
      <c r="F1020" s="92" t="s">
        <v>13</v>
      </c>
      <c r="G1020" s="72">
        <f>+G1004+G996+G979+G1019</f>
        <v>1136126.3000000003</v>
      </c>
      <c r="H1020" s="72">
        <f>+H1004+H996+H979+H1019</f>
        <v>996029.7</v>
      </c>
      <c r="I1020" s="72">
        <f>IF(ISBLANK(H1020),"",+H1020/G1020*100)</f>
        <v>87.668923780745118</v>
      </c>
      <c r="J1020" s="72">
        <f>+H1020-G1020</f>
        <v>-140096.60000000033</v>
      </c>
      <c r="K1020" s="72">
        <f>+K1004+K996+K979+K1019</f>
        <v>-140096.60000000003</v>
      </c>
      <c r="L1020" s="187"/>
      <c r="M1020" s="350"/>
    </row>
    <row r="1021" spans="1:13" ht="26.4">
      <c r="A1021" s="77" t="e">
        <f>VLOOKUP(B1021,#REF!,3,FALSE)</f>
        <v>#REF!</v>
      </c>
      <c r="B1021" s="14">
        <v>551</v>
      </c>
      <c r="C1021" s="26" t="s">
        <v>115</v>
      </c>
      <c r="D1021" s="140" t="s">
        <v>413</v>
      </c>
      <c r="E1021" s="66" t="s">
        <v>116</v>
      </c>
      <c r="F1021" s="13" t="s">
        <v>8</v>
      </c>
      <c r="G1021" s="10">
        <v>11756.8</v>
      </c>
      <c r="H1021" s="10">
        <v>9901.6</v>
      </c>
      <c r="I1021" s="10">
        <f t="shared" si="38"/>
        <v>84.220195971692988</v>
      </c>
      <c r="J1021" s="10">
        <f t="shared" si="39"/>
        <v>-1855.1999999999989</v>
      </c>
      <c r="K1021" s="415">
        <v>-172.9</v>
      </c>
      <c r="L1021" s="410" t="s">
        <v>27</v>
      </c>
      <c r="M1021" s="411" t="s">
        <v>1364</v>
      </c>
    </row>
    <row r="1022" spans="1:13" ht="60">
      <c r="A1022" s="77" t="e">
        <f>VLOOKUP(B1022,#REF!,3,FALSE)</f>
        <v>#REF!</v>
      </c>
      <c r="B1022" s="14">
        <v>551</v>
      </c>
      <c r="C1022" s="26" t="s">
        <v>115</v>
      </c>
      <c r="D1022" s="140" t="s">
        <v>413</v>
      </c>
      <c r="E1022" s="66" t="s">
        <v>116</v>
      </c>
      <c r="F1022" s="13" t="s">
        <v>8</v>
      </c>
      <c r="G1022" s="10"/>
      <c r="H1022" s="10"/>
      <c r="I1022" s="10" t="str">
        <f t="shared" si="38"/>
        <v/>
      </c>
      <c r="J1022" s="10">
        <f t="shared" si="39"/>
        <v>0</v>
      </c>
      <c r="K1022" s="22">
        <v>-863.8</v>
      </c>
      <c r="L1022" s="412" t="s">
        <v>56</v>
      </c>
      <c r="M1022" s="325" t="s">
        <v>1365</v>
      </c>
    </row>
    <row r="1023" spans="1:13" ht="26.4">
      <c r="A1023" s="77" t="e">
        <f>VLOOKUP(B1023,#REF!,3,FALSE)</f>
        <v>#REF!</v>
      </c>
      <c r="B1023" s="14">
        <v>551</v>
      </c>
      <c r="C1023" s="26" t="s">
        <v>115</v>
      </c>
      <c r="D1023" s="140" t="s">
        <v>413</v>
      </c>
      <c r="E1023" s="66" t="s">
        <v>116</v>
      </c>
      <c r="F1023" s="13" t="s">
        <v>8</v>
      </c>
      <c r="G1023" s="10"/>
      <c r="H1023" s="10"/>
      <c r="I1023" s="10" t="str">
        <f t="shared" si="38"/>
        <v/>
      </c>
      <c r="J1023" s="10">
        <f t="shared" si="39"/>
        <v>0</v>
      </c>
      <c r="K1023" s="22">
        <v>-2.2000000000000002</v>
      </c>
      <c r="L1023" s="412" t="s">
        <v>18</v>
      </c>
      <c r="M1023" s="325" t="s">
        <v>390</v>
      </c>
    </row>
    <row r="1024" spans="1:13" ht="26.4">
      <c r="A1024" s="77" t="e">
        <f>VLOOKUP(B1024,#REF!,3,FALSE)</f>
        <v>#REF!</v>
      </c>
      <c r="B1024" s="14">
        <v>551</v>
      </c>
      <c r="C1024" s="26" t="s">
        <v>115</v>
      </c>
      <c r="D1024" s="140" t="s">
        <v>413</v>
      </c>
      <c r="E1024" s="66" t="s">
        <v>116</v>
      </c>
      <c r="F1024" s="13" t="s">
        <v>8</v>
      </c>
      <c r="G1024" s="10"/>
      <c r="H1024" s="10"/>
      <c r="I1024" s="10"/>
      <c r="J1024" s="10"/>
      <c r="K1024" s="22">
        <v>-622.4</v>
      </c>
      <c r="L1024" s="412" t="s">
        <v>155</v>
      </c>
      <c r="M1024" s="325" t="s">
        <v>403</v>
      </c>
    </row>
    <row r="1025" spans="1:13" ht="26.4">
      <c r="A1025" s="77" t="e">
        <f>VLOOKUP(B1025,#REF!,3,FALSE)</f>
        <v>#REF!</v>
      </c>
      <c r="B1025" s="14">
        <v>551</v>
      </c>
      <c r="C1025" s="26" t="s">
        <v>115</v>
      </c>
      <c r="D1025" s="140" t="s">
        <v>413</v>
      </c>
      <c r="E1025" s="66" t="s">
        <v>116</v>
      </c>
      <c r="F1025" s="13" t="s">
        <v>8</v>
      </c>
      <c r="G1025" s="10"/>
      <c r="H1025" s="10"/>
      <c r="I1025" s="10"/>
      <c r="J1025" s="10"/>
      <c r="K1025" s="22">
        <v>-15.5</v>
      </c>
      <c r="L1025" s="412" t="s">
        <v>10</v>
      </c>
      <c r="M1025" s="325" t="s">
        <v>1367</v>
      </c>
    </row>
    <row r="1026" spans="1:13" ht="96">
      <c r="A1026" s="77" t="e">
        <f>VLOOKUP(B1026,#REF!,3,FALSE)</f>
        <v>#REF!</v>
      </c>
      <c r="B1026" s="14">
        <v>551</v>
      </c>
      <c r="C1026" s="26" t="s">
        <v>115</v>
      </c>
      <c r="D1026" s="140" t="s">
        <v>413</v>
      </c>
      <c r="E1026" s="66" t="s">
        <v>116</v>
      </c>
      <c r="F1026" s="13" t="s">
        <v>8</v>
      </c>
      <c r="G1026" s="10"/>
      <c r="H1026" s="10"/>
      <c r="I1026" s="10"/>
      <c r="J1026" s="10"/>
      <c r="K1026" s="10">
        <v>-178.4</v>
      </c>
      <c r="L1026" s="413" t="s">
        <v>9</v>
      </c>
      <c r="M1026" s="414" t="s">
        <v>1368</v>
      </c>
    </row>
    <row r="1027" spans="1:13" ht="26.4">
      <c r="A1027" s="77" t="e">
        <f>VLOOKUP(B1027,#REF!,3,FALSE)</f>
        <v>#REF!</v>
      </c>
      <c r="B1027" s="14">
        <v>551</v>
      </c>
      <c r="C1027" s="26" t="s">
        <v>115</v>
      </c>
      <c r="D1027" s="140" t="s">
        <v>413</v>
      </c>
      <c r="E1027" s="66" t="s">
        <v>116</v>
      </c>
      <c r="F1027" s="13" t="s">
        <v>233</v>
      </c>
      <c r="G1027" s="10">
        <v>100</v>
      </c>
      <c r="H1027" s="10">
        <v>100</v>
      </c>
      <c r="I1027" s="10">
        <f t="shared" ref="I1027:I1099" si="40">IF(ISBLANK(H1027),"",+H1027/G1027*100)</f>
        <v>100</v>
      </c>
      <c r="J1027" s="10">
        <f t="shared" si="39"/>
        <v>0</v>
      </c>
      <c r="K1027" s="10"/>
      <c r="L1027" s="13"/>
      <c r="M1027" s="350"/>
    </row>
    <row r="1028" spans="1:13" ht="26.4">
      <c r="A1028" s="77" t="e">
        <f>VLOOKUP(B1028,#REF!,3,FALSE)</f>
        <v>#REF!</v>
      </c>
      <c r="B1028" s="14">
        <v>551</v>
      </c>
      <c r="C1028" s="26" t="s">
        <v>115</v>
      </c>
      <c r="D1028" s="140" t="s">
        <v>413</v>
      </c>
      <c r="E1028" s="66" t="s">
        <v>116</v>
      </c>
      <c r="F1028" s="13" t="s">
        <v>11</v>
      </c>
      <c r="G1028" s="10">
        <v>421.7</v>
      </c>
      <c r="H1028" s="10">
        <v>171.8</v>
      </c>
      <c r="I1028" s="10">
        <f>IF(ISBLANK(H1028),"",+H1028/G1028*100)</f>
        <v>40.739862461465499</v>
      </c>
      <c r="J1028" s="10">
        <f>+H1028-G1028</f>
        <v>-249.89999999999998</v>
      </c>
      <c r="K1028" s="17">
        <v>-17.2</v>
      </c>
      <c r="L1028" s="413" t="s">
        <v>18</v>
      </c>
      <c r="M1028" s="325" t="s">
        <v>1369</v>
      </c>
    </row>
    <row r="1029" spans="1:13" ht="26.4">
      <c r="A1029" s="77" t="e">
        <f>VLOOKUP(B1029,#REF!,3,FALSE)</f>
        <v>#REF!</v>
      </c>
      <c r="B1029" s="14">
        <v>551</v>
      </c>
      <c r="C1029" s="26" t="s">
        <v>115</v>
      </c>
      <c r="D1029" s="140" t="s">
        <v>413</v>
      </c>
      <c r="E1029" s="66" t="s">
        <v>116</v>
      </c>
      <c r="F1029" s="13"/>
      <c r="G1029" s="10"/>
      <c r="H1029" s="10"/>
      <c r="I1029" s="10"/>
      <c r="J1029" s="10"/>
      <c r="K1029" s="17">
        <v>-86.1</v>
      </c>
      <c r="L1029" s="12" t="s">
        <v>50</v>
      </c>
      <c r="M1029" s="325" t="s">
        <v>1370</v>
      </c>
    </row>
    <row r="1030" spans="1:13" ht="26.4">
      <c r="A1030" s="77" t="e">
        <f>VLOOKUP(B1030,#REF!,3,FALSE)</f>
        <v>#REF!</v>
      </c>
      <c r="B1030" s="14">
        <v>551</v>
      </c>
      <c r="C1030" s="26" t="s">
        <v>115</v>
      </c>
      <c r="D1030" s="140" t="s">
        <v>413</v>
      </c>
      <c r="E1030" s="66" t="s">
        <v>116</v>
      </c>
      <c r="F1030" s="13"/>
      <c r="G1030" s="10"/>
      <c r="H1030" s="10"/>
      <c r="I1030" s="10"/>
      <c r="J1030" s="10"/>
      <c r="K1030" s="17">
        <v>-1.3</v>
      </c>
      <c r="L1030" s="12" t="s">
        <v>155</v>
      </c>
      <c r="M1030" s="416" t="s">
        <v>502</v>
      </c>
    </row>
    <row r="1031" spans="1:13" ht="26.4">
      <c r="A1031" s="77" t="e">
        <f>VLOOKUP(B1031,#REF!,3,FALSE)</f>
        <v>#REF!</v>
      </c>
      <c r="B1031" s="14">
        <v>551</v>
      </c>
      <c r="C1031" s="26" t="s">
        <v>115</v>
      </c>
      <c r="D1031" s="140" t="s">
        <v>413</v>
      </c>
      <c r="E1031" s="66" t="s">
        <v>116</v>
      </c>
      <c r="F1031" s="13"/>
      <c r="G1031" s="10"/>
      <c r="H1031" s="10"/>
      <c r="I1031" s="10"/>
      <c r="J1031" s="10"/>
      <c r="K1031" s="17">
        <v>-15</v>
      </c>
      <c r="L1031" s="12" t="s">
        <v>10</v>
      </c>
      <c r="M1031" s="416" t="s">
        <v>1371</v>
      </c>
    </row>
    <row r="1032" spans="1:13" ht="48">
      <c r="A1032" s="77" t="e">
        <f>VLOOKUP(B1032,#REF!,3,FALSE)</f>
        <v>#REF!</v>
      </c>
      <c r="B1032" s="14">
        <v>551</v>
      </c>
      <c r="C1032" s="26" t="s">
        <v>115</v>
      </c>
      <c r="D1032" s="140" t="s">
        <v>413</v>
      </c>
      <c r="E1032" s="66" t="s">
        <v>116</v>
      </c>
      <c r="F1032" s="13"/>
      <c r="G1032" s="10"/>
      <c r="H1032" s="10"/>
      <c r="I1032" s="10"/>
      <c r="J1032" s="10"/>
      <c r="K1032" s="17">
        <v>-130.30000000000001</v>
      </c>
      <c r="L1032" s="12" t="s">
        <v>9</v>
      </c>
      <c r="M1032" s="416" t="s">
        <v>1372</v>
      </c>
    </row>
    <row r="1033" spans="1:13" ht="26.4">
      <c r="A1033" s="77" t="e">
        <f>VLOOKUP(B1033,#REF!,3,FALSE)</f>
        <v>#REF!</v>
      </c>
      <c r="B1033" s="14">
        <v>551</v>
      </c>
      <c r="C1033" s="26" t="s">
        <v>115</v>
      </c>
      <c r="D1033" s="140" t="s">
        <v>413</v>
      </c>
      <c r="E1033" s="66" t="s">
        <v>116</v>
      </c>
      <c r="F1033" s="41" t="s">
        <v>379</v>
      </c>
      <c r="G1033" s="10">
        <v>1237</v>
      </c>
      <c r="H1033" s="10">
        <v>782.6</v>
      </c>
      <c r="I1033" s="10">
        <f>IF(ISBLANK(H1033),"",+H1033/G1033*100)</f>
        <v>63.265966046887634</v>
      </c>
      <c r="J1033" s="10">
        <f>+H1033-G1033</f>
        <v>-454.4</v>
      </c>
      <c r="K1033" s="17">
        <v>-30</v>
      </c>
      <c r="L1033" s="12" t="s">
        <v>294</v>
      </c>
      <c r="M1033" s="416" t="s">
        <v>1373</v>
      </c>
    </row>
    <row r="1034" spans="1:13">
      <c r="B1034" s="14"/>
      <c r="C1034" s="26"/>
      <c r="D1034" s="140" t="s">
        <v>413</v>
      </c>
      <c r="E1034" s="66" t="s">
        <v>116</v>
      </c>
      <c r="F1034" s="41" t="s">
        <v>379</v>
      </c>
      <c r="G1034" s="10"/>
      <c r="H1034" s="10"/>
      <c r="I1034" s="10"/>
      <c r="J1034" s="10"/>
      <c r="K1034" s="17">
        <v>-178.8</v>
      </c>
      <c r="L1034" s="12" t="s">
        <v>1307</v>
      </c>
      <c r="M1034" s="416" t="s">
        <v>1374</v>
      </c>
    </row>
    <row r="1035" spans="1:13" ht="26.4">
      <c r="A1035" s="77" t="e">
        <f>VLOOKUP(B1035,#REF!,3,FALSE)</f>
        <v>#REF!</v>
      </c>
      <c r="B1035" s="14">
        <v>551</v>
      </c>
      <c r="C1035" s="26" t="s">
        <v>115</v>
      </c>
      <c r="D1035" s="140" t="s">
        <v>413</v>
      </c>
      <c r="E1035" s="66" t="s">
        <v>116</v>
      </c>
      <c r="F1035" s="41" t="s">
        <v>379</v>
      </c>
      <c r="G1035" s="10"/>
      <c r="H1035" s="10"/>
      <c r="I1035" s="10" t="str">
        <f t="shared" si="40"/>
        <v/>
      </c>
      <c r="J1035" s="10">
        <f t="shared" si="39"/>
        <v>0</v>
      </c>
      <c r="K1035" s="17">
        <v>-245.6</v>
      </c>
      <c r="L1035" s="413" t="s">
        <v>9</v>
      </c>
      <c r="M1035" s="414" t="s">
        <v>1375</v>
      </c>
    </row>
    <row r="1036" spans="1:13" ht="26.4">
      <c r="A1036" s="77" t="e">
        <f>VLOOKUP(B1036,#REF!,3,FALSE)</f>
        <v>#REF!</v>
      </c>
      <c r="B1036" s="105">
        <v>551</v>
      </c>
      <c r="C1036" s="64" t="s">
        <v>115</v>
      </c>
      <c r="D1036" s="141" t="s">
        <v>413</v>
      </c>
      <c r="E1036" s="126" t="s">
        <v>116</v>
      </c>
      <c r="F1036" s="51" t="s">
        <v>12</v>
      </c>
      <c r="G1036" s="28">
        <f>SUM(G1021:G1035)</f>
        <v>13515.5</v>
      </c>
      <c r="H1036" s="28">
        <f>SUM(H1021:H1035)</f>
        <v>10956</v>
      </c>
      <c r="I1036" s="28">
        <f t="shared" si="40"/>
        <v>81.062483814879215</v>
      </c>
      <c r="J1036" s="28">
        <f t="shared" si="39"/>
        <v>-2559.5</v>
      </c>
      <c r="K1036" s="28">
        <f>SUM(K1021:K1035)</f>
        <v>-2559.5000000000005</v>
      </c>
      <c r="L1036" s="186"/>
      <c r="M1036" s="350"/>
    </row>
    <row r="1037" spans="1:13" ht="26.4">
      <c r="A1037" s="77" t="e">
        <f>VLOOKUP(B1037,#REF!,3,FALSE)</f>
        <v>#REF!</v>
      </c>
      <c r="B1037" s="14">
        <v>551</v>
      </c>
      <c r="C1037" s="26" t="s">
        <v>115</v>
      </c>
      <c r="D1037" s="140" t="s">
        <v>414</v>
      </c>
      <c r="E1037" s="25" t="s">
        <v>118</v>
      </c>
      <c r="F1037" s="13" t="s">
        <v>8</v>
      </c>
      <c r="G1037" s="10">
        <v>43590.400000000001</v>
      </c>
      <c r="H1037" s="10">
        <v>39074</v>
      </c>
      <c r="I1037" s="10">
        <f t="shared" si="40"/>
        <v>89.639003083247687</v>
      </c>
      <c r="J1037" s="10">
        <f t="shared" si="39"/>
        <v>-4516.4000000000015</v>
      </c>
      <c r="K1037" s="61">
        <v>-1445</v>
      </c>
      <c r="L1037" s="13" t="s">
        <v>27</v>
      </c>
      <c r="M1037" s="325" t="s">
        <v>1381</v>
      </c>
    </row>
    <row r="1038" spans="1:13" ht="26.4">
      <c r="A1038" s="77" t="e">
        <f>VLOOKUP(B1038,#REF!,3,FALSE)</f>
        <v>#REF!</v>
      </c>
      <c r="B1038" s="14">
        <v>551</v>
      </c>
      <c r="C1038" s="26" t="s">
        <v>115</v>
      </c>
      <c r="D1038" s="140" t="s">
        <v>414</v>
      </c>
      <c r="E1038" s="25" t="s">
        <v>118</v>
      </c>
      <c r="F1038" s="13" t="s">
        <v>8</v>
      </c>
      <c r="G1038" s="10"/>
      <c r="H1038" s="10"/>
      <c r="I1038" s="10"/>
      <c r="J1038" s="10"/>
      <c r="K1038" s="61">
        <v>-110</v>
      </c>
      <c r="L1038" s="13" t="s">
        <v>56</v>
      </c>
      <c r="M1038" s="325" t="s">
        <v>1382</v>
      </c>
    </row>
    <row r="1039" spans="1:13" ht="26.4">
      <c r="A1039" s="77" t="e">
        <f>VLOOKUP(B1039,#REF!,3,FALSE)</f>
        <v>#REF!</v>
      </c>
      <c r="B1039" s="14">
        <v>551</v>
      </c>
      <c r="C1039" s="26" t="s">
        <v>115</v>
      </c>
      <c r="D1039" s="140" t="s">
        <v>414</v>
      </c>
      <c r="E1039" s="25" t="s">
        <v>118</v>
      </c>
      <c r="F1039" s="13" t="s">
        <v>8</v>
      </c>
      <c r="G1039" s="10"/>
      <c r="H1039" s="10"/>
      <c r="I1039" s="10"/>
      <c r="J1039" s="10"/>
      <c r="K1039" s="61">
        <v>-12.3</v>
      </c>
      <c r="L1039" s="13" t="s">
        <v>294</v>
      </c>
      <c r="M1039" s="325" t="s">
        <v>1383</v>
      </c>
    </row>
    <row r="1040" spans="1:13" ht="48">
      <c r="A1040" s="77" t="e">
        <f>VLOOKUP(B1040,#REF!,3,FALSE)</f>
        <v>#REF!</v>
      </c>
      <c r="B1040" s="14">
        <v>551</v>
      </c>
      <c r="C1040" s="26" t="s">
        <v>115</v>
      </c>
      <c r="D1040" s="140" t="s">
        <v>414</v>
      </c>
      <c r="E1040" s="25" t="s">
        <v>118</v>
      </c>
      <c r="F1040" s="13" t="s">
        <v>8</v>
      </c>
      <c r="G1040" s="10"/>
      <c r="H1040" s="10"/>
      <c r="I1040" s="10"/>
      <c r="J1040" s="10"/>
      <c r="K1040" s="61">
        <v>-452.5</v>
      </c>
      <c r="L1040" s="13" t="s">
        <v>50</v>
      </c>
      <c r="M1040" s="325" t="s">
        <v>1384</v>
      </c>
    </row>
    <row r="1041" spans="1:13" ht="26.4">
      <c r="A1041" s="77" t="e">
        <f>VLOOKUP(B1041,#REF!,3,FALSE)</f>
        <v>#REF!</v>
      </c>
      <c r="B1041" s="14">
        <v>551</v>
      </c>
      <c r="C1041" s="26" t="s">
        <v>115</v>
      </c>
      <c r="D1041" s="140" t="s">
        <v>414</v>
      </c>
      <c r="E1041" s="25" t="s">
        <v>118</v>
      </c>
      <c r="F1041" s="13" t="s">
        <v>8</v>
      </c>
      <c r="G1041" s="10"/>
      <c r="H1041" s="10"/>
      <c r="I1041" s="10"/>
      <c r="J1041" s="10"/>
      <c r="K1041" s="61">
        <v>-327</v>
      </c>
      <c r="L1041" s="13" t="s">
        <v>155</v>
      </c>
      <c r="M1041" s="325" t="s">
        <v>1385</v>
      </c>
    </row>
    <row r="1042" spans="1:13" ht="26.4">
      <c r="A1042" s="77" t="e">
        <f>VLOOKUP(B1042,#REF!,3,FALSE)</f>
        <v>#REF!</v>
      </c>
      <c r="B1042" s="14">
        <v>551</v>
      </c>
      <c r="C1042" s="26" t="s">
        <v>115</v>
      </c>
      <c r="D1042" s="140" t="s">
        <v>414</v>
      </c>
      <c r="E1042" s="25" t="s">
        <v>118</v>
      </c>
      <c r="F1042" s="13" t="s">
        <v>8</v>
      </c>
      <c r="G1042" s="10"/>
      <c r="H1042" s="10"/>
      <c r="I1042" s="10"/>
      <c r="J1042" s="10"/>
      <c r="K1042" s="61">
        <v>-928.7</v>
      </c>
      <c r="L1042" s="13" t="s">
        <v>10</v>
      </c>
      <c r="M1042" s="325" t="s">
        <v>1386</v>
      </c>
    </row>
    <row r="1043" spans="1:13" ht="26.4">
      <c r="A1043" s="77" t="e">
        <f>VLOOKUP(B1043,#REF!,3,FALSE)</f>
        <v>#REF!</v>
      </c>
      <c r="B1043" s="14">
        <v>551</v>
      </c>
      <c r="C1043" s="26" t="s">
        <v>115</v>
      </c>
      <c r="D1043" s="140" t="s">
        <v>414</v>
      </c>
      <c r="E1043" s="25" t="s">
        <v>118</v>
      </c>
      <c r="F1043" s="13" t="s">
        <v>8</v>
      </c>
      <c r="G1043" s="18"/>
      <c r="H1043" s="18"/>
      <c r="I1043" s="10" t="str">
        <f t="shared" si="40"/>
        <v/>
      </c>
      <c r="J1043" s="10">
        <f t="shared" si="39"/>
        <v>0</v>
      </c>
      <c r="K1043" s="61">
        <v>-1054.2</v>
      </c>
      <c r="L1043" s="13" t="s">
        <v>122</v>
      </c>
      <c r="M1043" s="325" t="s">
        <v>1387</v>
      </c>
    </row>
    <row r="1044" spans="1:13" ht="26.4">
      <c r="A1044" s="77" t="e">
        <f>VLOOKUP(B1044,#REF!,3,FALSE)</f>
        <v>#REF!</v>
      </c>
      <c r="B1044" s="14">
        <v>551</v>
      </c>
      <c r="C1044" s="26" t="s">
        <v>115</v>
      </c>
      <c r="D1044" s="140" t="s">
        <v>414</v>
      </c>
      <c r="E1044" s="25" t="s">
        <v>118</v>
      </c>
      <c r="F1044" s="13" t="s">
        <v>8</v>
      </c>
      <c r="G1044" s="18"/>
      <c r="H1044" s="18"/>
      <c r="I1044" s="10" t="str">
        <f t="shared" si="40"/>
        <v/>
      </c>
      <c r="J1044" s="10">
        <f t="shared" si="39"/>
        <v>0</v>
      </c>
      <c r="K1044" s="61">
        <v>-43.3</v>
      </c>
      <c r="L1044" s="13" t="s">
        <v>121</v>
      </c>
      <c r="M1044" s="325" t="s">
        <v>1389</v>
      </c>
    </row>
    <row r="1045" spans="1:13" ht="26.4">
      <c r="A1045" s="77" t="e">
        <f>VLOOKUP(B1045,#REF!,3,FALSE)</f>
        <v>#REF!</v>
      </c>
      <c r="B1045" s="14">
        <v>551</v>
      </c>
      <c r="C1045" s="26" t="s">
        <v>115</v>
      </c>
      <c r="D1045" s="140" t="s">
        <v>414</v>
      </c>
      <c r="E1045" s="25" t="s">
        <v>118</v>
      </c>
      <c r="F1045" s="13" t="s">
        <v>8</v>
      </c>
      <c r="G1045" s="18"/>
      <c r="H1045" s="18"/>
      <c r="I1045" s="10"/>
      <c r="J1045" s="10"/>
      <c r="K1045" s="61">
        <v>-4.2</v>
      </c>
      <c r="L1045" s="13" t="s">
        <v>171</v>
      </c>
      <c r="M1045" s="325" t="s">
        <v>1391</v>
      </c>
    </row>
    <row r="1046" spans="1:13" ht="26.4">
      <c r="A1046" s="77" t="e">
        <f>VLOOKUP(B1046,#REF!,3,FALSE)</f>
        <v>#REF!</v>
      </c>
      <c r="B1046" s="14">
        <v>551</v>
      </c>
      <c r="C1046" s="26" t="s">
        <v>115</v>
      </c>
      <c r="D1046" s="140" t="s">
        <v>414</v>
      </c>
      <c r="E1046" s="25" t="s">
        <v>118</v>
      </c>
      <c r="F1046" s="13" t="s">
        <v>8</v>
      </c>
      <c r="G1046" s="18"/>
      <c r="H1046" s="18"/>
      <c r="I1046" s="10"/>
      <c r="J1046" s="10"/>
      <c r="K1046" s="61">
        <v>-139.19999999999999</v>
      </c>
      <c r="L1046" s="13" t="s">
        <v>9</v>
      </c>
      <c r="M1046" s="325" t="s">
        <v>1392</v>
      </c>
    </row>
    <row r="1047" spans="1:13" ht="26.4">
      <c r="A1047" s="77" t="e">
        <f>VLOOKUP(B1047,#REF!,3,FALSE)</f>
        <v>#REF!</v>
      </c>
      <c r="B1047" s="14">
        <v>551</v>
      </c>
      <c r="C1047" s="26" t="s">
        <v>115</v>
      </c>
      <c r="D1047" s="140" t="s">
        <v>414</v>
      </c>
      <c r="E1047" s="25" t="s">
        <v>118</v>
      </c>
      <c r="F1047" s="13" t="s">
        <v>329</v>
      </c>
      <c r="G1047" s="10">
        <v>347.3</v>
      </c>
      <c r="H1047" s="10">
        <v>98.2</v>
      </c>
      <c r="I1047" s="10">
        <f t="shared" si="40"/>
        <v>28.275266340339765</v>
      </c>
      <c r="J1047" s="10">
        <f t="shared" si="39"/>
        <v>-249.10000000000002</v>
      </c>
      <c r="K1047" s="17">
        <v>-152.30000000000001</v>
      </c>
      <c r="L1047" s="413" t="s">
        <v>56</v>
      </c>
      <c r="M1047" s="417" t="s">
        <v>1393</v>
      </c>
    </row>
    <row r="1048" spans="1:13" ht="36">
      <c r="A1048" s="77" t="e">
        <f>VLOOKUP(B1048,#REF!,3,FALSE)</f>
        <v>#REF!</v>
      </c>
      <c r="B1048" s="14">
        <v>551</v>
      </c>
      <c r="C1048" s="26" t="s">
        <v>115</v>
      </c>
      <c r="D1048" s="140" t="s">
        <v>414</v>
      </c>
      <c r="E1048" s="25" t="s">
        <v>118</v>
      </c>
      <c r="F1048" s="13" t="s">
        <v>329</v>
      </c>
      <c r="G1048" s="18"/>
      <c r="H1048" s="18"/>
      <c r="I1048" s="10"/>
      <c r="J1048" s="10"/>
      <c r="K1048" s="17">
        <v>-96.8</v>
      </c>
      <c r="L1048" s="413" t="s">
        <v>1308</v>
      </c>
      <c r="M1048" s="414" t="s">
        <v>1394</v>
      </c>
    </row>
    <row r="1049" spans="1:13" ht="36">
      <c r="A1049" s="77" t="e">
        <f>VLOOKUP(B1049,#REF!,3,FALSE)</f>
        <v>#REF!</v>
      </c>
      <c r="B1049" s="14">
        <v>551</v>
      </c>
      <c r="C1049" s="26" t="s">
        <v>115</v>
      </c>
      <c r="D1049" s="140" t="s">
        <v>414</v>
      </c>
      <c r="E1049" s="25" t="s">
        <v>118</v>
      </c>
      <c r="F1049" s="13" t="s">
        <v>291</v>
      </c>
      <c r="G1049" s="10">
        <v>113</v>
      </c>
      <c r="H1049" s="10">
        <v>28.3</v>
      </c>
      <c r="I1049" s="10">
        <f t="shared" si="40"/>
        <v>25.044247787610619</v>
      </c>
      <c r="J1049" s="10">
        <f t="shared" si="39"/>
        <v>-84.7</v>
      </c>
      <c r="K1049" s="17">
        <v>-10.8</v>
      </c>
      <c r="L1049" s="413" t="s">
        <v>18</v>
      </c>
      <c r="M1049" s="417" t="s">
        <v>1395</v>
      </c>
    </row>
    <row r="1050" spans="1:13" ht="60">
      <c r="A1050" s="77" t="e">
        <f>VLOOKUP(B1050,#REF!,3,FALSE)</f>
        <v>#REF!</v>
      </c>
      <c r="B1050" s="14">
        <v>551</v>
      </c>
      <c r="C1050" s="26" t="s">
        <v>115</v>
      </c>
      <c r="D1050" s="140" t="s">
        <v>414</v>
      </c>
      <c r="E1050" s="25" t="s">
        <v>118</v>
      </c>
      <c r="F1050" s="13" t="s">
        <v>291</v>
      </c>
      <c r="G1050" s="18"/>
      <c r="H1050" s="18"/>
      <c r="I1050" s="10"/>
      <c r="J1050" s="10"/>
      <c r="K1050" s="17">
        <v>-20</v>
      </c>
      <c r="L1050" s="413" t="s">
        <v>10</v>
      </c>
      <c r="M1050" s="418" t="s">
        <v>1396</v>
      </c>
    </row>
    <row r="1051" spans="1:13" ht="72">
      <c r="A1051" s="77" t="e">
        <f>VLOOKUP(B1051,#REF!,3,FALSE)</f>
        <v>#REF!</v>
      </c>
      <c r="B1051" s="14">
        <v>551</v>
      </c>
      <c r="C1051" s="26" t="s">
        <v>115</v>
      </c>
      <c r="D1051" s="140" t="s">
        <v>414</v>
      </c>
      <c r="E1051" s="25" t="s">
        <v>118</v>
      </c>
      <c r="F1051" s="13" t="s">
        <v>291</v>
      </c>
      <c r="G1051" s="18"/>
      <c r="H1051" s="18"/>
      <c r="I1051" s="10"/>
      <c r="J1051" s="10"/>
      <c r="K1051" s="469">
        <v>-53.9</v>
      </c>
      <c r="L1051" s="413" t="s">
        <v>9</v>
      </c>
      <c r="M1051" s="418" t="s">
        <v>1397</v>
      </c>
    </row>
    <row r="1052" spans="1:13" ht="48">
      <c r="A1052" s="77" t="e">
        <f>VLOOKUP(B1052,#REF!,3,FALSE)</f>
        <v>#REF!</v>
      </c>
      <c r="B1052" s="14">
        <v>551</v>
      </c>
      <c r="C1052" s="26" t="s">
        <v>115</v>
      </c>
      <c r="D1052" s="140" t="s">
        <v>414</v>
      </c>
      <c r="E1052" s="25" t="s">
        <v>118</v>
      </c>
      <c r="F1052" s="13" t="s">
        <v>602</v>
      </c>
      <c r="G1052" s="10">
        <v>1</v>
      </c>
      <c r="H1052" s="10">
        <v>0.5</v>
      </c>
      <c r="I1052" s="10">
        <f t="shared" si="40"/>
        <v>50</v>
      </c>
      <c r="J1052" s="10">
        <f t="shared" ref="J1052:J1070" si="41">+H1052-G1052</f>
        <v>-0.5</v>
      </c>
      <c r="K1052" s="17">
        <v>-0.5</v>
      </c>
      <c r="L1052" s="413" t="s">
        <v>56</v>
      </c>
      <c r="M1052" s="414" t="s">
        <v>1398</v>
      </c>
    </row>
    <row r="1053" spans="1:13" ht="48">
      <c r="A1053" s="77" t="e">
        <f>VLOOKUP(B1053,#REF!,3,FALSE)</f>
        <v>#REF!</v>
      </c>
      <c r="B1053" s="14">
        <v>551</v>
      </c>
      <c r="C1053" s="26" t="s">
        <v>115</v>
      </c>
      <c r="D1053" s="140" t="s">
        <v>414</v>
      </c>
      <c r="E1053" s="25" t="s">
        <v>118</v>
      </c>
      <c r="F1053" s="13" t="s">
        <v>71</v>
      </c>
      <c r="G1053" s="10">
        <v>5.5</v>
      </c>
      <c r="H1053" s="10">
        <v>2.7</v>
      </c>
      <c r="I1053" s="10">
        <f t="shared" si="40"/>
        <v>49.090909090909093</v>
      </c>
      <c r="J1053" s="10">
        <f t="shared" si="41"/>
        <v>-2.8</v>
      </c>
      <c r="K1053" s="17">
        <v>-2.1</v>
      </c>
      <c r="L1053" s="413" t="s">
        <v>56</v>
      </c>
      <c r="M1053" s="414" t="s">
        <v>1398</v>
      </c>
    </row>
    <row r="1054" spans="1:13" ht="26.4">
      <c r="A1054" s="77" t="s">
        <v>339</v>
      </c>
      <c r="B1054" s="14">
        <v>551</v>
      </c>
      <c r="C1054" s="26" t="s">
        <v>115</v>
      </c>
      <c r="D1054" s="140" t="s">
        <v>414</v>
      </c>
      <c r="E1054" s="25" t="s">
        <v>118</v>
      </c>
      <c r="F1054" s="13" t="s">
        <v>71</v>
      </c>
      <c r="G1054" s="10"/>
      <c r="H1054" s="10"/>
      <c r="I1054" s="10"/>
      <c r="J1054" s="10"/>
      <c r="K1054" s="17">
        <v>-0.7</v>
      </c>
      <c r="L1054" s="413" t="s">
        <v>50</v>
      </c>
      <c r="M1054" s="420" t="s">
        <v>1399</v>
      </c>
    </row>
    <row r="1055" spans="1:13" ht="36">
      <c r="A1055" s="77" t="e">
        <f>VLOOKUP(B1055,#REF!,3,FALSE)</f>
        <v>#REF!</v>
      </c>
      <c r="B1055" s="14">
        <v>551</v>
      </c>
      <c r="C1055" s="26" t="s">
        <v>115</v>
      </c>
      <c r="D1055" s="140" t="s">
        <v>414</v>
      </c>
      <c r="E1055" s="25" t="s">
        <v>118</v>
      </c>
      <c r="F1055" s="13" t="s">
        <v>721</v>
      </c>
      <c r="G1055" s="10">
        <v>637</v>
      </c>
      <c r="H1055" s="10">
        <v>160.4</v>
      </c>
      <c r="I1055" s="10">
        <f t="shared" si="40"/>
        <v>25.180533751962326</v>
      </c>
      <c r="J1055" s="10">
        <f t="shared" si="41"/>
        <v>-476.6</v>
      </c>
      <c r="K1055" s="17">
        <v>-57.9</v>
      </c>
      <c r="L1055" s="413" t="s">
        <v>18</v>
      </c>
      <c r="M1055" s="417" t="s">
        <v>1400</v>
      </c>
    </row>
    <row r="1056" spans="1:13" ht="60">
      <c r="A1056" s="77" t="e">
        <f>VLOOKUP(B1056,#REF!,3,FALSE)</f>
        <v>#REF!</v>
      </c>
      <c r="B1056" s="14">
        <v>551</v>
      </c>
      <c r="C1056" s="26" t="s">
        <v>115</v>
      </c>
      <c r="D1056" s="140" t="s">
        <v>414</v>
      </c>
      <c r="E1056" s="25" t="s">
        <v>118</v>
      </c>
      <c r="F1056" s="13" t="s">
        <v>721</v>
      </c>
      <c r="G1056" s="10"/>
      <c r="H1056" s="10"/>
      <c r="I1056" s="10"/>
      <c r="J1056" s="10"/>
      <c r="K1056" s="17">
        <v>-113.2</v>
      </c>
      <c r="L1056" s="413" t="s">
        <v>10</v>
      </c>
      <c r="M1056" s="418" t="s">
        <v>1401</v>
      </c>
    </row>
    <row r="1057" spans="1:13" ht="72">
      <c r="A1057" s="77" t="e">
        <f>VLOOKUP(B1057,#REF!,3,FALSE)</f>
        <v>#REF!</v>
      </c>
      <c r="B1057" s="14">
        <v>551</v>
      </c>
      <c r="C1057" s="26" t="s">
        <v>115</v>
      </c>
      <c r="D1057" s="140" t="s">
        <v>414</v>
      </c>
      <c r="E1057" s="25" t="s">
        <v>118</v>
      </c>
      <c r="F1057" s="13" t="s">
        <v>721</v>
      </c>
      <c r="G1057" s="10"/>
      <c r="H1057" s="10"/>
      <c r="I1057" s="10"/>
      <c r="J1057" s="10"/>
      <c r="K1057" s="17">
        <v>-305.5</v>
      </c>
      <c r="L1057" s="413" t="s">
        <v>9</v>
      </c>
      <c r="M1057" s="414" t="s">
        <v>1402</v>
      </c>
    </row>
    <row r="1058" spans="1:13" ht="48">
      <c r="A1058" s="77" t="e">
        <f>VLOOKUP(B1058,#REF!,3,FALSE)</f>
        <v>#REF!</v>
      </c>
      <c r="B1058" s="14">
        <v>551</v>
      </c>
      <c r="C1058" s="26" t="s">
        <v>115</v>
      </c>
      <c r="D1058" s="140" t="s">
        <v>414</v>
      </c>
      <c r="E1058" s="25" t="s">
        <v>118</v>
      </c>
      <c r="F1058" s="13" t="s">
        <v>332</v>
      </c>
      <c r="G1058" s="10">
        <v>5.5</v>
      </c>
      <c r="H1058" s="10">
        <v>2.7</v>
      </c>
      <c r="I1058" s="10">
        <f t="shared" si="40"/>
        <v>49.090909090909093</v>
      </c>
      <c r="J1058" s="10">
        <f t="shared" si="41"/>
        <v>-2.8</v>
      </c>
      <c r="K1058" s="17">
        <v>-2</v>
      </c>
      <c r="L1058" s="413" t="s">
        <v>56</v>
      </c>
      <c r="M1058" s="419" t="s">
        <v>1398</v>
      </c>
    </row>
    <row r="1059" spans="1:13" ht="26.4">
      <c r="A1059" s="77" t="e">
        <f>VLOOKUP(B1059,#REF!,3,FALSE)</f>
        <v>#REF!</v>
      </c>
      <c r="B1059" s="14">
        <v>551</v>
      </c>
      <c r="C1059" s="26" t="s">
        <v>115</v>
      </c>
      <c r="D1059" s="140" t="s">
        <v>414</v>
      </c>
      <c r="E1059" s="25" t="s">
        <v>118</v>
      </c>
      <c r="F1059" s="13" t="s">
        <v>332</v>
      </c>
      <c r="G1059" s="10"/>
      <c r="H1059" s="10"/>
      <c r="I1059" s="10"/>
      <c r="J1059" s="10"/>
      <c r="K1059" s="17">
        <v>-0.8</v>
      </c>
      <c r="L1059" s="421" t="s">
        <v>155</v>
      </c>
      <c r="M1059" s="420" t="s">
        <v>1399</v>
      </c>
    </row>
    <row r="1060" spans="1:13" ht="48">
      <c r="A1060" s="77" t="e">
        <f>VLOOKUP(B1060,#REF!,3,FALSE)</f>
        <v>#REF!</v>
      </c>
      <c r="B1060" s="14">
        <v>551</v>
      </c>
      <c r="C1060" s="26" t="s">
        <v>115</v>
      </c>
      <c r="D1060" s="140" t="s">
        <v>414</v>
      </c>
      <c r="E1060" s="25" t="s">
        <v>118</v>
      </c>
      <c r="F1060" s="13" t="s">
        <v>72</v>
      </c>
      <c r="G1060" s="10">
        <v>32.200000000000003</v>
      </c>
      <c r="H1060" s="10">
        <v>14.7</v>
      </c>
      <c r="I1060" s="10">
        <f t="shared" si="40"/>
        <v>45.65217391304347</v>
      </c>
      <c r="J1060" s="10">
        <f t="shared" si="41"/>
        <v>-17.500000000000004</v>
      </c>
      <c r="K1060" s="17">
        <v>-9.6</v>
      </c>
      <c r="L1060" s="421" t="s">
        <v>56</v>
      </c>
      <c r="M1060" s="419" t="s">
        <v>1398</v>
      </c>
    </row>
    <row r="1061" spans="1:13" ht="26.4">
      <c r="A1061" s="77" t="e">
        <f>VLOOKUP(B1061,#REF!,3,FALSE)</f>
        <v>#REF!</v>
      </c>
      <c r="B1061" s="14">
        <v>551</v>
      </c>
      <c r="C1061" s="26" t="s">
        <v>115</v>
      </c>
      <c r="D1061" s="140" t="s">
        <v>414</v>
      </c>
      <c r="E1061" s="25" t="s">
        <v>118</v>
      </c>
      <c r="F1061" s="13" t="s">
        <v>72</v>
      </c>
      <c r="G1061" s="10"/>
      <c r="H1061" s="10"/>
      <c r="I1061" s="10"/>
      <c r="J1061" s="10"/>
      <c r="K1061" s="17">
        <v>-7.9</v>
      </c>
      <c r="L1061" s="421" t="s">
        <v>155</v>
      </c>
      <c r="M1061" s="417" t="s">
        <v>1403</v>
      </c>
    </row>
    <row r="1062" spans="1:13" ht="26.4">
      <c r="A1062" s="77" t="e">
        <f>VLOOKUP(B1062,#REF!,3,FALSE)</f>
        <v>#REF!</v>
      </c>
      <c r="B1062" s="14">
        <v>551</v>
      </c>
      <c r="C1062" s="26" t="s">
        <v>115</v>
      </c>
      <c r="D1062" s="140" t="s">
        <v>414</v>
      </c>
      <c r="E1062" s="25" t="s">
        <v>118</v>
      </c>
      <c r="F1062" s="13" t="s">
        <v>11</v>
      </c>
      <c r="G1062" s="10">
        <v>378</v>
      </c>
      <c r="H1062" s="10">
        <v>295.39999999999998</v>
      </c>
      <c r="I1062" s="10">
        <f t="shared" si="40"/>
        <v>78.148148148148138</v>
      </c>
      <c r="J1062" s="10">
        <f t="shared" si="41"/>
        <v>-82.600000000000023</v>
      </c>
      <c r="K1062" s="17">
        <v>-3.3</v>
      </c>
      <c r="L1062" s="422" t="s">
        <v>27</v>
      </c>
      <c r="M1062" s="423" t="s">
        <v>1404</v>
      </c>
    </row>
    <row r="1063" spans="1:13" ht="26.4">
      <c r="A1063" s="77" t="e">
        <f>VLOOKUP(B1063,#REF!,3,FALSE)</f>
        <v>#REF!</v>
      </c>
      <c r="B1063" s="14">
        <v>551</v>
      </c>
      <c r="C1063" s="26" t="s">
        <v>115</v>
      </c>
      <c r="D1063" s="140" t="s">
        <v>414</v>
      </c>
      <c r="E1063" s="25" t="s">
        <v>118</v>
      </c>
      <c r="F1063" s="13" t="s">
        <v>11</v>
      </c>
      <c r="G1063" s="10"/>
      <c r="H1063" s="10"/>
      <c r="I1063" s="10" t="str">
        <f t="shared" si="40"/>
        <v/>
      </c>
      <c r="J1063" s="10">
        <f t="shared" si="41"/>
        <v>0</v>
      </c>
      <c r="K1063" s="17">
        <v>-6.7</v>
      </c>
      <c r="L1063" s="422" t="s">
        <v>56</v>
      </c>
      <c r="M1063" s="423" t="s">
        <v>502</v>
      </c>
    </row>
    <row r="1064" spans="1:13" ht="26.4">
      <c r="A1064" s="77" t="e">
        <f>VLOOKUP(B1064,#REF!,3,FALSE)</f>
        <v>#REF!</v>
      </c>
      <c r="B1064" s="14">
        <v>551</v>
      </c>
      <c r="C1064" s="26" t="s">
        <v>115</v>
      </c>
      <c r="D1064" s="140" t="s">
        <v>414</v>
      </c>
      <c r="E1064" s="25" t="s">
        <v>118</v>
      </c>
      <c r="F1064" s="13" t="s">
        <v>11</v>
      </c>
      <c r="G1064" s="10"/>
      <c r="H1064" s="10"/>
      <c r="I1064" s="10" t="str">
        <f t="shared" si="40"/>
        <v/>
      </c>
      <c r="J1064" s="10">
        <f t="shared" si="41"/>
        <v>0</v>
      </c>
      <c r="K1064" s="17">
        <v>-72.599999999999994</v>
      </c>
      <c r="L1064" s="422" t="s">
        <v>294</v>
      </c>
      <c r="M1064" s="423" t="s">
        <v>1405</v>
      </c>
    </row>
    <row r="1065" spans="1:13" ht="26.4">
      <c r="A1065" s="77" t="e">
        <f>VLOOKUP(B1065,#REF!,3,FALSE)</f>
        <v>#REF!</v>
      </c>
      <c r="B1065" s="14">
        <v>551</v>
      </c>
      <c r="C1065" s="26" t="s">
        <v>115</v>
      </c>
      <c r="D1065" s="140" t="s">
        <v>414</v>
      </c>
      <c r="E1065" s="25" t="s">
        <v>118</v>
      </c>
      <c r="F1065" s="13" t="s">
        <v>19</v>
      </c>
      <c r="G1065" s="10">
        <v>124.7</v>
      </c>
      <c r="H1065" s="10">
        <v>77</v>
      </c>
      <c r="I1065" s="10">
        <f t="shared" si="40"/>
        <v>61.748195669607057</v>
      </c>
      <c r="J1065" s="10">
        <f t="shared" si="41"/>
        <v>-47.7</v>
      </c>
      <c r="K1065" s="17">
        <v>-47.7</v>
      </c>
      <c r="L1065" s="422" t="s">
        <v>56</v>
      </c>
      <c r="M1065" s="424" t="s">
        <v>1393</v>
      </c>
    </row>
    <row r="1066" spans="1:13" ht="26.4">
      <c r="A1066" s="77" t="e">
        <f>VLOOKUP(B1066,#REF!,3,FALSE)</f>
        <v>#REF!</v>
      </c>
      <c r="B1066" s="105">
        <v>551</v>
      </c>
      <c r="C1066" s="64" t="s">
        <v>115</v>
      </c>
      <c r="D1066" s="141" t="s">
        <v>414</v>
      </c>
      <c r="E1066" s="87" t="s">
        <v>118</v>
      </c>
      <c r="F1066" s="51" t="s">
        <v>12</v>
      </c>
      <c r="G1066" s="28">
        <f>SUM(G1037:G1065)</f>
        <v>45234.6</v>
      </c>
      <c r="H1066" s="28">
        <f>SUM(H1037:H1065)</f>
        <v>39753.899999999994</v>
      </c>
      <c r="I1066" s="28">
        <f t="shared" si="40"/>
        <v>87.883832287673584</v>
      </c>
      <c r="J1066" s="28">
        <f t="shared" si="41"/>
        <v>-5480.7000000000044</v>
      </c>
      <c r="K1066" s="28">
        <f>SUM(K1037:K1065)</f>
        <v>-5480.7</v>
      </c>
      <c r="L1066" s="186"/>
      <c r="M1066" s="350"/>
    </row>
    <row r="1067" spans="1:13" ht="26.4">
      <c r="A1067" s="77" t="e">
        <f>VLOOKUP(B1067,#REF!,3,FALSE)</f>
        <v>#REF!</v>
      </c>
      <c r="B1067" s="14">
        <v>551</v>
      </c>
      <c r="C1067" s="26" t="s">
        <v>115</v>
      </c>
      <c r="D1067" s="140" t="s">
        <v>415</v>
      </c>
      <c r="E1067" s="25" t="s">
        <v>609</v>
      </c>
      <c r="F1067" s="13" t="s">
        <v>8</v>
      </c>
      <c r="G1067" s="10">
        <v>3142.7</v>
      </c>
      <c r="H1067" s="10">
        <v>2748.7</v>
      </c>
      <c r="I1067" s="10">
        <f t="shared" si="40"/>
        <v>87.463009514112073</v>
      </c>
      <c r="J1067" s="10">
        <f t="shared" si="41"/>
        <v>-394</v>
      </c>
      <c r="K1067" s="17">
        <v>-330.2</v>
      </c>
      <c r="L1067" s="425" t="s">
        <v>56</v>
      </c>
      <c r="M1067" s="325" t="s">
        <v>1406</v>
      </c>
    </row>
    <row r="1068" spans="1:13" ht="36">
      <c r="A1068" s="77" t="e">
        <f>VLOOKUP(B1068,#REF!,3,FALSE)</f>
        <v>#REF!</v>
      </c>
      <c r="B1068" s="14">
        <v>551</v>
      </c>
      <c r="C1068" s="26" t="s">
        <v>115</v>
      </c>
      <c r="D1068" s="140" t="s">
        <v>415</v>
      </c>
      <c r="E1068" s="25" t="s">
        <v>609</v>
      </c>
      <c r="F1068" s="13" t="s">
        <v>8</v>
      </c>
      <c r="G1068" s="10"/>
      <c r="H1068" s="10"/>
      <c r="I1068" s="10" t="str">
        <f t="shared" si="40"/>
        <v/>
      </c>
      <c r="J1068" s="10">
        <f t="shared" si="41"/>
        <v>0</v>
      </c>
      <c r="K1068" s="427">
        <v>-46.2</v>
      </c>
      <c r="L1068" s="426" t="s">
        <v>155</v>
      </c>
      <c r="M1068" s="414" t="s">
        <v>1407</v>
      </c>
    </row>
    <row r="1069" spans="1:13" ht="26.4">
      <c r="A1069" s="77" t="e">
        <f>VLOOKUP(B1069,#REF!,3,FALSE)</f>
        <v>#REF!</v>
      </c>
      <c r="B1069" s="14">
        <v>551</v>
      </c>
      <c r="C1069" s="26" t="s">
        <v>115</v>
      </c>
      <c r="D1069" s="140" t="s">
        <v>415</v>
      </c>
      <c r="E1069" s="25" t="s">
        <v>609</v>
      </c>
      <c r="F1069" s="13" t="s">
        <v>8</v>
      </c>
      <c r="G1069" s="10"/>
      <c r="H1069" s="10"/>
      <c r="I1069" s="10" t="str">
        <f t="shared" si="40"/>
        <v/>
      </c>
      <c r="J1069" s="10">
        <f t="shared" si="41"/>
        <v>0</v>
      </c>
      <c r="K1069" s="17">
        <v>-17.600000000000001</v>
      </c>
      <c r="L1069" s="426" t="s">
        <v>9</v>
      </c>
      <c r="M1069" s="414" t="s">
        <v>1408</v>
      </c>
    </row>
    <row r="1070" spans="1:13" ht="26.4">
      <c r="A1070" s="77" t="e">
        <f>VLOOKUP(B1070,#REF!,3,FALSE)</f>
        <v>#REF!</v>
      </c>
      <c r="B1070" s="105">
        <v>551</v>
      </c>
      <c r="C1070" s="64" t="s">
        <v>115</v>
      </c>
      <c r="D1070" s="141" t="s">
        <v>415</v>
      </c>
      <c r="E1070" s="87" t="s">
        <v>609</v>
      </c>
      <c r="F1070" s="51" t="s">
        <v>12</v>
      </c>
      <c r="G1070" s="28">
        <f>SUM(G1067:G1069)</f>
        <v>3142.7</v>
      </c>
      <c r="H1070" s="28">
        <f>SUM(H1067:H1069)</f>
        <v>2748.7</v>
      </c>
      <c r="I1070" s="28">
        <f t="shared" si="40"/>
        <v>87.463009514112073</v>
      </c>
      <c r="J1070" s="28">
        <f t="shared" si="41"/>
        <v>-394</v>
      </c>
      <c r="K1070" s="28">
        <f>SUM(K1067:K1069)</f>
        <v>-394</v>
      </c>
      <c r="L1070" s="186"/>
      <c r="M1070" s="350"/>
    </row>
    <row r="1071" spans="1:13" ht="26.4">
      <c r="A1071" s="77" t="e">
        <f>VLOOKUP(B1071,#REF!,3,FALSE)</f>
        <v>#REF!</v>
      </c>
      <c r="B1071" s="88">
        <v>551</v>
      </c>
      <c r="C1071" s="89" t="s">
        <v>115</v>
      </c>
      <c r="D1071" s="108"/>
      <c r="E1071" s="109"/>
      <c r="F1071" s="92" t="s">
        <v>13</v>
      </c>
      <c r="G1071" s="72" t="e">
        <f>+#REF!+G1070+G1066+G1036</f>
        <v>#REF!</v>
      </c>
      <c r="H1071" s="72" t="e">
        <f>+#REF!+H1070+H1066+H1036</f>
        <v>#REF!</v>
      </c>
      <c r="I1071" s="72" t="e">
        <f t="shared" si="40"/>
        <v>#REF!</v>
      </c>
      <c r="J1071" s="72" t="e">
        <f t="shared" ref="J1071:J1137" si="42">+H1071-G1071</f>
        <v>#REF!</v>
      </c>
      <c r="K1071" s="72" t="e">
        <f>+#REF!+K1070+K1066+K1036</f>
        <v>#REF!</v>
      </c>
      <c r="L1071" s="187"/>
      <c r="M1071" s="350"/>
    </row>
    <row r="1072" spans="1:13" ht="26.4">
      <c r="A1072" s="77" t="e">
        <f>VLOOKUP(B1072,#REF!,3,FALSE)</f>
        <v>#REF!</v>
      </c>
      <c r="B1072" s="14">
        <v>554</v>
      </c>
      <c r="C1072" s="26" t="s">
        <v>124</v>
      </c>
      <c r="D1072" s="12" t="s">
        <v>563</v>
      </c>
      <c r="E1072" s="16" t="s">
        <v>565</v>
      </c>
      <c r="F1072" s="13" t="s">
        <v>8</v>
      </c>
      <c r="G1072" s="10">
        <v>11001.7</v>
      </c>
      <c r="H1072" s="10">
        <v>4522.3</v>
      </c>
      <c r="I1072" s="10">
        <f t="shared" si="40"/>
        <v>41.105465518965254</v>
      </c>
      <c r="J1072" s="10">
        <f t="shared" si="42"/>
        <v>-6479.4000000000005</v>
      </c>
      <c r="K1072" s="10">
        <v>-1570.6</v>
      </c>
      <c r="L1072" s="12" t="s">
        <v>1388</v>
      </c>
      <c r="M1072" s="350" t="s">
        <v>567</v>
      </c>
    </row>
    <row r="1073" spans="1:13" ht="26.4">
      <c r="A1073" s="77" t="s">
        <v>340</v>
      </c>
      <c r="B1073" s="14">
        <v>554</v>
      </c>
      <c r="C1073" s="26" t="s">
        <v>124</v>
      </c>
      <c r="D1073" s="12" t="s">
        <v>563</v>
      </c>
      <c r="E1073" s="16" t="s">
        <v>565</v>
      </c>
      <c r="F1073" s="13" t="s">
        <v>8</v>
      </c>
      <c r="G1073" s="10"/>
      <c r="H1073" s="10"/>
      <c r="I1073" s="10"/>
      <c r="J1073" s="10">
        <f t="shared" si="42"/>
        <v>0</v>
      </c>
      <c r="K1073" s="10">
        <v>-1871</v>
      </c>
      <c r="L1073" s="12" t="s">
        <v>1305</v>
      </c>
      <c r="M1073" s="350" t="s">
        <v>568</v>
      </c>
    </row>
    <row r="1074" spans="1:13" ht="26.4">
      <c r="A1074" s="77" t="s">
        <v>340</v>
      </c>
      <c r="B1074" s="14">
        <v>554</v>
      </c>
      <c r="C1074" s="26" t="s">
        <v>124</v>
      </c>
      <c r="D1074" s="12" t="s">
        <v>563</v>
      </c>
      <c r="E1074" s="16" t="s">
        <v>565</v>
      </c>
      <c r="F1074" s="13" t="s">
        <v>8</v>
      </c>
      <c r="G1074" s="10"/>
      <c r="H1074" s="10"/>
      <c r="I1074" s="10"/>
      <c r="J1074" s="10">
        <f t="shared" si="42"/>
        <v>0</v>
      </c>
      <c r="K1074" s="10">
        <v>-1106.8</v>
      </c>
      <c r="L1074" s="12" t="s">
        <v>1305</v>
      </c>
      <c r="M1074" s="350" t="s">
        <v>569</v>
      </c>
    </row>
    <row r="1075" spans="1:13" ht="26.4">
      <c r="A1075" s="77" t="s">
        <v>340</v>
      </c>
      <c r="B1075" s="14">
        <v>554</v>
      </c>
      <c r="C1075" s="26" t="s">
        <v>124</v>
      </c>
      <c r="D1075" s="12" t="s">
        <v>563</v>
      </c>
      <c r="E1075" s="16" t="s">
        <v>565</v>
      </c>
      <c r="F1075" s="13" t="s">
        <v>8</v>
      </c>
      <c r="G1075" s="10"/>
      <c r="H1075" s="10"/>
      <c r="I1075" s="10"/>
      <c r="J1075" s="10">
        <f t="shared" si="42"/>
        <v>0</v>
      </c>
      <c r="K1075" s="10">
        <v>-903</v>
      </c>
      <c r="L1075" s="12" t="s">
        <v>1314</v>
      </c>
      <c r="M1075" s="350" t="s">
        <v>570</v>
      </c>
    </row>
    <row r="1076" spans="1:13" ht="26.4">
      <c r="A1076" s="77" t="s">
        <v>340</v>
      </c>
      <c r="B1076" s="14">
        <v>554</v>
      </c>
      <c r="C1076" s="26" t="s">
        <v>124</v>
      </c>
      <c r="D1076" s="12" t="s">
        <v>563</v>
      </c>
      <c r="E1076" s="16" t="s">
        <v>565</v>
      </c>
      <c r="F1076" s="13" t="s">
        <v>8</v>
      </c>
      <c r="G1076" s="10"/>
      <c r="H1076" s="10"/>
      <c r="I1076" s="10"/>
      <c r="J1076" s="10">
        <f t="shared" si="42"/>
        <v>0</v>
      </c>
      <c r="K1076" s="10">
        <v>-625.6</v>
      </c>
      <c r="L1076" s="12" t="s">
        <v>1388</v>
      </c>
      <c r="M1076" s="350" t="s">
        <v>571</v>
      </c>
    </row>
    <row r="1077" spans="1:13" ht="26.4">
      <c r="A1077" s="77" t="s">
        <v>340</v>
      </c>
      <c r="B1077" s="14">
        <v>554</v>
      </c>
      <c r="C1077" s="26" t="s">
        <v>124</v>
      </c>
      <c r="D1077" s="12" t="s">
        <v>563</v>
      </c>
      <c r="E1077" s="16" t="s">
        <v>565</v>
      </c>
      <c r="F1077" s="13" t="s">
        <v>8</v>
      </c>
      <c r="G1077" s="10"/>
      <c r="H1077" s="10"/>
      <c r="I1077" s="10"/>
      <c r="J1077" s="10">
        <f t="shared" si="42"/>
        <v>0</v>
      </c>
      <c r="K1077" s="10">
        <v>-240.7</v>
      </c>
      <c r="L1077" s="12" t="s">
        <v>1388</v>
      </c>
      <c r="M1077" s="350" t="s">
        <v>572</v>
      </c>
    </row>
    <row r="1078" spans="1:13" ht="26.4">
      <c r="A1078" s="77" t="s">
        <v>340</v>
      </c>
      <c r="B1078" s="14">
        <v>554</v>
      </c>
      <c r="C1078" s="26" t="s">
        <v>124</v>
      </c>
      <c r="D1078" s="12" t="s">
        <v>563</v>
      </c>
      <c r="E1078" s="16" t="s">
        <v>565</v>
      </c>
      <c r="F1078" s="13" t="s">
        <v>8</v>
      </c>
      <c r="G1078" s="10"/>
      <c r="H1078" s="10"/>
      <c r="I1078" s="10"/>
      <c r="J1078" s="10">
        <f t="shared" si="42"/>
        <v>0</v>
      </c>
      <c r="K1078" s="10">
        <v>-161.69999999999999</v>
      </c>
      <c r="L1078" s="12" t="s">
        <v>1314</v>
      </c>
      <c r="M1078" s="350" t="s">
        <v>573</v>
      </c>
    </row>
    <row r="1079" spans="1:13" ht="26.4">
      <c r="A1079" s="77" t="s">
        <v>340</v>
      </c>
      <c r="B1079" s="14">
        <v>554</v>
      </c>
      <c r="C1079" s="26" t="s">
        <v>124</v>
      </c>
      <c r="D1079" s="12" t="s">
        <v>563</v>
      </c>
      <c r="E1079" s="16" t="s">
        <v>565</v>
      </c>
      <c r="F1079" s="13" t="s">
        <v>19</v>
      </c>
      <c r="G1079" s="10">
        <v>750</v>
      </c>
      <c r="H1079" s="10">
        <v>750</v>
      </c>
      <c r="I1079" s="10">
        <f t="shared" si="40"/>
        <v>100</v>
      </c>
      <c r="J1079" s="10">
        <f>H1079-G1079</f>
        <v>0</v>
      </c>
      <c r="K1079" s="10">
        <v>0</v>
      </c>
      <c r="L1079" s="12"/>
      <c r="M1079" s="350"/>
    </row>
    <row r="1080" spans="1:13" ht="26.4">
      <c r="A1080" s="77" t="e">
        <f>VLOOKUP(B1080,#REF!,3,FALSE)</f>
        <v>#REF!</v>
      </c>
      <c r="B1080" s="105">
        <v>554</v>
      </c>
      <c r="C1080" s="64" t="s">
        <v>124</v>
      </c>
      <c r="D1080" s="86" t="s">
        <v>563</v>
      </c>
      <c r="E1080" s="96" t="s">
        <v>565</v>
      </c>
      <c r="F1080" s="51" t="s">
        <v>12</v>
      </c>
      <c r="G1080" s="28">
        <f>SUBTOTAL(9,G1072:G1079)</f>
        <v>11751.7</v>
      </c>
      <c r="H1080" s="28">
        <f>SUBTOTAL(9,H1072:H1079)</f>
        <v>5272.3</v>
      </c>
      <c r="I1080" s="28">
        <f t="shared" si="40"/>
        <v>44.864147314856574</v>
      </c>
      <c r="J1080" s="28">
        <f t="shared" si="42"/>
        <v>-6479.4000000000005</v>
      </c>
      <c r="K1080" s="28">
        <f>SUBTOTAL(9,K1072:K1078)</f>
        <v>-6479.4</v>
      </c>
      <c r="L1080" s="186"/>
      <c r="M1080" s="350"/>
    </row>
    <row r="1081" spans="1:13" ht="26.4">
      <c r="A1081" s="77" t="e">
        <f>VLOOKUP(B1081,#REF!,3,FALSE)</f>
        <v>#REF!</v>
      </c>
      <c r="B1081" s="14">
        <v>554</v>
      </c>
      <c r="C1081" s="26" t="s">
        <v>124</v>
      </c>
      <c r="D1081" s="12" t="s">
        <v>564</v>
      </c>
      <c r="E1081" s="16" t="s">
        <v>566</v>
      </c>
      <c r="F1081" s="13" t="s">
        <v>8</v>
      </c>
      <c r="G1081" s="10">
        <v>42169.4</v>
      </c>
      <c r="H1081" s="10">
        <v>29728.799999999999</v>
      </c>
      <c r="I1081" s="10">
        <f t="shared" si="40"/>
        <v>70.49851313985971</v>
      </c>
      <c r="J1081" s="10">
        <f t="shared" si="42"/>
        <v>-12440.600000000002</v>
      </c>
      <c r="K1081" s="10">
        <v>-2348.6</v>
      </c>
      <c r="L1081" s="12" t="s">
        <v>1312</v>
      </c>
      <c r="M1081" s="350" t="s">
        <v>582</v>
      </c>
    </row>
    <row r="1082" spans="1:13" ht="39.6">
      <c r="A1082" s="77" t="e">
        <f>VLOOKUP(B1082,#REF!,3,FALSE)</f>
        <v>#REF!</v>
      </c>
      <c r="B1082" s="14">
        <v>554</v>
      </c>
      <c r="C1082" s="26" t="s">
        <v>124</v>
      </c>
      <c r="D1082" s="12" t="s">
        <v>564</v>
      </c>
      <c r="E1082" s="16" t="s">
        <v>566</v>
      </c>
      <c r="F1082" s="13" t="s">
        <v>8</v>
      </c>
      <c r="G1082" s="18"/>
      <c r="H1082" s="18"/>
      <c r="I1082" s="18" t="str">
        <f t="shared" si="40"/>
        <v/>
      </c>
      <c r="J1082" s="10">
        <f t="shared" si="42"/>
        <v>0</v>
      </c>
      <c r="K1082" s="10">
        <v>-1492.1</v>
      </c>
      <c r="L1082" s="12" t="s">
        <v>1305</v>
      </c>
      <c r="M1082" s="350" t="s">
        <v>583</v>
      </c>
    </row>
    <row r="1083" spans="1:13" ht="39.6">
      <c r="A1083" s="77" t="e">
        <f>VLOOKUP(B1083,#REF!,3,FALSE)</f>
        <v>#REF!</v>
      </c>
      <c r="B1083" s="14">
        <v>554</v>
      </c>
      <c r="C1083" s="26" t="s">
        <v>124</v>
      </c>
      <c r="D1083" s="12" t="s">
        <v>564</v>
      </c>
      <c r="E1083" s="16" t="s">
        <v>566</v>
      </c>
      <c r="F1083" s="13" t="s">
        <v>8</v>
      </c>
      <c r="G1083" s="18"/>
      <c r="H1083" s="18"/>
      <c r="I1083" s="18" t="str">
        <f t="shared" si="40"/>
        <v/>
      </c>
      <c r="J1083" s="10">
        <f t="shared" si="42"/>
        <v>0</v>
      </c>
      <c r="K1083" s="10">
        <v>-1241.5999999999999</v>
      </c>
      <c r="L1083" s="12" t="s">
        <v>1388</v>
      </c>
      <c r="M1083" s="350" t="s">
        <v>584</v>
      </c>
    </row>
    <row r="1084" spans="1:13" ht="26.4">
      <c r="A1084" s="77" t="e">
        <f>VLOOKUP(B1084,#REF!,3,FALSE)</f>
        <v>#REF!</v>
      </c>
      <c r="B1084" s="14">
        <v>554</v>
      </c>
      <c r="C1084" s="26" t="s">
        <v>124</v>
      </c>
      <c r="D1084" s="12" t="s">
        <v>564</v>
      </c>
      <c r="E1084" s="16" t="s">
        <v>566</v>
      </c>
      <c r="F1084" s="13" t="s">
        <v>8</v>
      </c>
      <c r="G1084" s="18"/>
      <c r="H1084" s="18"/>
      <c r="I1084" s="18" t="str">
        <f t="shared" si="40"/>
        <v/>
      </c>
      <c r="J1084" s="10">
        <f t="shared" si="42"/>
        <v>0</v>
      </c>
      <c r="K1084" s="10">
        <v>-1271.5</v>
      </c>
      <c r="L1084" s="12" t="s">
        <v>1388</v>
      </c>
      <c r="M1084" s="350" t="s">
        <v>585</v>
      </c>
    </row>
    <row r="1085" spans="1:13" ht="26.4">
      <c r="A1085" s="77" t="e">
        <f>VLOOKUP(B1085,#REF!,3,FALSE)</f>
        <v>#REF!</v>
      </c>
      <c r="B1085" s="14">
        <v>554</v>
      </c>
      <c r="C1085" s="26" t="s">
        <v>124</v>
      </c>
      <c r="D1085" s="12" t="s">
        <v>564</v>
      </c>
      <c r="E1085" s="16" t="s">
        <v>566</v>
      </c>
      <c r="F1085" s="13" t="s">
        <v>8</v>
      </c>
      <c r="G1085" s="18"/>
      <c r="H1085" s="18"/>
      <c r="I1085" s="18" t="str">
        <f t="shared" si="40"/>
        <v/>
      </c>
      <c r="J1085" s="10">
        <f t="shared" si="42"/>
        <v>0</v>
      </c>
      <c r="K1085" s="10">
        <v>-903.2</v>
      </c>
      <c r="L1085" s="12" t="s">
        <v>1305</v>
      </c>
      <c r="M1085" s="350" t="s">
        <v>569</v>
      </c>
    </row>
    <row r="1086" spans="1:13" ht="26.4">
      <c r="A1086" s="77" t="e">
        <f>VLOOKUP(B1086,#REF!,3,FALSE)</f>
        <v>#REF!</v>
      </c>
      <c r="B1086" s="14">
        <v>554</v>
      </c>
      <c r="C1086" s="26" t="s">
        <v>124</v>
      </c>
      <c r="D1086" s="12" t="s">
        <v>564</v>
      </c>
      <c r="E1086" s="16" t="s">
        <v>566</v>
      </c>
      <c r="F1086" s="13" t="s">
        <v>8</v>
      </c>
      <c r="G1086" s="10"/>
      <c r="H1086" s="10"/>
      <c r="I1086" s="10" t="str">
        <f t="shared" si="40"/>
        <v/>
      </c>
      <c r="J1086" s="10">
        <f t="shared" si="42"/>
        <v>0</v>
      </c>
      <c r="K1086" s="10">
        <v>-875.3</v>
      </c>
      <c r="L1086" s="12" t="s">
        <v>1314</v>
      </c>
      <c r="M1086" s="350" t="s">
        <v>573</v>
      </c>
    </row>
    <row r="1087" spans="1:13" ht="26.4">
      <c r="A1087" s="77" t="e">
        <f>VLOOKUP(B1087,#REF!,3,FALSE)</f>
        <v>#REF!</v>
      </c>
      <c r="B1087" s="14">
        <v>554</v>
      </c>
      <c r="C1087" s="26" t="s">
        <v>124</v>
      </c>
      <c r="D1087" s="12" t="s">
        <v>564</v>
      </c>
      <c r="E1087" s="16" t="s">
        <v>566</v>
      </c>
      <c r="F1087" s="13" t="s">
        <v>8</v>
      </c>
      <c r="G1087" s="10"/>
      <c r="H1087" s="10"/>
      <c r="I1087" s="10" t="str">
        <f t="shared" si="40"/>
        <v/>
      </c>
      <c r="J1087" s="10">
        <f t="shared" si="42"/>
        <v>0</v>
      </c>
      <c r="K1087" s="10">
        <v>-429.9</v>
      </c>
      <c r="L1087" s="12" t="s">
        <v>1305</v>
      </c>
      <c r="M1087" s="350" t="s">
        <v>586</v>
      </c>
    </row>
    <row r="1088" spans="1:13" ht="26.4">
      <c r="A1088" s="77" t="e">
        <f>VLOOKUP(B1088,#REF!,3,FALSE)</f>
        <v>#REF!</v>
      </c>
      <c r="B1088" s="14">
        <v>554</v>
      </c>
      <c r="C1088" s="26" t="s">
        <v>124</v>
      </c>
      <c r="D1088" s="12" t="s">
        <v>564</v>
      </c>
      <c r="E1088" s="16" t="s">
        <v>566</v>
      </c>
      <c r="F1088" s="13" t="s">
        <v>8</v>
      </c>
      <c r="G1088" s="10"/>
      <c r="H1088" s="10"/>
      <c r="I1088" s="10" t="str">
        <f t="shared" si="40"/>
        <v/>
      </c>
      <c r="J1088" s="10">
        <f t="shared" si="42"/>
        <v>0</v>
      </c>
      <c r="K1088" s="10">
        <v>-200</v>
      </c>
      <c r="L1088" s="12" t="s">
        <v>1388</v>
      </c>
      <c r="M1088" s="350" t="s">
        <v>587</v>
      </c>
    </row>
    <row r="1089" spans="1:13" ht="26.4">
      <c r="A1089" s="77" t="s">
        <v>340</v>
      </c>
      <c r="B1089" s="14">
        <v>554</v>
      </c>
      <c r="C1089" s="26" t="s">
        <v>124</v>
      </c>
      <c r="D1089" s="12" t="s">
        <v>564</v>
      </c>
      <c r="E1089" s="16" t="s">
        <v>566</v>
      </c>
      <c r="F1089" s="13" t="s">
        <v>8</v>
      </c>
      <c r="G1089" s="10"/>
      <c r="H1089" s="10"/>
      <c r="I1089" s="10"/>
      <c r="J1089" s="10">
        <f t="shared" si="42"/>
        <v>0</v>
      </c>
      <c r="K1089" s="10">
        <v>-3678.4</v>
      </c>
      <c r="L1089" s="12" t="s">
        <v>1305</v>
      </c>
      <c r="M1089" s="350" t="s">
        <v>588</v>
      </c>
    </row>
    <row r="1090" spans="1:13" ht="26.4">
      <c r="A1090" s="77" t="e">
        <f>VLOOKUP(B1090,#REF!,3,FALSE)</f>
        <v>#REF!</v>
      </c>
      <c r="B1090" s="14">
        <v>554</v>
      </c>
      <c r="C1090" s="26" t="s">
        <v>124</v>
      </c>
      <c r="D1090" s="12" t="s">
        <v>564</v>
      </c>
      <c r="E1090" s="16" t="s">
        <v>566</v>
      </c>
      <c r="F1090" s="13" t="s">
        <v>11</v>
      </c>
      <c r="G1090" s="10">
        <v>15</v>
      </c>
      <c r="H1090" s="10">
        <v>0</v>
      </c>
      <c r="I1090" s="10">
        <f t="shared" si="40"/>
        <v>0</v>
      </c>
      <c r="J1090" s="10">
        <f t="shared" si="42"/>
        <v>-15</v>
      </c>
      <c r="K1090" s="10">
        <v>-15</v>
      </c>
      <c r="L1090" s="12" t="s">
        <v>1310</v>
      </c>
      <c r="M1090" s="350" t="s">
        <v>589</v>
      </c>
    </row>
    <row r="1091" spans="1:13" ht="26.4">
      <c r="A1091" s="77" t="e">
        <f>VLOOKUP(B1091,#REF!,3,FALSE)</f>
        <v>#REF!</v>
      </c>
      <c r="B1091" s="105">
        <v>554</v>
      </c>
      <c r="C1091" s="64" t="s">
        <v>124</v>
      </c>
      <c r="D1091" s="86" t="s">
        <v>564</v>
      </c>
      <c r="E1091" s="96" t="s">
        <v>566</v>
      </c>
      <c r="F1091" s="51" t="s">
        <v>12</v>
      </c>
      <c r="G1091" s="28">
        <f>SUM(G1081:G1090)</f>
        <v>42184.4</v>
      </c>
      <c r="H1091" s="28">
        <f>SUM(H1081:H1090)</f>
        <v>29728.799999999999</v>
      </c>
      <c r="I1091" s="28">
        <f t="shared" si="40"/>
        <v>70.473445159822106</v>
      </c>
      <c r="J1091" s="28">
        <f t="shared" si="42"/>
        <v>-12455.600000000002</v>
      </c>
      <c r="K1091" s="28">
        <f>SUM(K1081:K1090)</f>
        <v>-12455.599999999999</v>
      </c>
      <c r="L1091" s="115"/>
      <c r="M1091" s="350"/>
    </row>
    <row r="1092" spans="1:13" ht="26.4">
      <c r="A1092" s="77" t="e">
        <f>VLOOKUP(B1092,#REF!,3,FALSE)</f>
        <v>#REF!</v>
      </c>
      <c r="B1092" s="88">
        <v>554</v>
      </c>
      <c r="C1092" s="89" t="s">
        <v>124</v>
      </c>
      <c r="D1092" s="108"/>
      <c r="E1092" s="95"/>
      <c r="F1092" s="92" t="s">
        <v>13</v>
      </c>
      <c r="G1092" s="72">
        <f>+G1091+G1080</f>
        <v>53936.100000000006</v>
      </c>
      <c r="H1092" s="72">
        <f>+H1091+H1080</f>
        <v>35001.1</v>
      </c>
      <c r="I1092" s="72">
        <f t="shared" si="40"/>
        <v>64.893642662335608</v>
      </c>
      <c r="J1092" s="72">
        <f t="shared" si="42"/>
        <v>-18935.000000000007</v>
      </c>
      <c r="K1092" s="72">
        <f>+K1091+K1080</f>
        <v>-18935</v>
      </c>
      <c r="L1092" s="187"/>
      <c r="M1092" s="350"/>
    </row>
    <row r="1093" spans="1:13" ht="52.8">
      <c r="A1093" s="77" t="e">
        <f>VLOOKUP(B1093,#REF!,3,FALSE)</f>
        <v>#REF!</v>
      </c>
      <c r="B1093" s="14">
        <v>617</v>
      </c>
      <c r="C1093" s="26" t="s">
        <v>128</v>
      </c>
      <c r="D1093" s="42" t="s">
        <v>6</v>
      </c>
      <c r="E1093" s="43" t="s">
        <v>686</v>
      </c>
      <c r="F1093" s="41" t="s">
        <v>8</v>
      </c>
      <c r="G1093" s="44">
        <v>3032.1000000000004</v>
      </c>
      <c r="H1093" s="44">
        <v>2604.8000000000002</v>
      </c>
      <c r="I1093" s="10">
        <f t="shared" si="40"/>
        <v>85.907456878071301</v>
      </c>
      <c r="J1093" s="10">
        <f t="shared" si="42"/>
        <v>-427.30000000000018</v>
      </c>
      <c r="K1093" s="10">
        <v>-222.9</v>
      </c>
      <c r="L1093" s="54" t="s">
        <v>121</v>
      </c>
      <c r="M1093" s="15" t="s">
        <v>1536</v>
      </c>
    </row>
    <row r="1094" spans="1:13" ht="39.6">
      <c r="A1094" s="77" t="e">
        <f>VLOOKUP(B1094,#REF!,3,FALSE)</f>
        <v>#REF!</v>
      </c>
      <c r="B1094" s="14">
        <v>617</v>
      </c>
      <c r="C1094" s="26" t="s">
        <v>128</v>
      </c>
      <c r="D1094" s="42" t="s">
        <v>6</v>
      </c>
      <c r="E1094" s="43" t="s">
        <v>686</v>
      </c>
      <c r="F1094" s="41" t="s">
        <v>8</v>
      </c>
      <c r="G1094" s="144"/>
      <c r="H1094" s="144"/>
      <c r="I1094" s="10" t="str">
        <f t="shared" si="40"/>
        <v/>
      </c>
      <c r="J1094" s="10">
        <f t="shared" si="42"/>
        <v>0</v>
      </c>
      <c r="K1094" s="10">
        <v>-136.5</v>
      </c>
      <c r="L1094" s="12" t="s">
        <v>56</v>
      </c>
      <c r="M1094" s="15" t="s">
        <v>1537</v>
      </c>
    </row>
    <row r="1095" spans="1:13" ht="39.6">
      <c r="A1095" s="77" t="e">
        <f>VLOOKUP(B1095,#REF!,3,FALSE)</f>
        <v>#REF!</v>
      </c>
      <c r="B1095" s="14">
        <v>617</v>
      </c>
      <c r="C1095" s="26" t="s">
        <v>128</v>
      </c>
      <c r="D1095" s="42" t="s">
        <v>6</v>
      </c>
      <c r="E1095" s="43" t="s">
        <v>686</v>
      </c>
      <c r="F1095" s="41" t="s">
        <v>8</v>
      </c>
      <c r="G1095" s="19"/>
      <c r="H1095" s="19"/>
      <c r="I1095" s="10" t="str">
        <f t="shared" si="40"/>
        <v/>
      </c>
      <c r="J1095" s="10">
        <f t="shared" si="42"/>
        <v>0</v>
      </c>
      <c r="K1095" s="10">
        <v>-2.6</v>
      </c>
      <c r="L1095" s="196" t="s">
        <v>294</v>
      </c>
      <c r="M1095" s="15" t="s">
        <v>1538</v>
      </c>
    </row>
    <row r="1096" spans="1:13" ht="39.6">
      <c r="A1096" s="77" t="e">
        <f>VLOOKUP(B1096,#REF!,3,FALSE)</f>
        <v>#REF!</v>
      </c>
      <c r="B1096" s="14">
        <v>617</v>
      </c>
      <c r="C1096" s="26" t="s">
        <v>128</v>
      </c>
      <c r="D1096" s="42" t="s">
        <v>6</v>
      </c>
      <c r="E1096" s="43" t="s">
        <v>686</v>
      </c>
      <c r="F1096" s="41" t="s">
        <v>8</v>
      </c>
      <c r="G1096" s="44"/>
      <c r="H1096" s="44"/>
      <c r="I1096" s="10" t="str">
        <f t="shared" si="40"/>
        <v/>
      </c>
      <c r="J1096" s="10">
        <f t="shared" si="42"/>
        <v>0</v>
      </c>
      <c r="K1096" s="10">
        <v>-10.4</v>
      </c>
      <c r="L1096" s="61" t="s">
        <v>50</v>
      </c>
      <c r="M1096" s="350" t="s">
        <v>1505</v>
      </c>
    </row>
    <row r="1097" spans="1:13" ht="39.6">
      <c r="A1097" s="77" t="e">
        <f>VLOOKUP(B1097,#REF!,3,FALSE)</f>
        <v>#REF!</v>
      </c>
      <c r="B1097" s="14">
        <v>617</v>
      </c>
      <c r="C1097" s="26" t="s">
        <v>128</v>
      </c>
      <c r="D1097" s="42" t="s">
        <v>6</v>
      </c>
      <c r="E1097" s="43" t="s">
        <v>686</v>
      </c>
      <c r="F1097" s="41" t="s">
        <v>8</v>
      </c>
      <c r="G1097" s="44"/>
      <c r="H1097" s="44"/>
      <c r="I1097" s="10" t="str">
        <f t="shared" si="40"/>
        <v/>
      </c>
      <c r="J1097" s="10">
        <f t="shared" si="42"/>
        <v>0</v>
      </c>
      <c r="K1097" s="10">
        <v>-24</v>
      </c>
      <c r="L1097" s="61" t="s">
        <v>27</v>
      </c>
      <c r="M1097" s="15" t="s">
        <v>506</v>
      </c>
    </row>
    <row r="1098" spans="1:13" ht="39.6">
      <c r="A1098" s="77" t="e">
        <f>VLOOKUP(B1098,#REF!,3,FALSE)</f>
        <v>#REF!</v>
      </c>
      <c r="B1098" s="14">
        <v>617</v>
      </c>
      <c r="C1098" s="26" t="s">
        <v>128</v>
      </c>
      <c r="D1098" s="42" t="s">
        <v>6</v>
      </c>
      <c r="E1098" s="43" t="s">
        <v>686</v>
      </c>
      <c r="F1098" s="41" t="s">
        <v>8</v>
      </c>
      <c r="G1098" s="44"/>
      <c r="H1098" s="44"/>
      <c r="I1098" s="10" t="str">
        <f t="shared" si="40"/>
        <v/>
      </c>
      <c r="J1098" s="10">
        <f t="shared" si="42"/>
        <v>0</v>
      </c>
      <c r="K1098" s="10">
        <v>-30.9</v>
      </c>
      <c r="L1098" s="61" t="s">
        <v>10</v>
      </c>
      <c r="M1098" s="350" t="s">
        <v>1506</v>
      </c>
    </row>
    <row r="1099" spans="1:13" ht="39.6">
      <c r="A1099" s="77" t="e">
        <f>VLOOKUP(B1099,#REF!,3,FALSE)</f>
        <v>#REF!</v>
      </c>
      <c r="B1099" s="14">
        <v>617</v>
      </c>
      <c r="C1099" s="26" t="s">
        <v>128</v>
      </c>
      <c r="D1099" s="42" t="s">
        <v>6</v>
      </c>
      <c r="E1099" s="43" t="s">
        <v>686</v>
      </c>
      <c r="F1099" s="42" t="s">
        <v>11</v>
      </c>
      <c r="G1099" s="44">
        <v>109</v>
      </c>
      <c r="H1099" s="44">
        <v>4.5</v>
      </c>
      <c r="I1099" s="10">
        <f t="shared" si="40"/>
        <v>4.1284403669724776</v>
      </c>
      <c r="J1099" s="10">
        <f>+H1099-G1099</f>
        <v>-104.5</v>
      </c>
      <c r="K1099" s="10">
        <v>-38.299999999999997</v>
      </c>
      <c r="L1099" s="12" t="s">
        <v>56</v>
      </c>
      <c r="M1099" s="15" t="s">
        <v>1537</v>
      </c>
    </row>
    <row r="1100" spans="1:13" ht="39.6">
      <c r="A1100" s="77" t="e">
        <f>VLOOKUP(B1100,#REF!,3,FALSE)</f>
        <v>#REF!</v>
      </c>
      <c r="B1100" s="14">
        <v>617</v>
      </c>
      <c r="C1100" s="26" t="s">
        <v>128</v>
      </c>
      <c r="D1100" s="42" t="s">
        <v>6</v>
      </c>
      <c r="E1100" s="43" t="s">
        <v>686</v>
      </c>
      <c r="F1100" s="42" t="s">
        <v>11</v>
      </c>
      <c r="G1100" s="44"/>
      <c r="H1100" s="44"/>
      <c r="I1100" s="10"/>
      <c r="J1100" s="10"/>
      <c r="K1100" s="10">
        <v>-0.6</v>
      </c>
      <c r="L1100" s="196" t="s">
        <v>294</v>
      </c>
      <c r="M1100" s="15" t="s">
        <v>1538</v>
      </c>
    </row>
    <row r="1101" spans="1:13" ht="39.6">
      <c r="A1101" s="77" t="e">
        <f>VLOOKUP(B1101,#REF!,3,FALSE)</f>
        <v>#REF!</v>
      </c>
      <c r="B1101" s="14">
        <v>617</v>
      </c>
      <c r="C1101" s="26" t="s">
        <v>128</v>
      </c>
      <c r="D1101" s="42" t="s">
        <v>6</v>
      </c>
      <c r="E1101" s="43" t="s">
        <v>686</v>
      </c>
      <c r="F1101" s="42" t="s">
        <v>11</v>
      </c>
      <c r="G1101" s="44"/>
      <c r="H1101" s="44"/>
      <c r="I1101" s="10"/>
      <c r="J1101" s="10"/>
      <c r="K1101" s="10">
        <v>-27.5</v>
      </c>
      <c r="L1101" s="12" t="s">
        <v>50</v>
      </c>
      <c r="M1101" s="15" t="s">
        <v>883</v>
      </c>
    </row>
    <row r="1102" spans="1:13" ht="39.6">
      <c r="A1102" s="77" t="e">
        <f>VLOOKUP(B1102,#REF!,3,FALSE)</f>
        <v>#REF!</v>
      </c>
      <c r="B1102" s="14">
        <v>617</v>
      </c>
      <c r="C1102" s="26" t="s">
        <v>128</v>
      </c>
      <c r="D1102" s="42" t="s">
        <v>6</v>
      </c>
      <c r="E1102" s="43" t="s">
        <v>686</v>
      </c>
      <c r="F1102" s="42" t="s">
        <v>11</v>
      </c>
      <c r="G1102" s="44"/>
      <c r="H1102" s="44"/>
      <c r="I1102" s="10"/>
      <c r="J1102" s="10"/>
      <c r="K1102" s="10">
        <v>-38.1</v>
      </c>
      <c r="L1102" s="61" t="s">
        <v>10</v>
      </c>
      <c r="M1102" s="350" t="s">
        <v>1506</v>
      </c>
    </row>
    <row r="1103" spans="1:13" ht="39.6">
      <c r="A1103" s="77" t="e">
        <f>VLOOKUP(B1103,#REF!,3,FALSE)</f>
        <v>#REF!</v>
      </c>
      <c r="B1103" s="14">
        <v>617</v>
      </c>
      <c r="C1103" s="26" t="s">
        <v>128</v>
      </c>
      <c r="D1103" s="42" t="s">
        <v>6</v>
      </c>
      <c r="E1103" s="43" t="s">
        <v>686</v>
      </c>
      <c r="F1103" s="42" t="s">
        <v>19</v>
      </c>
      <c r="G1103" s="44">
        <v>5.6</v>
      </c>
      <c r="H1103" s="44">
        <v>5.6</v>
      </c>
      <c r="I1103" s="10">
        <f t="shared" ref="I1103:I1167" si="43">IF(ISBLANK(H1103),"",+H1103/G1103*100)</f>
        <v>100</v>
      </c>
      <c r="J1103" s="10">
        <f t="shared" si="42"/>
        <v>0</v>
      </c>
      <c r="K1103" s="10">
        <v>0</v>
      </c>
      <c r="L1103" s="12"/>
      <c r="M1103" s="350"/>
    </row>
    <row r="1104" spans="1:13" ht="39.6">
      <c r="A1104" s="77" t="e">
        <f>VLOOKUP(B1104,#REF!,3,FALSE)</f>
        <v>#REF!</v>
      </c>
      <c r="B1104" s="105">
        <v>617</v>
      </c>
      <c r="C1104" s="64" t="s">
        <v>128</v>
      </c>
      <c r="D1104" s="146" t="s">
        <v>6</v>
      </c>
      <c r="E1104" s="147" t="s">
        <v>686</v>
      </c>
      <c r="F1104" s="51" t="s">
        <v>12</v>
      </c>
      <c r="G1104" s="28">
        <f>SUM(G1093:G1103)</f>
        <v>3146.7000000000003</v>
      </c>
      <c r="H1104" s="28">
        <f>SUM(H1093:H1103)</f>
        <v>2614.9</v>
      </c>
      <c r="I1104" s="28">
        <f t="shared" si="43"/>
        <v>83.099755299202343</v>
      </c>
      <c r="J1104" s="28">
        <f t="shared" si="42"/>
        <v>-531.80000000000018</v>
      </c>
      <c r="K1104" s="28">
        <f>SUM(K1093:K1103)</f>
        <v>-531.79999999999995</v>
      </c>
      <c r="L1104" s="197"/>
      <c r="M1104" s="350"/>
    </row>
    <row r="1105" spans="1:13" ht="26.4">
      <c r="A1105" s="77" t="e">
        <f>VLOOKUP(B1105,#REF!,3,FALSE)</f>
        <v>#REF!</v>
      </c>
      <c r="B1105" s="14">
        <v>617</v>
      </c>
      <c r="C1105" s="26" t="s">
        <v>128</v>
      </c>
      <c r="D1105" s="36" t="s">
        <v>15</v>
      </c>
      <c r="E1105" s="49" t="s">
        <v>687</v>
      </c>
      <c r="F1105" s="41" t="s">
        <v>8</v>
      </c>
      <c r="G1105" s="19">
        <v>724.1</v>
      </c>
      <c r="H1105" s="19">
        <v>652.70000000000005</v>
      </c>
      <c r="I1105" s="10">
        <f t="shared" si="43"/>
        <v>90.139483496754593</v>
      </c>
      <c r="J1105" s="10">
        <f t="shared" si="42"/>
        <v>-71.399999999999977</v>
      </c>
      <c r="K1105" s="10">
        <v>-22.4</v>
      </c>
      <c r="L1105" s="61" t="s">
        <v>27</v>
      </c>
      <c r="M1105" s="15" t="s">
        <v>1539</v>
      </c>
    </row>
    <row r="1106" spans="1:13" ht="26.4">
      <c r="A1106" s="77" t="e">
        <f>VLOOKUP(B1106,#REF!,3,FALSE)</f>
        <v>#REF!</v>
      </c>
      <c r="B1106" s="14">
        <v>617</v>
      </c>
      <c r="C1106" s="26" t="s">
        <v>128</v>
      </c>
      <c r="D1106" s="36" t="s">
        <v>15</v>
      </c>
      <c r="E1106" s="49" t="s">
        <v>687</v>
      </c>
      <c r="F1106" s="41" t="s">
        <v>8</v>
      </c>
      <c r="G1106" s="19"/>
      <c r="H1106" s="19"/>
      <c r="I1106" s="10"/>
      <c r="J1106" s="10"/>
      <c r="K1106" s="10">
        <v>-8.9</v>
      </c>
      <c r="L1106" s="61" t="s">
        <v>155</v>
      </c>
      <c r="M1106" s="15" t="s">
        <v>1540</v>
      </c>
    </row>
    <row r="1107" spans="1:13" ht="26.4">
      <c r="A1107" s="77" t="e">
        <f>VLOOKUP(B1107,#REF!,3,FALSE)</f>
        <v>#REF!</v>
      </c>
      <c r="B1107" s="14">
        <v>617</v>
      </c>
      <c r="C1107" s="26" t="s">
        <v>128</v>
      </c>
      <c r="D1107" s="36" t="s">
        <v>15</v>
      </c>
      <c r="E1107" s="49" t="s">
        <v>687</v>
      </c>
      <c r="F1107" s="41" t="s">
        <v>8</v>
      </c>
      <c r="G1107" s="19"/>
      <c r="H1107" s="19"/>
      <c r="I1107" s="10"/>
      <c r="J1107" s="10"/>
      <c r="K1107" s="10">
        <v>-27.6</v>
      </c>
      <c r="L1107" s="12" t="s">
        <v>50</v>
      </c>
      <c r="M1107" s="15" t="s">
        <v>357</v>
      </c>
    </row>
    <row r="1108" spans="1:13" ht="26.4">
      <c r="A1108" s="77" t="e">
        <f>VLOOKUP(B1108,#REF!,3,FALSE)</f>
        <v>#REF!</v>
      </c>
      <c r="B1108" s="14">
        <v>617</v>
      </c>
      <c r="C1108" s="26" t="s">
        <v>128</v>
      </c>
      <c r="D1108" s="36" t="s">
        <v>15</v>
      </c>
      <c r="E1108" s="49" t="s">
        <v>687</v>
      </c>
      <c r="F1108" s="41" t="s">
        <v>8</v>
      </c>
      <c r="G1108" s="19"/>
      <c r="H1108" s="19"/>
      <c r="I1108" s="10" t="str">
        <f t="shared" si="43"/>
        <v/>
      </c>
      <c r="J1108" s="10"/>
      <c r="K1108" s="10">
        <v>-3.5</v>
      </c>
      <c r="L1108" s="12" t="s">
        <v>18</v>
      </c>
      <c r="M1108" s="15" t="s">
        <v>1064</v>
      </c>
    </row>
    <row r="1109" spans="1:13" ht="26.4">
      <c r="A1109" s="77" t="e">
        <f>VLOOKUP(B1109,#REF!,3,FALSE)</f>
        <v>#REF!</v>
      </c>
      <c r="B1109" s="14">
        <v>617</v>
      </c>
      <c r="C1109" s="26" t="s">
        <v>128</v>
      </c>
      <c r="D1109" s="36" t="s">
        <v>15</v>
      </c>
      <c r="E1109" s="49" t="s">
        <v>687</v>
      </c>
      <c r="F1109" s="41" t="s">
        <v>8</v>
      </c>
      <c r="G1109" s="19"/>
      <c r="H1109" s="19"/>
      <c r="I1109" s="10" t="str">
        <f t="shared" si="43"/>
        <v/>
      </c>
      <c r="J1109" s="10"/>
      <c r="K1109" s="10">
        <v>-9</v>
      </c>
      <c r="L1109" s="54" t="s">
        <v>121</v>
      </c>
      <c r="M1109" s="350" t="s">
        <v>325</v>
      </c>
    </row>
    <row r="1110" spans="1:13" ht="26.4">
      <c r="A1110" s="77" t="e">
        <f>VLOOKUP(B1110,#REF!,3,FALSE)</f>
        <v>#REF!</v>
      </c>
      <c r="B1110" s="105">
        <v>617</v>
      </c>
      <c r="C1110" s="64" t="s">
        <v>128</v>
      </c>
      <c r="D1110" s="50" t="s">
        <v>15</v>
      </c>
      <c r="E1110" s="93" t="s">
        <v>687</v>
      </c>
      <c r="F1110" s="51" t="s">
        <v>12</v>
      </c>
      <c r="G1110" s="28">
        <f>SUM(G1105:G1109)</f>
        <v>724.1</v>
      </c>
      <c r="H1110" s="28">
        <f>SUM(H1105:H1109)</f>
        <v>652.70000000000005</v>
      </c>
      <c r="I1110" s="28">
        <f t="shared" si="43"/>
        <v>90.139483496754593</v>
      </c>
      <c r="J1110" s="28">
        <f t="shared" si="42"/>
        <v>-71.399999999999977</v>
      </c>
      <c r="K1110" s="28">
        <f>SUM(K1105:K1109)</f>
        <v>-71.400000000000006</v>
      </c>
      <c r="L1110" s="115"/>
      <c r="M1110" s="350"/>
    </row>
    <row r="1111" spans="1:13" ht="26.4">
      <c r="A1111" s="77" t="e">
        <f>VLOOKUP(B1111,#REF!,3,FALSE)</f>
        <v>#REF!</v>
      </c>
      <c r="B1111" s="14">
        <v>617</v>
      </c>
      <c r="C1111" s="26" t="s">
        <v>128</v>
      </c>
      <c r="D1111" s="36" t="s">
        <v>78</v>
      </c>
      <c r="E1111" s="49" t="s">
        <v>688</v>
      </c>
      <c r="F1111" s="41" t="s">
        <v>8</v>
      </c>
      <c r="G1111" s="148">
        <v>7345.5</v>
      </c>
      <c r="H1111" s="148">
        <v>7122.4</v>
      </c>
      <c r="I1111" s="10">
        <f t="shared" si="43"/>
        <v>96.962766319515353</v>
      </c>
      <c r="J1111" s="10">
        <f t="shared" si="42"/>
        <v>-223.10000000000036</v>
      </c>
      <c r="K1111" s="10">
        <v>-93.6</v>
      </c>
      <c r="L1111" s="12" t="s">
        <v>56</v>
      </c>
      <c r="M1111" s="350" t="s">
        <v>1504</v>
      </c>
    </row>
    <row r="1112" spans="1:13" ht="26.4">
      <c r="A1112" s="77" t="e">
        <f>VLOOKUP(B1112,#REF!,3,FALSE)</f>
        <v>#REF!</v>
      </c>
      <c r="B1112" s="14">
        <v>617</v>
      </c>
      <c r="C1112" s="26" t="s">
        <v>128</v>
      </c>
      <c r="D1112" s="36" t="s">
        <v>78</v>
      </c>
      <c r="E1112" s="49" t="s">
        <v>688</v>
      </c>
      <c r="F1112" s="41" t="s">
        <v>8</v>
      </c>
      <c r="G1112" s="18"/>
      <c r="H1112" s="18"/>
      <c r="I1112" s="10" t="str">
        <f t="shared" si="43"/>
        <v/>
      </c>
      <c r="J1112" s="10">
        <f t="shared" si="42"/>
        <v>0</v>
      </c>
      <c r="K1112" s="10">
        <v>-129.1</v>
      </c>
      <c r="L1112" s="12" t="s">
        <v>50</v>
      </c>
      <c r="M1112" s="350" t="s">
        <v>1507</v>
      </c>
    </row>
    <row r="1113" spans="1:13" ht="26.4">
      <c r="A1113" s="77" t="e">
        <f>VLOOKUP(B1113,#REF!,3,FALSE)</f>
        <v>#REF!</v>
      </c>
      <c r="B1113" s="14">
        <v>617</v>
      </c>
      <c r="C1113" s="26" t="s">
        <v>128</v>
      </c>
      <c r="D1113" s="36" t="s">
        <v>78</v>
      </c>
      <c r="E1113" s="49" t="s">
        <v>688</v>
      </c>
      <c r="F1113" s="41" t="s">
        <v>8</v>
      </c>
      <c r="G1113" s="18"/>
      <c r="H1113" s="18"/>
      <c r="I1113" s="10" t="str">
        <f t="shared" si="43"/>
        <v/>
      </c>
      <c r="J1113" s="10">
        <f t="shared" si="42"/>
        <v>0</v>
      </c>
      <c r="K1113" s="10">
        <v>-0.4</v>
      </c>
      <c r="L1113" s="61" t="s">
        <v>27</v>
      </c>
      <c r="M1113" s="15" t="s">
        <v>1541</v>
      </c>
    </row>
    <row r="1114" spans="1:13" ht="26.4">
      <c r="A1114" s="77" t="e">
        <f>VLOOKUP(B1114,#REF!,3,FALSE)</f>
        <v>#REF!</v>
      </c>
      <c r="B1114" s="105">
        <v>617</v>
      </c>
      <c r="C1114" s="64" t="s">
        <v>128</v>
      </c>
      <c r="D1114" s="50" t="s">
        <v>78</v>
      </c>
      <c r="E1114" s="93" t="s">
        <v>688</v>
      </c>
      <c r="F1114" s="51" t="s">
        <v>12</v>
      </c>
      <c r="G1114" s="28">
        <f>SUM(G1111:G1113)</f>
        <v>7345.5</v>
      </c>
      <c r="H1114" s="28">
        <f>SUM(H1111:H1113)</f>
        <v>7122.4</v>
      </c>
      <c r="I1114" s="28">
        <f t="shared" si="43"/>
        <v>96.962766319515353</v>
      </c>
      <c r="J1114" s="28">
        <f t="shared" si="42"/>
        <v>-223.10000000000036</v>
      </c>
      <c r="K1114" s="28">
        <f>SUM(K1111:K1113)</f>
        <v>-223.1</v>
      </c>
      <c r="L1114" s="190"/>
      <c r="M1114" s="350"/>
    </row>
    <row r="1115" spans="1:13" ht="52.8">
      <c r="A1115" s="77" t="e">
        <f>VLOOKUP(B1115,#REF!,3,FALSE)</f>
        <v>#REF!</v>
      </c>
      <c r="B1115" s="14">
        <v>617</v>
      </c>
      <c r="C1115" s="26" t="s">
        <v>128</v>
      </c>
      <c r="D1115" s="36" t="s">
        <v>48</v>
      </c>
      <c r="E1115" s="49" t="s">
        <v>689</v>
      </c>
      <c r="F1115" s="41" t="s">
        <v>31</v>
      </c>
      <c r="G1115" s="47">
        <v>6168</v>
      </c>
      <c r="H1115" s="47">
        <v>3006.9</v>
      </c>
      <c r="I1115" s="10">
        <f t="shared" si="43"/>
        <v>48.75</v>
      </c>
      <c r="J1115" s="10">
        <f t="shared" si="42"/>
        <v>-3161.1</v>
      </c>
      <c r="K1115" s="10">
        <v>-2465.6</v>
      </c>
      <c r="L1115" s="61" t="s">
        <v>9</v>
      </c>
      <c r="M1115" s="350" t="s">
        <v>1508</v>
      </c>
    </row>
    <row r="1116" spans="1:13" ht="39.6">
      <c r="A1116" s="77" t="e">
        <f>VLOOKUP(B1116,#REF!,3,FALSE)</f>
        <v>#REF!</v>
      </c>
      <c r="B1116" s="14">
        <v>617</v>
      </c>
      <c r="C1116" s="26" t="s">
        <v>128</v>
      </c>
      <c r="D1116" s="36" t="s">
        <v>48</v>
      </c>
      <c r="E1116" s="49" t="s">
        <v>689</v>
      </c>
      <c r="F1116" s="41" t="s">
        <v>31</v>
      </c>
      <c r="G1116" s="47"/>
      <c r="H1116" s="47"/>
      <c r="I1116" s="10" t="str">
        <f t="shared" si="43"/>
        <v/>
      </c>
      <c r="J1116" s="10"/>
      <c r="K1116" s="10">
        <v>-695.5</v>
      </c>
      <c r="L1116" s="61" t="s">
        <v>10</v>
      </c>
      <c r="M1116" s="350" t="s">
        <v>1509</v>
      </c>
    </row>
    <row r="1117" spans="1:13" ht="26.4">
      <c r="A1117" s="77" t="e">
        <f>VLOOKUP(B1117,#REF!,3,FALSE)</f>
        <v>#REF!</v>
      </c>
      <c r="B1117" s="14">
        <v>617</v>
      </c>
      <c r="C1117" s="26" t="s">
        <v>128</v>
      </c>
      <c r="D1117" s="36" t="s">
        <v>48</v>
      </c>
      <c r="E1117" s="49" t="s">
        <v>689</v>
      </c>
      <c r="F1117" s="41" t="s">
        <v>25</v>
      </c>
      <c r="G1117" s="47">
        <v>106.4</v>
      </c>
      <c r="H1117" s="47">
        <v>68.099999999999994</v>
      </c>
      <c r="I1117" s="10">
        <f t="shared" si="43"/>
        <v>64.003759398496229</v>
      </c>
      <c r="J1117" s="10">
        <f t="shared" si="42"/>
        <v>-38.300000000000011</v>
      </c>
      <c r="K1117" s="10">
        <v>-0.8</v>
      </c>
      <c r="L1117" s="12" t="s">
        <v>56</v>
      </c>
      <c r="M1117" s="15" t="s">
        <v>1542</v>
      </c>
    </row>
    <row r="1118" spans="1:13" ht="26.4">
      <c r="A1118" s="77" t="e">
        <f>VLOOKUP(B1118,#REF!,3,FALSE)</f>
        <v>#REF!</v>
      </c>
      <c r="B1118" s="14">
        <v>617</v>
      </c>
      <c r="C1118" s="26" t="s">
        <v>128</v>
      </c>
      <c r="D1118" s="36" t="s">
        <v>48</v>
      </c>
      <c r="E1118" s="49" t="s">
        <v>689</v>
      </c>
      <c r="F1118" s="41" t="s">
        <v>25</v>
      </c>
      <c r="G1118" s="47"/>
      <c r="H1118" s="47"/>
      <c r="I1118" s="10"/>
      <c r="J1118" s="10"/>
      <c r="K1118" s="10">
        <v>-1.7</v>
      </c>
      <c r="L1118" s="61" t="s">
        <v>27</v>
      </c>
      <c r="M1118" s="15" t="s">
        <v>506</v>
      </c>
    </row>
    <row r="1119" spans="1:13" ht="26.4">
      <c r="A1119" s="77" t="e">
        <f>VLOOKUP(B1119,#REF!,3,FALSE)</f>
        <v>#REF!</v>
      </c>
      <c r="B1119" s="14">
        <v>617</v>
      </c>
      <c r="C1119" s="26" t="s">
        <v>128</v>
      </c>
      <c r="D1119" s="36" t="s">
        <v>48</v>
      </c>
      <c r="E1119" s="49" t="s">
        <v>689</v>
      </c>
      <c r="F1119" s="41" t="s">
        <v>25</v>
      </c>
      <c r="G1119" s="47"/>
      <c r="H1119" s="47"/>
      <c r="I1119" s="10"/>
      <c r="J1119" s="10"/>
      <c r="K1119" s="10">
        <v>-0.5</v>
      </c>
      <c r="L1119" s="12" t="s">
        <v>50</v>
      </c>
      <c r="M1119" s="15" t="s">
        <v>357</v>
      </c>
    </row>
    <row r="1120" spans="1:13" ht="26.4">
      <c r="A1120" s="77" t="e">
        <f>VLOOKUP(B1120,#REF!,3,FALSE)</f>
        <v>#REF!</v>
      </c>
      <c r="B1120" s="14">
        <v>617</v>
      </c>
      <c r="C1120" s="26" t="s">
        <v>128</v>
      </c>
      <c r="D1120" s="36" t="s">
        <v>48</v>
      </c>
      <c r="E1120" s="49" t="s">
        <v>689</v>
      </c>
      <c r="F1120" s="41" t="s">
        <v>25</v>
      </c>
      <c r="G1120" s="47"/>
      <c r="H1120" s="47"/>
      <c r="I1120" s="10"/>
      <c r="J1120" s="10"/>
      <c r="K1120" s="10">
        <v>-34.9</v>
      </c>
      <c r="L1120" s="61" t="s">
        <v>9</v>
      </c>
      <c r="M1120" s="350" t="s">
        <v>1511</v>
      </c>
    </row>
    <row r="1121" spans="1:13" ht="26.4">
      <c r="A1121" s="77" t="e">
        <f>VLOOKUP(B1121,#REF!,3,FALSE)</f>
        <v>#REF!</v>
      </c>
      <c r="B1121" s="14">
        <v>617</v>
      </c>
      <c r="C1121" s="26" t="s">
        <v>128</v>
      </c>
      <c r="D1121" s="36" t="s">
        <v>48</v>
      </c>
      <c r="E1121" s="49" t="s">
        <v>689</v>
      </c>
      <c r="F1121" s="41" t="s">
        <v>25</v>
      </c>
      <c r="G1121" s="47"/>
      <c r="H1121" s="47"/>
      <c r="I1121" s="10" t="str">
        <f t="shared" si="43"/>
        <v/>
      </c>
      <c r="J1121" s="10"/>
      <c r="K1121" s="10">
        <v>-0.4</v>
      </c>
      <c r="L1121" s="61" t="s">
        <v>9</v>
      </c>
      <c r="M1121" s="15" t="s">
        <v>1543</v>
      </c>
    </row>
    <row r="1122" spans="1:13" ht="52.8">
      <c r="A1122" s="77" t="e">
        <f>VLOOKUP(B1122,#REF!,3,FALSE)</f>
        <v>#REF!</v>
      </c>
      <c r="B1122" s="14">
        <v>617</v>
      </c>
      <c r="C1122" s="26" t="s">
        <v>128</v>
      </c>
      <c r="D1122" s="36" t="s">
        <v>48</v>
      </c>
      <c r="E1122" s="49" t="s">
        <v>689</v>
      </c>
      <c r="F1122" s="41" t="s">
        <v>55</v>
      </c>
      <c r="G1122" s="47">
        <v>57229</v>
      </c>
      <c r="H1122" s="47">
        <v>27927.8</v>
      </c>
      <c r="I1122" s="10">
        <f t="shared" si="43"/>
        <v>48.80008387356061</v>
      </c>
      <c r="J1122" s="10">
        <f t="shared" si="42"/>
        <v>-29301.200000000001</v>
      </c>
      <c r="K1122" s="10">
        <v>-22854.799999999999</v>
      </c>
      <c r="L1122" s="61" t="s">
        <v>9</v>
      </c>
      <c r="M1122" s="350" t="s">
        <v>1508</v>
      </c>
    </row>
    <row r="1123" spans="1:13" ht="39.6">
      <c r="A1123" s="77" t="e">
        <f>VLOOKUP(B1123,#REF!,3,FALSE)</f>
        <v>#REF!</v>
      </c>
      <c r="B1123" s="14">
        <v>617</v>
      </c>
      <c r="C1123" s="26" t="s">
        <v>128</v>
      </c>
      <c r="D1123" s="36" t="s">
        <v>48</v>
      </c>
      <c r="E1123" s="49" t="s">
        <v>689</v>
      </c>
      <c r="F1123" s="41" t="s">
        <v>55</v>
      </c>
      <c r="G1123" s="47"/>
      <c r="H1123" s="47"/>
      <c r="I1123" s="10" t="str">
        <f t="shared" si="43"/>
        <v/>
      </c>
      <c r="J1123" s="10"/>
      <c r="K1123" s="10">
        <v>-6446.4</v>
      </c>
      <c r="L1123" s="61" t="s">
        <v>10</v>
      </c>
      <c r="M1123" s="350" t="s">
        <v>1509</v>
      </c>
    </row>
    <row r="1124" spans="1:13" ht="26.4">
      <c r="A1124" s="77" t="e">
        <f>VLOOKUP(B1124,#REF!,3,FALSE)</f>
        <v>#REF!</v>
      </c>
      <c r="B1124" s="14">
        <v>617</v>
      </c>
      <c r="C1124" s="26" t="s">
        <v>128</v>
      </c>
      <c r="D1124" s="36" t="s">
        <v>48</v>
      </c>
      <c r="E1124" s="49" t="s">
        <v>689</v>
      </c>
      <c r="F1124" s="41" t="s">
        <v>26</v>
      </c>
      <c r="G1124" s="47">
        <v>601.6</v>
      </c>
      <c r="H1124" s="47">
        <v>386</v>
      </c>
      <c r="I1124" s="10">
        <f t="shared" si="43"/>
        <v>64.162234042553195</v>
      </c>
      <c r="J1124" s="10">
        <f t="shared" ref="J1124" si="44">+H1124-G1124</f>
        <v>-215.60000000000002</v>
      </c>
      <c r="K1124" s="10">
        <v>-3.5</v>
      </c>
      <c r="L1124" s="12" t="s">
        <v>56</v>
      </c>
      <c r="M1124" s="15" t="s">
        <v>1542</v>
      </c>
    </row>
    <row r="1125" spans="1:13" ht="26.4">
      <c r="A1125" s="77" t="e">
        <f>VLOOKUP(B1125,#REF!,3,FALSE)</f>
        <v>#REF!</v>
      </c>
      <c r="B1125" s="14">
        <v>617</v>
      </c>
      <c r="C1125" s="26" t="s">
        <v>128</v>
      </c>
      <c r="D1125" s="36" t="s">
        <v>48</v>
      </c>
      <c r="E1125" s="49" t="s">
        <v>689</v>
      </c>
      <c r="F1125" s="41" t="s">
        <v>26</v>
      </c>
      <c r="G1125" s="47"/>
      <c r="H1125" s="47"/>
      <c r="I1125" s="10"/>
      <c r="J1125" s="10"/>
      <c r="K1125" s="10">
        <v>-10.199999999999999</v>
      </c>
      <c r="L1125" s="61" t="s">
        <v>27</v>
      </c>
      <c r="M1125" s="15" t="s">
        <v>506</v>
      </c>
    </row>
    <row r="1126" spans="1:13" ht="26.4">
      <c r="A1126" s="77" t="e">
        <f>VLOOKUP(B1126,#REF!,3,FALSE)</f>
        <v>#REF!</v>
      </c>
      <c r="B1126" s="14">
        <v>617</v>
      </c>
      <c r="C1126" s="26" t="s">
        <v>128</v>
      </c>
      <c r="D1126" s="36" t="s">
        <v>48</v>
      </c>
      <c r="E1126" s="49" t="s">
        <v>689</v>
      </c>
      <c r="F1126" s="41" t="s">
        <v>26</v>
      </c>
      <c r="G1126" s="47"/>
      <c r="H1126" s="47"/>
      <c r="I1126" s="10"/>
      <c r="J1126" s="10"/>
      <c r="K1126" s="10">
        <v>-0.5</v>
      </c>
      <c r="L1126" s="12" t="s">
        <v>50</v>
      </c>
      <c r="M1126" s="15" t="s">
        <v>357</v>
      </c>
    </row>
    <row r="1127" spans="1:13" ht="26.4">
      <c r="A1127" s="77" t="e">
        <f>VLOOKUP(B1127,#REF!,3,FALSE)</f>
        <v>#REF!</v>
      </c>
      <c r="B1127" s="14">
        <v>617</v>
      </c>
      <c r="C1127" s="26" t="s">
        <v>128</v>
      </c>
      <c r="D1127" s="36" t="s">
        <v>48</v>
      </c>
      <c r="E1127" s="49" t="s">
        <v>689</v>
      </c>
      <c r="F1127" s="41" t="s">
        <v>26</v>
      </c>
      <c r="G1127" s="47"/>
      <c r="H1127" s="47"/>
      <c r="I1127" s="10"/>
      <c r="J1127" s="10"/>
      <c r="K1127" s="10">
        <v>-200.4</v>
      </c>
      <c r="L1127" s="61" t="s">
        <v>9</v>
      </c>
      <c r="M1127" s="350" t="s">
        <v>1511</v>
      </c>
    </row>
    <row r="1128" spans="1:13" ht="26.4">
      <c r="A1128" s="77" t="e">
        <f>VLOOKUP(B1128,#REF!,3,FALSE)</f>
        <v>#REF!</v>
      </c>
      <c r="B1128" s="14">
        <v>617</v>
      </c>
      <c r="C1128" s="26" t="s">
        <v>128</v>
      </c>
      <c r="D1128" s="36" t="s">
        <v>48</v>
      </c>
      <c r="E1128" s="49" t="s">
        <v>689</v>
      </c>
      <c r="F1128" s="41" t="s">
        <v>26</v>
      </c>
      <c r="G1128" s="47"/>
      <c r="H1128" s="47"/>
      <c r="I1128" s="10"/>
      <c r="J1128" s="10"/>
      <c r="K1128" s="10">
        <v>-1</v>
      </c>
      <c r="L1128" s="61" t="s">
        <v>9</v>
      </c>
      <c r="M1128" s="15" t="s">
        <v>1543</v>
      </c>
    </row>
    <row r="1129" spans="1:13" ht="26.4">
      <c r="A1129" s="77" t="e">
        <f>VLOOKUP(B1129,#REF!,3,FALSE)</f>
        <v>#REF!</v>
      </c>
      <c r="B1129" s="14">
        <v>617</v>
      </c>
      <c r="C1129" s="26" t="s">
        <v>128</v>
      </c>
      <c r="D1129" s="36" t="s">
        <v>48</v>
      </c>
      <c r="E1129" s="49" t="s">
        <v>689</v>
      </c>
      <c r="F1129" s="41" t="s">
        <v>606</v>
      </c>
      <c r="G1129" s="47">
        <v>183.7</v>
      </c>
      <c r="H1129" s="47">
        <v>94.3</v>
      </c>
      <c r="I1129" s="10">
        <f t="shared" ref="I1129" si="45">IF(ISBLANK(H1129),"",+H1129/G1129*100)</f>
        <v>51.333696243875885</v>
      </c>
      <c r="J1129" s="10">
        <f t="shared" ref="J1129" si="46">+H1129-G1129</f>
        <v>-89.399999999999991</v>
      </c>
      <c r="K1129" s="10">
        <v>-57.6</v>
      </c>
      <c r="L1129" s="61" t="s">
        <v>27</v>
      </c>
      <c r="M1129" s="15" t="s">
        <v>1510</v>
      </c>
    </row>
    <row r="1130" spans="1:13" ht="39.6">
      <c r="A1130" s="77" t="e">
        <f>VLOOKUP(B1130,#REF!,3,FALSE)</f>
        <v>#REF!</v>
      </c>
      <c r="B1130" s="14">
        <v>617</v>
      </c>
      <c r="C1130" s="26" t="s">
        <v>128</v>
      </c>
      <c r="D1130" s="36" t="s">
        <v>48</v>
      </c>
      <c r="E1130" s="49" t="s">
        <v>689</v>
      </c>
      <c r="F1130" s="41" t="s">
        <v>606</v>
      </c>
      <c r="G1130" s="47"/>
      <c r="H1130" s="47"/>
      <c r="I1130" s="10" t="str">
        <f t="shared" si="43"/>
        <v/>
      </c>
      <c r="J1130" s="10">
        <f t="shared" si="42"/>
        <v>0</v>
      </c>
      <c r="K1130" s="10">
        <v>-31.8</v>
      </c>
      <c r="L1130" s="61" t="s">
        <v>9</v>
      </c>
      <c r="M1130" s="15" t="s">
        <v>1544</v>
      </c>
    </row>
    <row r="1131" spans="1:13" ht="26.4">
      <c r="A1131" s="77" t="e">
        <f>VLOOKUP(B1131,#REF!,3,FALSE)</f>
        <v>#REF!</v>
      </c>
      <c r="B1131" s="105">
        <v>617</v>
      </c>
      <c r="C1131" s="64" t="s">
        <v>128</v>
      </c>
      <c r="D1131" s="50" t="s">
        <v>48</v>
      </c>
      <c r="E1131" s="93" t="s">
        <v>689</v>
      </c>
      <c r="F1131" s="51" t="s">
        <v>12</v>
      </c>
      <c r="G1131" s="28">
        <f>SUM(G1115:G1130)</f>
        <v>64288.7</v>
      </c>
      <c r="H1131" s="28">
        <f>SUM(H1115:H1130)</f>
        <v>31483.1</v>
      </c>
      <c r="I1131" s="28">
        <f t="shared" si="43"/>
        <v>48.971436659941794</v>
      </c>
      <c r="J1131" s="28">
        <f t="shared" si="42"/>
        <v>-32805.599999999999</v>
      </c>
      <c r="K1131" s="28">
        <f>SUM(K1115:K1130)</f>
        <v>-32805.600000000006</v>
      </c>
      <c r="L1131" s="115"/>
      <c r="M1131" s="350"/>
    </row>
    <row r="1132" spans="1:13" ht="39.6">
      <c r="A1132" s="77" t="e">
        <f>VLOOKUP(B1132,#REF!,3,FALSE)</f>
        <v>#REF!</v>
      </c>
      <c r="B1132" s="14">
        <v>617</v>
      </c>
      <c r="C1132" s="26" t="s">
        <v>128</v>
      </c>
      <c r="D1132" s="36" t="s">
        <v>20</v>
      </c>
      <c r="E1132" s="49" t="s">
        <v>690</v>
      </c>
      <c r="F1132" s="41" t="s">
        <v>691</v>
      </c>
      <c r="G1132" s="48">
        <v>796</v>
      </c>
      <c r="H1132" s="48">
        <v>576.4</v>
      </c>
      <c r="I1132" s="10">
        <f t="shared" si="43"/>
        <v>72.412060301507523</v>
      </c>
      <c r="J1132" s="10">
        <f t="shared" si="42"/>
        <v>-219.60000000000002</v>
      </c>
      <c r="K1132" s="10">
        <v>-25.5</v>
      </c>
      <c r="L1132" s="61" t="s">
        <v>10</v>
      </c>
      <c r="M1132" s="15" t="s">
        <v>1545</v>
      </c>
    </row>
    <row r="1133" spans="1:13" ht="79.2">
      <c r="A1133" s="77" t="e">
        <f>VLOOKUP(B1133,#REF!,3,FALSE)</f>
        <v>#REF!</v>
      </c>
      <c r="B1133" s="14">
        <v>617</v>
      </c>
      <c r="C1133" s="26" t="s">
        <v>128</v>
      </c>
      <c r="D1133" s="36" t="s">
        <v>20</v>
      </c>
      <c r="E1133" s="49" t="s">
        <v>690</v>
      </c>
      <c r="F1133" s="41" t="s">
        <v>691</v>
      </c>
      <c r="G1133" s="19"/>
      <c r="H1133" s="19"/>
      <c r="I1133" s="10" t="str">
        <f t="shared" si="43"/>
        <v/>
      </c>
      <c r="J1133" s="10">
        <f t="shared" si="42"/>
        <v>0</v>
      </c>
      <c r="K1133" s="10">
        <v>-194.1</v>
      </c>
      <c r="L1133" s="61" t="s">
        <v>9</v>
      </c>
      <c r="M1133" s="350" t="s">
        <v>1512</v>
      </c>
    </row>
    <row r="1134" spans="1:13" ht="105.6">
      <c r="A1134" s="77" t="e">
        <f>VLOOKUP(B1134,#REF!,3,FALSE)</f>
        <v>#REF!</v>
      </c>
      <c r="B1134" s="14">
        <v>617</v>
      </c>
      <c r="C1134" s="26" t="s">
        <v>128</v>
      </c>
      <c r="D1134" s="36" t="s">
        <v>20</v>
      </c>
      <c r="E1134" s="49" t="s">
        <v>690</v>
      </c>
      <c r="F1134" s="41" t="s">
        <v>692</v>
      </c>
      <c r="G1134" s="19">
        <v>9111</v>
      </c>
      <c r="H1134" s="19">
        <v>8858.9</v>
      </c>
      <c r="I1134" s="10">
        <f t="shared" si="43"/>
        <v>97.233015036768734</v>
      </c>
      <c r="J1134" s="10">
        <f t="shared" si="42"/>
        <v>-252.10000000000036</v>
      </c>
      <c r="K1134" s="10">
        <v>-252.10000000000036</v>
      </c>
      <c r="L1134" s="61" t="s">
        <v>9</v>
      </c>
      <c r="M1134" s="350" t="s">
        <v>1513</v>
      </c>
    </row>
    <row r="1135" spans="1:13" ht="26.4">
      <c r="A1135" s="77" t="e">
        <f>VLOOKUP(B1135,#REF!,3,FALSE)</f>
        <v>#REF!</v>
      </c>
      <c r="B1135" s="105">
        <v>617</v>
      </c>
      <c r="C1135" s="64" t="s">
        <v>128</v>
      </c>
      <c r="D1135" s="50" t="s">
        <v>20</v>
      </c>
      <c r="E1135" s="93" t="s">
        <v>690</v>
      </c>
      <c r="F1135" s="51" t="s">
        <v>12</v>
      </c>
      <c r="G1135" s="28">
        <f>SUM(G1132:G1134)</f>
        <v>9907</v>
      </c>
      <c r="H1135" s="28">
        <f>SUM(H1132:H1134)</f>
        <v>9435.2999999999993</v>
      </c>
      <c r="I1135" s="28">
        <f t="shared" si="43"/>
        <v>95.238720096901176</v>
      </c>
      <c r="J1135" s="28">
        <f t="shared" si="42"/>
        <v>-471.70000000000073</v>
      </c>
      <c r="K1135" s="28">
        <f>SUM(K1132:K1134)</f>
        <v>-471.70000000000039</v>
      </c>
      <c r="L1135" s="115"/>
      <c r="M1135" s="350"/>
    </row>
    <row r="1136" spans="1:13" ht="39.6">
      <c r="A1136" s="77" t="e">
        <f>VLOOKUP(B1136,#REF!,3,FALSE)</f>
        <v>#REF!</v>
      </c>
      <c r="B1136" s="14">
        <v>617</v>
      </c>
      <c r="C1136" s="26" t="s">
        <v>128</v>
      </c>
      <c r="D1136" s="149" t="s">
        <v>82</v>
      </c>
      <c r="E1136" s="49" t="s">
        <v>693</v>
      </c>
      <c r="F1136" s="41" t="s">
        <v>694</v>
      </c>
      <c r="G1136" s="19">
        <v>88</v>
      </c>
      <c r="H1136" s="19">
        <v>31.3</v>
      </c>
      <c r="I1136" s="10">
        <f t="shared" si="43"/>
        <v>35.56818181818182</v>
      </c>
      <c r="J1136" s="10">
        <f t="shared" si="42"/>
        <v>-56.7</v>
      </c>
      <c r="K1136" s="10">
        <v>-56.7</v>
      </c>
      <c r="L1136" s="12" t="s">
        <v>50</v>
      </c>
      <c r="M1136" s="350" t="s">
        <v>1514</v>
      </c>
    </row>
    <row r="1137" spans="1:13" ht="39.6">
      <c r="A1137" s="77" t="e">
        <f>VLOOKUP(B1137,#REF!,3,FALSE)</f>
        <v>#REF!</v>
      </c>
      <c r="B1137" s="14">
        <v>617</v>
      </c>
      <c r="C1137" s="26" t="s">
        <v>128</v>
      </c>
      <c r="D1137" s="149" t="s">
        <v>82</v>
      </c>
      <c r="E1137" s="49" t="s">
        <v>693</v>
      </c>
      <c r="F1137" s="41" t="s">
        <v>695</v>
      </c>
      <c r="G1137" s="19">
        <v>35</v>
      </c>
      <c r="H1137" s="19">
        <v>23.1</v>
      </c>
      <c r="I1137" s="10">
        <f t="shared" si="43"/>
        <v>66</v>
      </c>
      <c r="J1137" s="10">
        <f t="shared" si="42"/>
        <v>-11.899999999999999</v>
      </c>
      <c r="K1137" s="10">
        <v>-11.899999999999999</v>
      </c>
      <c r="L1137" s="12" t="s">
        <v>50</v>
      </c>
      <c r="M1137" s="350" t="s">
        <v>1516</v>
      </c>
    </row>
    <row r="1138" spans="1:13" ht="26.4">
      <c r="A1138" s="77" t="e">
        <f>VLOOKUP(B1138,#REF!,3,FALSE)</f>
        <v>#REF!</v>
      </c>
      <c r="B1138" s="14">
        <v>617</v>
      </c>
      <c r="C1138" s="26" t="s">
        <v>128</v>
      </c>
      <c r="D1138" s="149" t="s">
        <v>82</v>
      </c>
      <c r="E1138" s="49" t="s">
        <v>693</v>
      </c>
      <c r="F1138" s="41" t="s">
        <v>696</v>
      </c>
      <c r="G1138" s="19">
        <v>12020.5</v>
      </c>
      <c r="H1138" s="19">
        <v>2131.3000000000002</v>
      </c>
      <c r="I1138" s="10">
        <f t="shared" si="43"/>
        <v>17.730543654590079</v>
      </c>
      <c r="J1138" s="10">
        <f t="shared" ref="J1138:J1206" si="47">+H1138-G1138</f>
        <v>-9889.2000000000007</v>
      </c>
      <c r="K1138" s="10">
        <v>-1.8</v>
      </c>
      <c r="L1138" s="61" t="s">
        <v>27</v>
      </c>
      <c r="M1138" s="350" t="s">
        <v>1510</v>
      </c>
    </row>
    <row r="1139" spans="1:13" ht="105.6">
      <c r="A1139" s="77" t="e">
        <f>VLOOKUP(B1139,#REF!,3,FALSE)</f>
        <v>#REF!</v>
      </c>
      <c r="B1139" s="14">
        <v>617</v>
      </c>
      <c r="C1139" s="26" t="s">
        <v>128</v>
      </c>
      <c r="D1139" s="149" t="s">
        <v>82</v>
      </c>
      <c r="E1139" s="49" t="s">
        <v>693</v>
      </c>
      <c r="F1139" s="41" t="s">
        <v>696</v>
      </c>
      <c r="G1139" s="19"/>
      <c r="H1139" s="19"/>
      <c r="I1139" s="10"/>
      <c r="J1139" s="10"/>
      <c r="K1139" s="10">
        <v>-9887.4</v>
      </c>
      <c r="L1139" s="61" t="s">
        <v>9</v>
      </c>
      <c r="M1139" s="350" t="s">
        <v>1515</v>
      </c>
    </row>
    <row r="1140" spans="1:13" ht="26.4">
      <c r="A1140" s="77" t="e">
        <f>VLOOKUP(B1140,#REF!,3,FALSE)</f>
        <v>#REF!</v>
      </c>
      <c r="B1140" s="14">
        <v>617</v>
      </c>
      <c r="C1140" s="26" t="s">
        <v>128</v>
      </c>
      <c r="D1140" s="149" t="s">
        <v>82</v>
      </c>
      <c r="E1140" s="49" t="s">
        <v>693</v>
      </c>
      <c r="F1140" s="41" t="s">
        <v>697</v>
      </c>
      <c r="G1140" s="19">
        <v>3538.5</v>
      </c>
      <c r="H1140" s="19">
        <v>793.7</v>
      </c>
      <c r="I1140" s="10">
        <f t="shared" si="43"/>
        <v>22.430408365126468</v>
      </c>
      <c r="J1140" s="10">
        <f t="shared" si="47"/>
        <v>-2744.8</v>
      </c>
      <c r="K1140" s="10">
        <v>-0.6</v>
      </c>
      <c r="L1140" s="61" t="s">
        <v>27</v>
      </c>
      <c r="M1140" s="350" t="s">
        <v>1510</v>
      </c>
    </row>
    <row r="1141" spans="1:13" ht="79.2">
      <c r="A1141" s="77" t="e">
        <f>VLOOKUP(B1141,#REF!,3,FALSE)</f>
        <v>#REF!</v>
      </c>
      <c r="B1141" s="14">
        <v>617</v>
      </c>
      <c r="C1141" s="26" t="s">
        <v>128</v>
      </c>
      <c r="D1141" s="149" t="s">
        <v>82</v>
      </c>
      <c r="E1141" s="49" t="s">
        <v>693</v>
      </c>
      <c r="F1141" s="41" t="s">
        <v>697</v>
      </c>
      <c r="G1141" s="19"/>
      <c r="H1141" s="19"/>
      <c r="I1141" s="10" t="str">
        <f t="shared" si="43"/>
        <v/>
      </c>
      <c r="J1141" s="10">
        <f t="shared" si="47"/>
        <v>0</v>
      </c>
      <c r="K1141" s="10">
        <v>-2744.2</v>
      </c>
      <c r="L1141" s="61" t="s">
        <v>9</v>
      </c>
      <c r="M1141" s="350" t="s">
        <v>1517</v>
      </c>
    </row>
    <row r="1142" spans="1:13" ht="26.4">
      <c r="A1142" s="77" t="e">
        <f>VLOOKUP(B1142,#REF!,3,FALSE)</f>
        <v>#REF!</v>
      </c>
      <c r="B1142" s="105">
        <v>617</v>
      </c>
      <c r="C1142" s="64" t="s">
        <v>128</v>
      </c>
      <c r="D1142" s="50" t="s">
        <v>82</v>
      </c>
      <c r="E1142" s="93" t="s">
        <v>693</v>
      </c>
      <c r="F1142" s="51" t="s">
        <v>12</v>
      </c>
      <c r="G1142" s="28">
        <f>SUM(G1136:G1141)</f>
        <v>15682</v>
      </c>
      <c r="H1142" s="28">
        <f>SUM(H1136:H1141)</f>
        <v>2979.4000000000005</v>
      </c>
      <c r="I1142" s="28">
        <f t="shared" si="43"/>
        <v>18.998852187221022</v>
      </c>
      <c r="J1142" s="28">
        <f t="shared" si="47"/>
        <v>-12702.599999999999</v>
      </c>
      <c r="K1142" s="28">
        <f>SUM(K1136:K1141)</f>
        <v>-12702.599999999999</v>
      </c>
      <c r="L1142" s="115"/>
      <c r="M1142" s="350"/>
    </row>
    <row r="1143" spans="1:13" ht="39.6">
      <c r="A1143" s="77" t="e">
        <f>VLOOKUP(B1143,#REF!,3,FALSE)</f>
        <v>#REF!</v>
      </c>
      <c r="B1143" s="14">
        <v>617</v>
      </c>
      <c r="C1143" s="26" t="s">
        <v>128</v>
      </c>
      <c r="D1143" s="36" t="s">
        <v>98</v>
      </c>
      <c r="E1143" s="49" t="s">
        <v>698</v>
      </c>
      <c r="F1143" s="41" t="s">
        <v>8</v>
      </c>
      <c r="G1143" s="19">
        <v>2475</v>
      </c>
      <c r="H1143" s="19">
        <v>2285.1</v>
      </c>
      <c r="I1143" s="10">
        <f t="shared" si="43"/>
        <v>92.327272727272728</v>
      </c>
      <c r="J1143" s="10">
        <f t="shared" si="47"/>
        <v>-189.90000000000009</v>
      </c>
      <c r="K1143" s="10">
        <v>-187.7</v>
      </c>
      <c r="L1143" s="12" t="s">
        <v>56</v>
      </c>
      <c r="M1143" s="15" t="s">
        <v>1546</v>
      </c>
    </row>
    <row r="1144" spans="1:13" ht="26.4">
      <c r="A1144" s="77" t="e">
        <f>VLOOKUP(B1144,#REF!,3,FALSE)</f>
        <v>#REF!</v>
      </c>
      <c r="B1144" s="14">
        <v>617</v>
      </c>
      <c r="C1144" s="26" t="s">
        <v>128</v>
      </c>
      <c r="D1144" s="36" t="s">
        <v>98</v>
      </c>
      <c r="E1144" s="49" t="s">
        <v>698</v>
      </c>
      <c r="F1144" s="41" t="s">
        <v>8</v>
      </c>
      <c r="G1144" s="19"/>
      <c r="H1144" s="19"/>
      <c r="I1144" s="10" t="str">
        <f t="shared" si="43"/>
        <v/>
      </c>
      <c r="J1144" s="10">
        <f t="shared" si="47"/>
        <v>0</v>
      </c>
      <c r="K1144" s="10">
        <v>-2.2000000000000002</v>
      </c>
      <c r="L1144" s="12" t="s">
        <v>50</v>
      </c>
      <c r="M1144" s="350" t="s">
        <v>1518</v>
      </c>
    </row>
    <row r="1145" spans="1:13" ht="26.4">
      <c r="A1145" s="77" t="e">
        <f>VLOOKUP(B1145,#REF!,3,FALSE)</f>
        <v>#REF!</v>
      </c>
      <c r="B1145" s="105">
        <v>617</v>
      </c>
      <c r="C1145" s="64" t="s">
        <v>128</v>
      </c>
      <c r="D1145" s="50" t="s">
        <v>98</v>
      </c>
      <c r="E1145" s="93" t="s">
        <v>698</v>
      </c>
      <c r="F1145" s="51" t="s">
        <v>12</v>
      </c>
      <c r="G1145" s="28">
        <f>SUM(G1143:G1144)</f>
        <v>2475</v>
      </c>
      <c r="H1145" s="28">
        <f>SUM(H1143:H1144)</f>
        <v>2285.1</v>
      </c>
      <c r="I1145" s="28">
        <f t="shared" si="43"/>
        <v>92.327272727272728</v>
      </c>
      <c r="J1145" s="28">
        <f t="shared" si="47"/>
        <v>-189.90000000000009</v>
      </c>
      <c r="K1145" s="28">
        <f>SUM(K1143:K1144)</f>
        <v>-189.89999999999998</v>
      </c>
      <c r="L1145" s="115"/>
      <c r="M1145" s="350"/>
    </row>
    <row r="1146" spans="1:13" ht="26.4">
      <c r="A1146" s="77" t="e">
        <f>VLOOKUP(B1146,#REF!,3,FALSE)</f>
        <v>#REF!</v>
      </c>
      <c r="B1146" s="14">
        <v>617</v>
      </c>
      <c r="C1146" s="26" t="s">
        <v>128</v>
      </c>
      <c r="D1146" s="36" t="s">
        <v>700</v>
      </c>
      <c r="E1146" s="49" t="s">
        <v>699</v>
      </c>
      <c r="F1146" s="41" t="s">
        <v>8</v>
      </c>
      <c r="G1146" s="19">
        <v>116727</v>
      </c>
      <c r="H1146" s="19">
        <v>110233.60000000001</v>
      </c>
      <c r="I1146" s="10">
        <f t="shared" si="43"/>
        <v>94.437105382644987</v>
      </c>
      <c r="J1146" s="10">
        <f t="shared" si="47"/>
        <v>-6493.3999999999942</v>
      </c>
      <c r="K1146" s="10">
        <v>-3131.9</v>
      </c>
      <c r="L1146" s="61" t="s">
        <v>27</v>
      </c>
      <c r="M1146" s="350" t="s">
        <v>1519</v>
      </c>
    </row>
    <row r="1147" spans="1:13" ht="26.4">
      <c r="A1147" s="77" t="e">
        <f>VLOOKUP(B1147,#REF!,3,FALSE)</f>
        <v>#REF!</v>
      </c>
      <c r="B1147" s="14">
        <v>617</v>
      </c>
      <c r="C1147" s="26" t="s">
        <v>128</v>
      </c>
      <c r="D1147" s="36" t="s">
        <v>700</v>
      </c>
      <c r="E1147" s="49" t="s">
        <v>699</v>
      </c>
      <c r="F1147" s="41" t="s">
        <v>8</v>
      </c>
      <c r="G1147" s="19"/>
      <c r="H1147" s="19"/>
      <c r="I1147" s="10" t="str">
        <f t="shared" si="43"/>
        <v/>
      </c>
      <c r="J1147" s="10"/>
      <c r="K1147" s="10">
        <v>-168.5</v>
      </c>
      <c r="L1147" s="12" t="s">
        <v>56</v>
      </c>
      <c r="M1147" s="350" t="s">
        <v>1520</v>
      </c>
    </row>
    <row r="1148" spans="1:13" ht="26.4">
      <c r="A1148" s="77" t="e">
        <f>VLOOKUP(B1148,#REF!,3,FALSE)</f>
        <v>#REF!</v>
      </c>
      <c r="B1148" s="14">
        <v>617</v>
      </c>
      <c r="C1148" s="26" t="s">
        <v>128</v>
      </c>
      <c r="D1148" s="36" t="s">
        <v>700</v>
      </c>
      <c r="E1148" s="49" t="s">
        <v>699</v>
      </c>
      <c r="F1148" s="41" t="s">
        <v>8</v>
      </c>
      <c r="G1148" s="19"/>
      <c r="H1148" s="19"/>
      <c r="I1148" s="10" t="str">
        <f t="shared" si="43"/>
        <v/>
      </c>
      <c r="J1148" s="10"/>
      <c r="K1148" s="10">
        <v>-916</v>
      </c>
      <c r="L1148" s="12" t="s">
        <v>50</v>
      </c>
      <c r="M1148" s="350" t="s">
        <v>357</v>
      </c>
    </row>
    <row r="1149" spans="1:13" ht="26.4">
      <c r="A1149" s="77" t="e">
        <f>VLOOKUP(B1149,#REF!,3,FALSE)</f>
        <v>#REF!</v>
      </c>
      <c r="B1149" s="14">
        <v>617</v>
      </c>
      <c r="C1149" s="26" t="s">
        <v>128</v>
      </c>
      <c r="D1149" s="36" t="s">
        <v>700</v>
      </c>
      <c r="E1149" s="49" t="s">
        <v>699</v>
      </c>
      <c r="F1149" s="41" t="s">
        <v>8</v>
      </c>
      <c r="G1149" s="19"/>
      <c r="H1149" s="19"/>
      <c r="I1149" s="10"/>
      <c r="J1149" s="10"/>
      <c r="K1149" s="10">
        <v>-551.4</v>
      </c>
      <c r="L1149" s="61" t="s">
        <v>155</v>
      </c>
      <c r="M1149" s="350" t="s">
        <v>1521</v>
      </c>
    </row>
    <row r="1150" spans="1:13" ht="26.4">
      <c r="A1150" s="77" t="e">
        <f>VLOOKUP(B1150,#REF!,3,FALSE)</f>
        <v>#REF!</v>
      </c>
      <c r="B1150" s="14">
        <v>617</v>
      </c>
      <c r="C1150" s="26" t="s">
        <v>128</v>
      </c>
      <c r="D1150" s="36" t="s">
        <v>700</v>
      </c>
      <c r="E1150" s="49" t="s">
        <v>699</v>
      </c>
      <c r="F1150" s="41" t="s">
        <v>8</v>
      </c>
      <c r="G1150" s="19"/>
      <c r="H1150" s="19"/>
      <c r="I1150" s="10"/>
      <c r="J1150" s="10"/>
      <c r="K1150" s="10">
        <v>-613.6</v>
      </c>
      <c r="L1150" s="12" t="s">
        <v>50</v>
      </c>
      <c r="M1150" s="350" t="s">
        <v>357</v>
      </c>
    </row>
    <row r="1151" spans="1:13" ht="26.4">
      <c r="A1151" s="77" t="e">
        <f>VLOOKUP(B1151,#REF!,3,FALSE)</f>
        <v>#REF!</v>
      </c>
      <c r="B1151" s="14">
        <v>617</v>
      </c>
      <c r="C1151" s="26" t="s">
        <v>128</v>
      </c>
      <c r="D1151" s="36" t="s">
        <v>700</v>
      </c>
      <c r="E1151" s="49" t="s">
        <v>699</v>
      </c>
      <c r="F1151" s="41" t="s">
        <v>8</v>
      </c>
      <c r="G1151" s="19"/>
      <c r="H1151" s="19"/>
      <c r="I1151" s="10" t="str">
        <f t="shared" si="43"/>
        <v/>
      </c>
      <c r="J1151" s="10"/>
      <c r="K1151" s="10">
        <v>-1112</v>
      </c>
      <c r="L1151" s="61" t="s">
        <v>155</v>
      </c>
      <c r="M1151" s="15" t="s">
        <v>1547</v>
      </c>
    </row>
    <row r="1152" spans="1:13" ht="26.4">
      <c r="A1152" s="77" t="e">
        <f>VLOOKUP(B1152,#REF!,3,FALSE)</f>
        <v>#REF!</v>
      </c>
      <c r="B1152" s="14">
        <v>617</v>
      </c>
      <c r="C1152" s="26" t="s">
        <v>128</v>
      </c>
      <c r="D1152" s="36" t="s">
        <v>700</v>
      </c>
      <c r="E1152" s="49" t="s">
        <v>699</v>
      </c>
      <c r="F1152" s="41" t="s">
        <v>701</v>
      </c>
      <c r="G1152" s="19">
        <v>41.3</v>
      </c>
      <c r="H1152" s="19">
        <v>29.8</v>
      </c>
      <c r="I1152" s="10">
        <f t="shared" si="43"/>
        <v>72.154963680387425</v>
      </c>
      <c r="J1152" s="10">
        <f t="shared" si="47"/>
        <v>-11.499999999999996</v>
      </c>
      <c r="K1152" s="10">
        <v>-11.5</v>
      </c>
      <c r="L1152" s="12" t="s">
        <v>50</v>
      </c>
      <c r="M1152" s="350" t="s">
        <v>357</v>
      </c>
    </row>
    <row r="1153" spans="1:13" ht="26.4">
      <c r="A1153" s="77" t="e">
        <f>VLOOKUP(B1153,#REF!,3,FALSE)</f>
        <v>#REF!</v>
      </c>
      <c r="B1153" s="14">
        <v>617</v>
      </c>
      <c r="C1153" s="26" t="s">
        <v>128</v>
      </c>
      <c r="D1153" s="36" t="s">
        <v>700</v>
      </c>
      <c r="E1153" s="49" t="s">
        <v>699</v>
      </c>
      <c r="F1153" s="41" t="s">
        <v>73</v>
      </c>
      <c r="G1153" s="19">
        <v>38.9</v>
      </c>
      <c r="H1153" s="19">
        <v>18.7</v>
      </c>
      <c r="I1153" s="10">
        <f t="shared" si="43"/>
        <v>48.0719794344473</v>
      </c>
      <c r="J1153" s="10">
        <f t="shared" si="47"/>
        <v>-20.2</v>
      </c>
      <c r="K1153" s="10">
        <v>-9</v>
      </c>
      <c r="L1153" s="12" t="s">
        <v>50</v>
      </c>
      <c r="M1153" s="15" t="s">
        <v>640</v>
      </c>
    </row>
    <row r="1154" spans="1:13" ht="26.4">
      <c r="A1154" s="77" t="e">
        <f>VLOOKUP(B1154,#REF!,3,FALSE)</f>
        <v>#REF!</v>
      </c>
      <c r="B1154" s="14">
        <v>617</v>
      </c>
      <c r="C1154" s="26" t="s">
        <v>128</v>
      </c>
      <c r="D1154" s="36" t="s">
        <v>700</v>
      </c>
      <c r="E1154" s="49" t="s">
        <v>699</v>
      </c>
      <c r="F1154" s="41" t="s">
        <v>73</v>
      </c>
      <c r="G1154" s="19"/>
      <c r="H1154" s="19"/>
      <c r="I1154" s="10" t="str">
        <f t="shared" si="43"/>
        <v/>
      </c>
      <c r="J1154" s="10">
        <f t="shared" si="47"/>
        <v>0</v>
      </c>
      <c r="K1154" s="10">
        <v>-11.2</v>
      </c>
      <c r="L1154" s="61" t="s">
        <v>9</v>
      </c>
      <c r="M1154" s="15" t="s">
        <v>1548</v>
      </c>
    </row>
    <row r="1155" spans="1:13" ht="26.4">
      <c r="A1155" s="77" t="e">
        <f>VLOOKUP(B1155,#REF!,3,FALSE)</f>
        <v>#REF!</v>
      </c>
      <c r="B1155" s="14">
        <v>617</v>
      </c>
      <c r="C1155" s="26" t="s">
        <v>128</v>
      </c>
      <c r="D1155" s="36" t="s">
        <v>700</v>
      </c>
      <c r="E1155" s="49" t="s">
        <v>699</v>
      </c>
      <c r="F1155" s="41" t="s">
        <v>11</v>
      </c>
      <c r="G1155" s="19">
        <v>416.2</v>
      </c>
      <c r="H1155" s="19">
        <v>84.3</v>
      </c>
      <c r="I1155" s="10">
        <f t="shared" si="43"/>
        <v>20.254685247477173</v>
      </c>
      <c r="J1155" s="10">
        <f t="shared" si="47"/>
        <v>-331.9</v>
      </c>
      <c r="K1155" s="10">
        <v>-331.9</v>
      </c>
      <c r="L1155" s="12" t="s">
        <v>50</v>
      </c>
      <c r="M1155" s="15" t="s">
        <v>640</v>
      </c>
    </row>
    <row r="1156" spans="1:13" ht="26.4">
      <c r="A1156" s="77" t="e">
        <f>VLOOKUP(B1156,#REF!,3,FALSE)</f>
        <v>#REF!</v>
      </c>
      <c r="B1156" s="14">
        <v>617</v>
      </c>
      <c r="C1156" s="26" t="s">
        <v>128</v>
      </c>
      <c r="D1156" s="36" t="s">
        <v>700</v>
      </c>
      <c r="E1156" s="49" t="s">
        <v>699</v>
      </c>
      <c r="F1156" s="41" t="s">
        <v>19</v>
      </c>
      <c r="G1156" s="19">
        <v>3.9</v>
      </c>
      <c r="H1156" s="19">
        <v>3.9</v>
      </c>
      <c r="I1156" s="10">
        <f t="shared" si="43"/>
        <v>100</v>
      </c>
      <c r="J1156" s="10">
        <f t="shared" si="47"/>
        <v>0</v>
      </c>
      <c r="K1156" s="10"/>
      <c r="L1156" s="12"/>
      <c r="M1156" s="350"/>
    </row>
    <row r="1157" spans="1:13" ht="26.4">
      <c r="A1157" s="77" t="e">
        <f>VLOOKUP(B1157,#REF!,3,FALSE)</f>
        <v>#REF!</v>
      </c>
      <c r="B1157" s="105">
        <v>617</v>
      </c>
      <c r="C1157" s="64" t="s">
        <v>128</v>
      </c>
      <c r="D1157" s="50" t="s">
        <v>700</v>
      </c>
      <c r="E1157" s="93" t="s">
        <v>699</v>
      </c>
      <c r="F1157" s="51" t="s">
        <v>12</v>
      </c>
      <c r="G1157" s="28">
        <f>SUM(G1146:G1156)</f>
        <v>117227.29999999999</v>
      </c>
      <c r="H1157" s="28">
        <f>SUM(H1146:H1156)</f>
        <v>110370.3</v>
      </c>
      <c r="I1157" s="28">
        <f t="shared" si="43"/>
        <v>94.150679918414923</v>
      </c>
      <c r="J1157" s="28">
        <f t="shared" si="47"/>
        <v>-6856.9999999999854</v>
      </c>
      <c r="K1157" s="28">
        <f>SUM(K1146:K1156)</f>
        <v>-6856.9999999999991</v>
      </c>
      <c r="L1157" s="115"/>
      <c r="M1157" s="350"/>
    </row>
    <row r="1158" spans="1:13" ht="26.4">
      <c r="A1158" s="77" t="e">
        <f>VLOOKUP(B1158,#REF!,3,FALSE)</f>
        <v>#REF!</v>
      </c>
      <c r="B1158" s="14">
        <v>617</v>
      </c>
      <c r="C1158" s="26" t="s">
        <v>128</v>
      </c>
      <c r="D1158" s="36" t="s">
        <v>703</v>
      </c>
      <c r="E1158" s="46" t="s">
        <v>702</v>
      </c>
      <c r="F1158" s="41" t="s">
        <v>8</v>
      </c>
      <c r="G1158" s="10">
        <v>73659.199999999997</v>
      </c>
      <c r="H1158" s="10">
        <v>64338.7</v>
      </c>
      <c r="I1158" s="10">
        <f t="shared" si="43"/>
        <v>87.34645502530573</v>
      </c>
      <c r="J1158" s="10">
        <f t="shared" si="47"/>
        <v>-9320.5</v>
      </c>
      <c r="K1158" s="10">
        <v>-4846.3999999999996</v>
      </c>
      <c r="L1158" s="61" t="s">
        <v>27</v>
      </c>
      <c r="M1158" s="350" t="s">
        <v>1522</v>
      </c>
    </row>
    <row r="1159" spans="1:13" ht="26.4">
      <c r="A1159" s="77" t="e">
        <f>VLOOKUP(B1159,#REF!,3,FALSE)</f>
        <v>#REF!</v>
      </c>
      <c r="B1159" s="14">
        <v>617</v>
      </c>
      <c r="C1159" s="26" t="s">
        <v>128</v>
      </c>
      <c r="D1159" s="36" t="s">
        <v>703</v>
      </c>
      <c r="E1159" s="46" t="s">
        <v>702</v>
      </c>
      <c r="F1159" s="41" t="s">
        <v>8</v>
      </c>
      <c r="G1159" s="10"/>
      <c r="H1159" s="10"/>
      <c r="I1159" s="10"/>
      <c r="J1159" s="10"/>
      <c r="K1159" s="10">
        <v>-3903.8</v>
      </c>
      <c r="L1159" s="61" t="s">
        <v>10</v>
      </c>
      <c r="M1159" s="15" t="s">
        <v>448</v>
      </c>
    </row>
    <row r="1160" spans="1:13" ht="26.4">
      <c r="A1160" s="77" t="e">
        <f>VLOOKUP(B1160,#REF!,3,FALSE)</f>
        <v>#REF!</v>
      </c>
      <c r="B1160" s="14">
        <v>617</v>
      </c>
      <c r="C1160" s="26" t="s">
        <v>128</v>
      </c>
      <c r="D1160" s="36" t="s">
        <v>703</v>
      </c>
      <c r="E1160" s="46" t="s">
        <v>702</v>
      </c>
      <c r="F1160" s="41" t="s">
        <v>8</v>
      </c>
      <c r="G1160" s="10"/>
      <c r="H1160" s="10"/>
      <c r="I1160" s="10" t="str">
        <f t="shared" si="43"/>
        <v/>
      </c>
      <c r="J1160" s="10"/>
      <c r="K1160" s="10">
        <v>-570.29999999999995</v>
      </c>
      <c r="L1160" s="54" t="s">
        <v>121</v>
      </c>
      <c r="M1160" s="15" t="s">
        <v>1549</v>
      </c>
    </row>
    <row r="1161" spans="1:13" ht="26.4">
      <c r="A1161" s="77" t="e">
        <f>VLOOKUP(B1161,#REF!,3,FALSE)</f>
        <v>#REF!</v>
      </c>
      <c r="B1161" s="14">
        <v>617</v>
      </c>
      <c r="C1161" s="26" t="s">
        <v>128</v>
      </c>
      <c r="D1161" s="36" t="s">
        <v>703</v>
      </c>
      <c r="E1161" s="46" t="s">
        <v>702</v>
      </c>
      <c r="F1161" s="41" t="s">
        <v>11</v>
      </c>
      <c r="G1161" s="10">
        <v>2898.1</v>
      </c>
      <c r="H1161" s="10">
        <v>1496.1</v>
      </c>
      <c r="I1161" s="10">
        <f t="shared" si="43"/>
        <v>51.623477450743593</v>
      </c>
      <c r="J1161" s="10">
        <f t="shared" si="47"/>
        <v>-1402</v>
      </c>
      <c r="K1161" s="10">
        <v>-742.6</v>
      </c>
      <c r="L1161" s="61" t="s">
        <v>27</v>
      </c>
      <c r="M1161" s="15" t="s">
        <v>506</v>
      </c>
    </row>
    <row r="1162" spans="1:13" ht="26.4">
      <c r="A1162" s="77" t="e">
        <f>VLOOKUP(B1162,#REF!,3,FALSE)</f>
        <v>#REF!</v>
      </c>
      <c r="B1162" s="14">
        <v>617</v>
      </c>
      <c r="C1162" s="26" t="s">
        <v>128</v>
      </c>
      <c r="D1162" s="36" t="s">
        <v>703</v>
      </c>
      <c r="E1162" s="46" t="s">
        <v>702</v>
      </c>
      <c r="F1162" s="41" t="s">
        <v>11</v>
      </c>
      <c r="G1162" s="10"/>
      <c r="H1162" s="10"/>
      <c r="I1162" s="10"/>
      <c r="J1162" s="10"/>
      <c r="K1162" s="10">
        <v>-62.6</v>
      </c>
      <c r="L1162" s="12" t="s">
        <v>50</v>
      </c>
      <c r="M1162" s="15" t="s">
        <v>1550</v>
      </c>
    </row>
    <row r="1163" spans="1:13" ht="26.4">
      <c r="A1163" s="77" t="e">
        <f>VLOOKUP(B1163,#REF!,3,FALSE)</f>
        <v>#REF!</v>
      </c>
      <c r="B1163" s="14">
        <v>617</v>
      </c>
      <c r="C1163" s="26" t="s">
        <v>128</v>
      </c>
      <c r="D1163" s="36" t="s">
        <v>703</v>
      </c>
      <c r="E1163" s="46" t="s">
        <v>702</v>
      </c>
      <c r="F1163" s="41" t="s">
        <v>11</v>
      </c>
      <c r="G1163" s="10"/>
      <c r="H1163" s="10"/>
      <c r="I1163" s="10"/>
      <c r="J1163" s="10"/>
      <c r="K1163" s="10">
        <v>-395.8</v>
      </c>
      <c r="L1163" s="61" t="s">
        <v>10</v>
      </c>
      <c r="M1163" s="350" t="s">
        <v>1506</v>
      </c>
    </row>
    <row r="1164" spans="1:13" ht="26.4">
      <c r="A1164" s="77" t="e">
        <f>VLOOKUP(B1164,#REF!,3,FALSE)</f>
        <v>#REF!</v>
      </c>
      <c r="B1164" s="14">
        <v>617</v>
      </c>
      <c r="C1164" s="26" t="s">
        <v>128</v>
      </c>
      <c r="D1164" s="36" t="s">
        <v>703</v>
      </c>
      <c r="E1164" s="46" t="s">
        <v>702</v>
      </c>
      <c r="F1164" s="41" t="s">
        <v>11</v>
      </c>
      <c r="G1164" s="10"/>
      <c r="H1164" s="10"/>
      <c r="I1164" s="10"/>
      <c r="J1164" s="10"/>
      <c r="K1164" s="10">
        <v>-201</v>
      </c>
      <c r="L1164" s="61" t="s">
        <v>9</v>
      </c>
      <c r="M1164" s="15" t="s">
        <v>1524</v>
      </c>
    </row>
    <row r="1165" spans="1:13" ht="26.4">
      <c r="A1165" s="77" t="e">
        <f>VLOOKUP(B1165,#REF!,3,FALSE)</f>
        <v>#REF!</v>
      </c>
      <c r="B1165" s="14">
        <v>617</v>
      </c>
      <c r="C1165" s="26" t="s">
        <v>128</v>
      </c>
      <c r="D1165" s="36" t="s">
        <v>703</v>
      </c>
      <c r="E1165" s="46" t="s">
        <v>702</v>
      </c>
      <c r="F1165" s="41" t="s">
        <v>19</v>
      </c>
      <c r="G1165" s="10">
        <v>2.5</v>
      </c>
      <c r="H1165" s="10">
        <v>2.2999999999999998</v>
      </c>
      <c r="I1165" s="10">
        <f t="shared" si="43"/>
        <v>92</v>
      </c>
      <c r="J1165" s="10">
        <f t="shared" si="47"/>
        <v>-0.20000000000000018</v>
      </c>
      <c r="K1165" s="10">
        <v>-0.2</v>
      </c>
      <c r="L1165" s="12" t="s">
        <v>18</v>
      </c>
      <c r="M1165" s="350" t="s">
        <v>1523</v>
      </c>
    </row>
    <row r="1166" spans="1:13" ht="26.4">
      <c r="A1166" s="77" t="e">
        <f>VLOOKUP(B1166,#REF!,3,FALSE)</f>
        <v>#REF!</v>
      </c>
      <c r="B1166" s="105">
        <v>617</v>
      </c>
      <c r="C1166" s="64" t="s">
        <v>128</v>
      </c>
      <c r="D1166" s="50" t="s">
        <v>703</v>
      </c>
      <c r="E1166" s="56" t="s">
        <v>702</v>
      </c>
      <c r="F1166" s="51" t="s">
        <v>12</v>
      </c>
      <c r="G1166" s="28">
        <f>SUM(G1158:G1165)</f>
        <v>76559.8</v>
      </c>
      <c r="H1166" s="28">
        <f>SUM(H1158:H1165)</f>
        <v>65837.100000000006</v>
      </c>
      <c r="I1166" s="28">
        <f t="shared" si="43"/>
        <v>85.994346902682622</v>
      </c>
      <c r="J1166" s="28">
        <f t="shared" si="47"/>
        <v>-10722.699999999997</v>
      </c>
      <c r="K1166" s="28">
        <f>SUM(K1158:K1165)</f>
        <v>-10722.7</v>
      </c>
      <c r="L1166" s="115"/>
      <c r="M1166" s="350"/>
    </row>
    <row r="1167" spans="1:13" ht="26.4">
      <c r="A1167" s="77" t="e">
        <f>VLOOKUP(B1167,#REF!,3,FALSE)</f>
        <v>#REF!</v>
      </c>
      <c r="B1167" s="14">
        <v>617</v>
      </c>
      <c r="C1167" s="26" t="s">
        <v>128</v>
      </c>
      <c r="D1167" s="36" t="s">
        <v>704</v>
      </c>
      <c r="E1167" s="46" t="s">
        <v>132</v>
      </c>
      <c r="F1167" s="41" t="s">
        <v>8</v>
      </c>
      <c r="G1167" s="48">
        <v>53939.9</v>
      </c>
      <c r="H1167" s="48">
        <v>50851.3</v>
      </c>
      <c r="I1167" s="10">
        <f t="shared" si="43"/>
        <v>94.273997541708468</v>
      </c>
      <c r="J1167" s="10">
        <f t="shared" si="47"/>
        <v>-3088.5999999999985</v>
      </c>
      <c r="K1167" s="10">
        <v>-75.599999999999994</v>
      </c>
      <c r="L1167" s="54" t="s">
        <v>27</v>
      </c>
      <c r="M1167" s="15" t="s">
        <v>506</v>
      </c>
    </row>
    <row r="1168" spans="1:13" ht="26.4">
      <c r="A1168" s="77" t="e">
        <f>VLOOKUP(B1168,#REF!,3,FALSE)</f>
        <v>#REF!</v>
      </c>
      <c r="B1168" s="14">
        <v>617</v>
      </c>
      <c r="C1168" s="26" t="s">
        <v>128</v>
      </c>
      <c r="D1168" s="36" t="s">
        <v>704</v>
      </c>
      <c r="E1168" s="46" t="s">
        <v>132</v>
      </c>
      <c r="F1168" s="41" t="s">
        <v>8</v>
      </c>
      <c r="G1168" s="48"/>
      <c r="H1168" s="48"/>
      <c r="I1168" s="10"/>
      <c r="J1168" s="10"/>
      <c r="K1168" s="10">
        <v>-93.5</v>
      </c>
      <c r="L1168" s="12" t="s">
        <v>50</v>
      </c>
      <c r="M1168" s="350" t="s">
        <v>357</v>
      </c>
    </row>
    <row r="1169" spans="1:13" ht="26.4">
      <c r="A1169" s="77" t="e">
        <f>VLOOKUP(B1169,#REF!,3,FALSE)</f>
        <v>#REF!</v>
      </c>
      <c r="B1169" s="14">
        <v>617</v>
      </c>
      <c r="C1169" s="26" t="s">
        <v>128</v>
      </c>
      <c r="D1169" s="36" t="s">
        <v>704</v>
      </c>
      <c r="E1169" s="46" t="s">
        <v>132</v>
      </c>
      <c r="F1169" s="41" t="s">
        <v>8</v>
      </c>
      <c r="G1169" s="48"/>
      <c r="H1169" s="48"/>
      <c r="I1169" s="10"/>
      <c r="J1169" s="10"/>
      <c r="K1169" s="10">
        <v>-270.39999999999998</v>
      </c>
      <c r="L1169" s="61" t="s">
        <v>10</v>
      </c>
      <c r="M1169" s="15" t="s">
        <v>448</v>
      </c>
    </row>
    <row r="1170" spans="1:13" ht="26.4">
      <c r="A1170" s="77" t="e">
        <f>VLOOKUP(B1170,#REF!,3,FALSE)</f>
        <v>#REF!</v>
      </c>
      <c r="B1170" s="14">
        <v>617</v>
      </c>
      <c r="C1170" s="26" t="s">
        <v>128</v>
      </c>
      <c r="D1170" s="36" t="s">
        <v>704</v>
      </c>
      <c r="E1170" s="46" t="s">
        <v>132</v>
      </c>
      <c r="F1170" s="41" t="s">
        <v>8</v>
      </c>
      <c r="G1170" s="48"/>
      <c r="H1170" s="48"/>
      <c r="I1170" s="10"/>
      <c r="J1170" s="10"/>
      <c r="K1170" s="10">
        <v>-1051.0999999999999</v>
      </c>
      <c r="L1170" s="54" t="s">
        <v>122</v>
      </c>
      <c r="M1170" s="15" t="s">
        <v>1551</v>
      </c>
    </row>
    <row r="1171" spans="1:13" ht="26.4">
      <c r="A1171" s="77" t="e">
        <f>VLOOKUP(B1171,#REF!,3,FALSE)</f>
        <v>#REF!</v>
      </c>
      <c r="B1171" s="14">
        <v>617</v>
      </c>
      <c r="C1171" s="26" t="s">
        <v>128</v>
      </c>
      <c r="D1171" s="36" t="s">
        <v>704</v>
      </c>
      <c r="E1171" s="46" t="s">
        <v>132</v>
      </c>
      <c r="F1171" s="41" t="s">
        <v>8</v>
      </c>
      <c r="G1171" s="48"/>
      <c r="H1171" s="48"/>
      <c r="I1171" s="10"/>
      <c r="J1171" s="10"/>
      <c r="K1171" s="10">
        <v>-263.89999999999998</v>
      </c>
      <c r="L1171" s="61" t="s">
        <v>10</v>
      </c>
      <c r="M1171" s="15" t="s">
        <v>448</v>
      </c>
    </row>
    <row r="1172" spans="1:13" ht="26.4">
      <c r="A1172" s="77" t="e">
        <f>VLOOKUP(B1172,#REF!,3,FALSE)</f>
        <v>#REF!</v>
      </c>
      <c r="B1172" s="14">
        <v>617</v>
      </c>
      <c r="C1172" s="26" t="s">
        <v>128</v>
      </c>
      <c r="D1172" s="36" t="s">
        <v>704</v>
      </c>
      <c r="E1172" s="46" t="s">
        <v>132</v>
      </c>
      <c r="F1172" s="41" t="s">
        <v>8</v>
      </c>
      <c r="G1172" s="48"/>
      <c r="H1172" s="48"/>
      <c r="I1172" s="10"/>
      <c r="J1172" s="10"/>
      <c r="K1172" s="10">
        <v>-1334.1</v>
      </c>
      <c r="L1172" s="61" t="s">
        <v>10</v>
      </c>
      <c r="M1172" s="15" t="s">
        <v>448</v>
      </c>
    </row>
    <row r="1173" spans="1:13" ht="26.4">
      <c r="A1173" s="77" t="e">
        <f>VLOOKUP(B1173,#REF!,3,FALSE)</f>
        <v>#REF!</v>
      </c>
      <c r="B1173" s="14">
        <v>617</v>
      </c>
      <c r="C1173" s="26" t="s">
        <v>128</v>
      </c>
      <c r="D1173" s="36" t="s">
        <v>704</v>
      </c>
      <c r="E1173" s="46" t="s">
        <v>132</v>
      </c>
      <c r="F1173" s="41" t="s">
        <v>11</v>
      </c>
      <c r="G1173" s="48">
        <v>55.7</v>
      </c>
      <c r="H1173" s="48">
        <v>11</v>
      </c>
      <c r="I1173" s="10">
        <f t="shared" ref="I1173:I1241" si="48">IF(ISBLANK(H1173),"",+H1173/G1173*100)</f>
        <v>19.748653500897664</v>
      </c>
      <c r="J1173" s="10">
        <f t="shared" si="47"/>
        <v>-44.7</v>
      </c>
      <c r="K1173" s="10">
        <v>-44.7</v>
      </c>
      <c r="L1173" s="12" t="s">
        <v>50</v>
      </c>
      <c r="M1173" s="350" t="s">
        <v>357</v>
      </c>
    </row>
    <row r="1174" spans="1:13" ht="26.4">
      <c r="A1174" s="77" t="e">
        <f>VLOOKUP(B1174,#REF!,3,FALSE)</f>
        <v>#REF!</v>
      </c>
      <c r="B1174" s="105">
        <v>617</v>
      </c>
      <c r="C1174" s="64" t="s">
        <v>128</v>
      </c>
      <c r="D1174" s="50" t="s">
        <v>704</v>
      </c>
      <c r="E1174" s="56" t="s">
        <v>132</v>
      </c>
      <c r="F1174" s="51" t="s">
        <v>12</v>
      </c>
      <c r="G1174" s="28">
        <f>SUM(G1167:G1173)</f>
        <v>53995.6</v>
      </c>
      <c r="H1174" s="28">
        <f>SUM(H1167:H1173)</f>
        <v>50862.3</v>
      </c>
      <c r="I1174" s="28">
        <f t="shared" si="48"/>
        <v>94.197119765314213</v>
      </c>
      <c r="J1174" s="28">
        <f t="shared" si="47"/>
        <v>-3133.2999999999956</v>
      </c>
      <c r="K1174" s="28">
        <f>SUM(K1167:K1173)</f>
        <v>-3133.2999999999997</v>
      </c>
      <c r="L1174" s="115"/>
      <c r="M1174" s="350"/>
    </row>
    <row r="1175" spans="1:13" ht="26.4">
      <c r="A1175" s="77" t="e">
        <f>VLOOKUP(B1175,#REF!,3,FALSE)</f>
        <v>#REF!</v>
      </c>
      <c r="B1175" s="14">
        <v>617</v>
      </c>
      <c r="C1175" s="26" t="s">
        <v>128</v>
      </c>
      <c r="D1175" s="36" t="s">
        <v>706</v>
      </c>
      <c r="E1175" s="46" t="s">
        <v>705</v>
      </c>
      <c r="F1175" s="41" t="s">
        <v>8</v>
      </c>
      <c r="G1175" s="47">
        <v>12984.5</v>
      </c>
      <c r="H1175" s="47">
        <v>11225.7</v>
      </c>
      <c r="I1175" s="10">
        <f t="shared" si="48"/>
        <v>86.454618968770461</v>
      </c>
      <c r="J1175" s="10">
        <f t="shared" si="47"/>
        <v>-1758.7999999999993</v>
      </c>
      <c r="K1175" s="10">
        <v>-1312.7</v>
      </c>
      <c r="L1175" s="12" t="s">
        <v>56</v>
      </c>
      <c r="M1175" s="15" t="s">
        <v>1537</v>
      </c>
    </row>
    <row r="1176" spans="1:13" ht="26.4">
      <c r="A1176" s="77" t="e">
        <f>VLOOKUP(B1176,#REF!,3,FALSE)</f>
        <v>#REF!</v>
      </c>
      <c r="B1176" s="14">
        <v>617</v>
      </c>
      <c r="C1176" s="26" t="s">
        <v>128</v>
      </c>
      <c r="D1176" s="36" t="s">
        <v>706</v>
      </c>
      <c r="E1176" s="46" t="s">
        <v>705</v>
      </c>
      <c r="F1176" s="41" t="s">
        <v>8</v>
      </c>
      <c r="G1176" s="47"/>
      <c r="H1176" s="47"/>
      <c r="I1176" s="10"/>
      <c r="J1176" s="10"/>
      <c r="K1176" s="10">
        <v>-149.30000000000001</v>
      </c>
      <c r="L1176" s="12" t="s">
        <v>50</v>
      </c>
      <c r="M1176" s="350" t="s">
        <v>1525</v>
      </c>
    </row>
    <row r="1177" spans="1:13" ht="26.4">
      <c r="A1177" s="77" t="e">
        <f>VLOOKUP(B1177,#REF!,3,FALSE)</f>
        <v>#REF!</v>
      </c>
      <c r="B1177" s="14">
        <v>617</v>
      </c>
      <c r="C1177" s="26" t="s">
        <v>128</v>
      </c>
      <c r="D1177" s="36" t="s">
        <v>706</v>
      </c>
      <c r="E1177" s="46" t="s">
        <v>705</v>
      </c>
      <c r="F1177" s="41" t="s">
        <v>8</v>
      </c>
      <c r="G1177" s="47"/>
      <c r="H1177" s="47"/>
      <c r="I1177" s="10"/>
      <c r="J1177" s="10"/>
      <c r="K1177" s="10">
        <v>-142.1</v>
      </c>
      <c r="L1177" s="54" t="s">
        <v>121</v>
      </c>
      <c r="M1177" s="350" t="s">
        <v>1526</v>
      </c>
    </row>
    <row r="1178" spans="1:13" ht="39.6">
      <c r="A1178" s="77" t="e">
        <f>VLOOKUP(B1178,#REF!,3,FALSE)</f>
        <v>#REF!</v>
      </c>
      <c r="B1178" s="14">
        <v>617</v>
      </c>
      <c r="C1178" s="26" t="s">
        <v>128</v>
      </c>
      <c r="D1178" s="36" t="s">
        <v>706</v>
      </c>
      <c r="E1178" s="46" t="s">
        <v>705</v>
      </c>
      <c r="F1178" s="41" t="s">
        <v>8</v>
      </c>
      <c r="G1178" s="47"/>
      <c r="H1178" s="47"/>
      <c r="I1178" s="10"/>
      <c r="J1178" s="10"/>
      <c r="K1178" s="10">
        <v>-79.3</v>
      </c>
      <c r="L1178" s="61" t="s">
        <v>155</v>
      </c>
      <c r="M1178" s="15" t="s">
        <v>1552</v>
      </c>
    </row>
    <row r="1179" spans="1:13" ht="26.4">
      <c r="A1179" s="77" t="e">
        <f>VLOOKUP(B1179,#REF!,3,FALSE)</f>
        <v>#REF!</v>
      </c>
      <c r="B1179" s="14">
        <v>617</v>
      </c>
      <c r="C1179" s="26" t="s">
        <v>128</v>
      </c>
      <c r="D1179" s="36" t="s">
        <v>706</v>
      </c>
      <c r="E1179" s="46" t="s">
        <v>705</v>
      </c>
      <c r="F1179" s="41" t="s">
        <v>8</v>
      </c>
      <c r="G1179" s="47"/>
      <c r="H1179" s="47"/>
      <c r="I1179" s="10" t="str">
        <f t="shared" si="48"/>
        <v/>
      </c>
      <c r="J1179" s="10"/>
      <c r="K1179" s="10">
        <v>-62.2</v>
      </c>
      <c r="L1179" s="61" t="s">
        <v>10</v>
      </c>
      <c r="M1179" s="350" t="s">
        <v>1527</v>
      </c>
    </row>
    <row r="1180" spans="1:13" ht="26.4">
      <c r="A1180" s="77" t="e">
        <f>VLOOKUP(B1180,#REF!,3,FALSE)</f>
        <v>#REF!</v>
      </c>
      <c r="B1180" s="14">
        <v>617</v>
      </c>
      <c r="C1180" s="26" t="s">
        <v>128</v>
      </c>
      <c r="D1180" s="36" t="s">
        <v>706</v>
      </c>
      <c r="E1180" s="46" t="s">
        <v>705</v>
      </c>
      <c r="F1180" s="41" t="s">
        <v>8</v>
      </c>
      <c r="G1180" s="47"/>
      <c r="H1180" s="47"/>
      <c r="I1180" s="10" t="str">
        <f t="shared" si="48"/>
        <v/>
      </c>
      <c r="J1180" s="10"/>
      <c r="K1180" s="10">
        <v>-13.2</v>
      </c>
      <c r="L1180" s="61" t="s">
        <v>9</v>
      </c>
      <c r="M1180" s="15" t="s">
        <v>1553</v>
      </c>
    </row>
    <row r="1181" spans="1:13" ht="26.4">
      <c r="A1181" s="77" t="e">
        <f>VLOOKUP(B1181,#REF!,3,FALSE)</f>
        <v>#REF!</v>
      </c>
      <c r="B1181" s="105">
        <v>617</v>
      </c>
      <c r="C1181" s="64" t="s">
        <v>128</v>
      </c>
      <c r="D1181" s="50" t="s">
        <v>706</v>
      </c>
      <c r="E1181" s="56" t="s">
        <v>705</v>
      </c>
      <c r="F1181" s="51" t="s">
        <v>12</v>
      </c>
      <c r="G1181" s="28">
        <f>SUM(G1175:G1180)</f>
        <v>12984.5</v>
      </c>
      <c r="H1181" s="28">
        <f>SUM(H1175:H1180)</f>
        <v>11225.7</v>
      </c>
      <c r="I1181" s="28">
        <f t="shared" si="48"/>
        <v>86.454618968770461</v>
      </c>
      <c r="J1181" s="28">
        <f t="shared" si="47"/>
        <v>-1758.7999999999993</v>
      </c>
      <c r="K1181" s="28">
        <f>SUM(K1175:K1180)</f>
        <v>-1758.8</v>
      </c>
      <c r="L1181" s="115"/>
      <c r="M1181" s="350"/>
    </row>
    <row r="1182" spans="1:13" ht="26.4">
      <c r="A1182" s="77" t="e">
        <f>VLOOKUP(B1182,#REF!,3,FALSE)</f>
        <v>#REF!</v>
      </c>
      <c r="B1182" s="14">
        <v>617</v>
      </c>
      <c r="C1182" s="26" t="s">
        <v>128</v>
      </c>
      <c r="D1182" s="36" t="s">
        <v>708</v>
      </c>
      <c r="E1182" s="49" t="s">
        <v>707</v>
      </c>
      <c r="F1182" s="41" t="s">
        <v>8</v>
      </c>
      <c r="G1182" s="174">
        <v>5376.6</v>
      </c>
      <c r="H1182" s="19">
        <v>4898.1000000000004</v>
      </c>
      <c r="I1182" s="10">
        <f t="shared" si="48"/>
        <v>91.100323624595475</v>
      </c>
      <c r="J1182" s="10">
        <f t="shared" si="47"/>
        <v>-478.5</v>
      </c>
      <c r="K1182" s="35">
        <v>-367.6</v>
      </c>
      <c r="L1182" s="61" t="s">
        <v>27</v>
      </c>
      <c r="M1182" s="350" t="s">
        <v>1528</v>
      </c>
    </row>
    <row r="1183" spans="1:13" ht="26.4">
      <c r="A1183" s="77" t="e">
        <f>VLOOKUP(B1183,#REF!,3,FALSE)</f>
        <v>#REF!</v>
      </c>
      <c r="B1183" s="14">
        <v>617</v>
      </c>
      <c r="C1183" s="26" t="s">
        <v>128</v>
      </c>
      <c r="D1183" s="36" t="s">
        <v>708</v>
      </c>
      <c r="E1183" s="49" t="s">
        <v>707</v>
      </c>
      <c r="F1183" s="41" t="s">
        <v>8</v>
      </c>
      <c r="G1183" s="19"/>
      <c r="H1183" s="19"/>
      <c r="I1183" s="10" t="str">
        <f t="shared" si="48"/>
        <v/>
      </c>
      <c r="J1183" s="10"/>
      <c r="K1183" s="35">
        <v>-22.6</v>
      </c>
      <c r="L1183" s="54" t="s">
        <v>121</v>
      </c>
      <c r="M1183" s="350" t="s">
        <v>1529</v>
      </c>
    </row>
    <row r="1184" spans="1:13" ht="39.6">
      <c r="A1184" s="77" t="e">
        <f>VLOOKUP(B1184,#REF!,3,FALSE)</f>
        <v>#REF!</v>
      </c>
      <c r="B1184" s="14">
        <v>617</v>
      </c>
      <c r="C1184" s="26" t="s">
        <v>128</v>
      </c>
      <c r="D1184" s="36" t="s">
        <v>708</v>
      </c>
      <c r="E1184" s="49" t="s">
        <v>707</v>
      </c>
      <c r="F1184" s="41" t="s">
        <v>8</v>
      </c>
      <c r="G1184" s="19"/>
      <c r="H1184" s="19"/>
      <c r="I1184" s="10"/>
      <c r="J1184" s="10"/>
      <c r="K1184" s="35">
        <v>-38.9</v>
      </c>
      <c r="L1184" s="61" t="s">
        <v>9</v>
      </c>
      <c r="M1184" s="350" t="s">
        <v>1530</v>
      </c>
    </row>
    <row r="1185" spans="1:13" ht="26.4">
      <c r="A1185" s="77" t="e">
        <f>VLOOKUP(B1185,#REF!,3,FALSE)</f>
        <v>#REF!</v>
      </c>
      <c r="B1185" s="14">
        <v>617</v>
      </c>
      <c r="C1185" s="26" t="s">
        <v>128</v>
      </c>
      <c r="D1185" s="36" t="s">
        <v>708</v>
      </c>
      <c r="E1185" s="49" t="s">
        <v>707</v>
      </c>
      <c r="F1185" s="41" t="s">
        <v>8</v>
      </c>
      <c r="G1185" s="19"/>
      <c r="H1185" s="19"/>
      <c r="I1185" s="10"/>
      <c r="J1185" s="10"/>
      <c r="K1185" s="35">
        <v>-41.3</v>
      </c>
      <c r="L1185" s="61" t="s">
        <v>10</v>
      </c>
      <c r="M1185" s="350" t="s">
        <v>1283</v>
      </c>
    </row>
    <row r="1186" spans="1:13" ht="26.4">
      <c r="A1186" s="77" t="e">
        <f>VLOOKUP(B1186,#REF!,3,FALSE)</f>
        <v>#REF!</v>
      </c>
      <c r="B1186" s="14">
        <v>617</v>
      </c>
      <c r="C1186" s="26" t="s">
        <v>128</v>
      </c>
      <c r="D1186" s="36" t="s">
        <v>708</v>
      </c>
      <c r="E1186" s="49" t="s">
        <v>707</v>
      </c>
      <c r="F1186" s="41" t="s">
        <v>8</v>
      </c>
      <c r="G1186" s="19"/>
      <c r="H1186" s="19"/>
      <c r="I1186" s="10"/>
      <c r="J1186" s="10"/>
      <c r="K1186" s="35">
        <v>-8.1</v>
      </c>
      <c r="L1186" s="61" t="s">
        <v>9</v>
      </c>
      <c r="M1186" s="350" t="s">
        <v>1531</v>
      </c>
    </row>
    <row r="1187" spans="1:13" ht="26.4">
      <c r="A1187" s="77" t="e">
        <f>VLOOKUP(B1187,#REF!,3,FALSE)</f>
        <v>#REF!</v>
      </c>
      <c r="B1187" s="14">
        <v>617</v>
      </c>
      <c r="C1187" s="26" t="s">
        <v>128</v>
      </c>
      <c r="D1187" s="36" t="s">
        <v>708</v>
      </c>
      <c r="E1187" s="49" t="s">
        <v>707</v>
      </c>
      <c r="F1187" s="41" t="s">
        <v>701</v>
      </c>
      <c r="G1187" s="19">
        <v>54</v>
      </c>
      <c r="H1187" s="19">
        <v>0</v>
      </c>
      <c r="I1187" s="10">
        <f t="shared" si="48"/>
        <v>0</v>
      </c>
      <c r="J1187" s="10">
        <f t="shared" si="47"/>
        <v>-54</v>
      </c>
      <c r="K1187" s="10">
        <v>-54</v>
      </c>
      <c r="L1187" s="61" t="s">
        <v>10</v>
      </c>
      <c r="M1187" s="350" t="s">
        <v>1283</v>
      </c>
    </row>
    <row r="1188" spans="1:13" ht="26.4">
      <c r="A1188" s="77" t="e">
        <f>VLOOKUP(B1188,#REF!,3,FALSE)</f>
        <v>#REF!</v>
      </c>
      <c r="B1188" s="14">
        <v>617</v>
      </c>
      <c r="C1188" s="26" t="s">
        <v>128</v>
      </c>
      <c r="D1188" s="36" t="s">
        <v>708</v>
      </c>
      <c r="E1188" s="49" t="s">
        <v>707</v>
      </c>
      <c r="F1188" s="41" t="s">
        <v>11</v>
      </c>
      <c r="G1188" s="19">
        <v>11</v>
      </c>
      <c r="H1188" s="19">
        <v>4.2</v>
      </c>
      <c r="I1188" s="10">
        <f t="shared" si="48"/>
        <v>38.181818181818187</v>
      </c>
      <c r="J1188" s="10">
        <f t="shared" si="47"/>
        <v>-6.8</v>
      </c>
      <c r="K1188" s="10">
        <v>-6.8</v>
      </c>
      <c r="L1188" s="61" t="s">
        <v>9</v>
      </c>
      <c r="M1188" s="15" t="s">
        <v>1554</v>
      </c>
    </row>
    <row r="1189" spans="1:13" ht="26.4">
      <c r="A1189" s="77" t="e">
        <f>VLOOKUP(B1189,#REF!,3,FALSE)</f>
        <v>#REF!</v>
      </c>
      <c r="B1189" s="105">
        <v>617</v>
      </c>
      <c r="C1189" s="64" t="s">
        <v>128</v>
      </c>
      <c r="D1189" s="50" t="s">
        <v>708</v>
      </c>
      <c r="E1189" s="93" t="s">
        <v>707</v>
      </c>
      <c r="F1189" s="51" t="s">
        <v>12</v>
      </c>
      <c r="G1189" s="28">
        <f>SUM(G1182:G1188)</f>
        <v>5441.6</v>
      </c>
      <c r="H1189" s="28">
        <f>SUM(H1182:H1188)</f>
        <v>4902.3</v>
      </c>
      <c r="I1189" s="28">
        <f t="shared" si="48"/>
        <v>90.089311967068511</v>
      </c>
      <c r="J1189" s="28">
        <f t="shared" si="47"/>
        <v>-539.30000000000018</v>
      </c>
      <c r="K1189" s="28">
        <f>SUM(K1182:K1188)</f>
        <v>-539.29999999999995</v>
      </c>
      <c r="L1189" s="115"/>
      <c r="M1189" s="350"/>
    </row>
    <row r="1190" spans="1:13" ht="26.4">
      <c r="A1190" s="77" t="e">
        <f>VLOOKUP(B1190,#REF!,3,FALSE)</f>
        <v>#REF!</v>
      </c>
      <c r="B1190" s="14">
        <v>617</v>
      </c>
      <c r="C1190" s="26" t="s">
        <v>128</v>
      </c>
      <c r="D1190" s="36" t="s">
        <v>709</v>
      </c>
      <c r="E1190" s="49" t="s">
        <v>710</v>
      </c>
      <c r="F1190" s="41" t="s">
        <v>8</v>
      </c>
      <c r="G1190" s="19">
        <v>5050.2</v>
      </c>
      <c r="H1190" s="19">
        <v>3324.2</v>
      </c>
      <c r="I1190" s="10">
        <f t="shared" si="48"/>
        <v>65.823135717397335</v>
      </c>
      <c r="J1190" s="10">
        <f t="shared" si="47"/>
        <v>-1726</v>
      </c>
      <c r="K1190" s="10">
        <v>-222.9</v>
      </c>
      <c r="L1190" s="12" t="s">
        <v>56</v>
      </c>
      <c r="M1190" s="15" t="s">
        <v>1537</v>
      </c>
    </row>
    <row r="1191" spans="1:13" ht="26.4">
      <c r="A1191" s="77" t="e">
        <f>VLOOKUP(B1191,#REF!,3,FALSE)</f>
        <v>#REF!</v>
      </c>
      <c r="B1191" s="14">
        <v>617</v>
      </c>
      <c r="C1191" s="26" t="s">
        <v>128</v>
      </c>
      <c r="D1191" s="36" t="s">
        <v>709</v>
      </c>
      <c r="E1191" s="49" t="s">
        <v>710</v>
      </c>
      <c r="F1191" s="41" t="s">
        <v>8</v>
      </c>
      <c r="G1191" s="19"/>
      <c r="H1191" s="19"/>
      <c r="I1191" s="10" t="str">
        <f t="shared" si="48"/>
        <v/>
      </c>
      <c r="J1191" s="10"/>
      <c r="K1191" s="10">
        <v>-4.3</v>
      </c>
      <c r="L1191" s="196" t="s">
        <v>294</v>
      </c>
      <c r="M1191" s="15" t="s">
        <v>1555</v>
      </c>
    </row>
    <row r="1192" spans="1:13" ht="26.4">
      <c r="A1192" s="77" t="e">
        <f>VLOOKUP(B1192,#REF!,3,FALSE)</f>
        <v>#REF!</v>
      </c>
      <c r="B1192" s="14">
        <v>617</v>
      </c>
      <c r="C1192" s="26" t="s">
        <v>128</v>
      </c>
      <c r="D1192" s="36" t="s">
        <v>709</v>
      </c>
      <c r="E1192" s="49" t="s">
        <v>710</v>
      </c>
      <c r="F1192" s="41" t="s">
        <v>8</v>
      </c>
      <c r="G1192" s="19"/>
      <c r="H1192" s="19"/>
      <c r="I1192" s="10"/>
      <c r="J1192" s="10"/>
      <c r="K1192" s="10">
        <v>-178</v>
      </c>
      <c r="L1192" s="61" t="s">
        <v>10</v>
      </c>
      <c r="M1192" s="350" t="s">
        <v>1283</v>
      </c>
    </row>
    <row r="1193" spans="1:13" ht="39.6">
      <c r="A1193" s="77" t="e">
        <f>VLOOKUP(B1193,#REF!,3,FALSE)</f>
        <v>#REF!</v>
      </c>
      <c r="B1193" s="14">
        <v>617</v>
      </c>
      <c r="C1193" s="26" t="s">
        <v>128</v>
      </c>
      <c r="D1193" s="36" t="s">
        <v>709</v>
      </c>
      <c r="E1193" s="49" t="s">
        <v>710</v>
      </c>
      <c r="F1193" s="41" t="s">
        <v>8</v>
      </c>
      <c r="G1193" s="19"/>
      <c r="H1193" s="19"/>
      <c r="I1193" s="10"/>
      <c r="J1193" s="10"/>
      <c r="K1193" s="10">
        <v>-1188.7</v>
      </c>
      <c r="L1193" s="12" t="s">
        <v>50</v>
      </c>
      <c r="M1193" s="15" t="s">
        <v>1556</v>
      </c>
    </row>
    <row r="1194" spans="1:13" ht="26.4">
      <c r="A1194" s="77" t="e">
        <f>VLOOKUP(B1194,#REF!,3,FALSE)</f>
        <v>#REF!</v>
      </c>
      <c r="B1194" s="14">
        <v>617</v>
      </c>
      <c r="C1194" s="26" t="s">
        <v>128</v>
      </c>
      <c r="D1194" s="36" t="s">
        <v>709</v>
      </c>
      <c r="E1194" s="49" t="s">
        <v>710</v>
      </c>
      <c r="F1194" s="41" t="s">
        <v>8</v>
      </c>
      <c r="G1194" s="19"/>
      <c r="H1194" s="19"/>
      <c r="I1194" s="10"/>
      <c r="J1194" s="10"/>
      <c r="K1194" s="10">
        <v>-1.7</v>
      </c>
      <c r="L1194" s="61" t="s">
        <v>27</v>
      </c>
      <c r="M1194" s="15" t="s">
        <v>1541</v>
      </c>
    </row>
    <row r="1195" spans="1:13" ht="26.4">
      <c r="A1195" s="77" t="e">
        <f>VLOOKUP(B1195,#REF!,3,FALSE)</f>
        <v>#REF!</v>
      </c>
      <c r="B1195" s="14">
        <v>617</v>
      </c>
      <c r="C1195" s="26" t="s">
        <v>128</v>
      </c>
      <c r="D1195" s="36" t="s">
        <v>709</v>
      </c>
      <c r="E1195" s="49" t="s">
        <v>710</v>
      </c>
      <c r="F1195" s="41" t="s">
        <v>8</v>
      </c>
      <c r="G1195" s="19"/>
      <c r="H1195" s="19"/>
      <c r="I1195" s="10"/>
      <c r="J1195" s="10"/>
      <c r="K1195" s="10">
        <v>-130.4</v>
      </c>
      <c r="L1195" s="61" t="s">
        <v>10</v>
      </c>
      <c r="M1195" s="350" t="s">
        <v>1283</v>
      </c>
    </row>
    <row r="1196" spans="1:13" ht="26.4">
      <c r="A1196" s="77" t="e">
        <f>VLOOKUP(B1196,#REF!,3,FALSE)</f>
        <v>#REF!</v>
      </c>
      <c r="B1196" s="14">
        <v>617</v>
      </c>
      <c r="C1196" s="26" t="s">
        <v>128</v>
      </c>
      <c r="D1196" s="36" t="s">
        <v>709</v>
      </c>
      <c r="E1196" s="49" t="s">
        <v>710</v>
      </c>
      <c r="F1196" s="41" t="s">
        <v>11</v>
      </c>
      <c r="G1196" s="19">
        <v>210.9</v>
      </c>
      <c r="H1196" s="19">
        <v>190.3</v>
      </c>
      <c r="I1196" s="10">
        <f t="shared" ref="I1196" si="49">IF(ISBLANK(H1196),"",+H1196/G1196*100)</f>
        <v>90.232337600758655</v>
      </c>
      <c r="J1196" s="10">
        <f t="shared" ref="J1196" si="50">+H1196-G1196</f>
        <v>-20.599999999999994</v>
      </c>
      <c r="K1196" s="10">
        <v>-20.399999999999999</v>
      </c>
      <c r="L1196" s="12" t="s">
        <v>56</v>
      </c>
      <c r="M1196" s="15" t="s">
        <v>1557</v>
      </c>
    </row>
    <row r="1197" spans="1:13" ht="26.4">
      <c r="A1197" s="77" t="e">
        <f>VLOOKUP(B1197,#REF!,3,FALSE)</f>
        <v>#REF!</v>
      </c>
      <c r="B1197" s="14">
        <v>617</v>
      </c>
      <c r="C1197" s="26" t="s">
        <v>128</v>
      </c>
      <c r="D1197" s="36" t="s">
        <v>709</v>
      </c>
      <c r="E1197" s="49" t="s">
        <v>710</v>
      </c>
      <c r="F1197" s="41" t="s">
        <v>11</v>
      </c>
      <c r="G1197" s="19"/>
      <c r="H1197" s="19"/>
      <c r="I1197" s="10" t="str">
        <f t="shared" si="48"/>
        <v/>
      </c>
      <c r="J1197" s="10"/>
      <c r="K1197" s="10">
        <v>-0.2</v>
      </c>
      <c r="L1197" s="61" t="s">
        <v>27</v>
      </c>
      <c r="M1197" s="15" t="s">
        <v>1541</v>
      </c>
    </row>
    <row r="1198" spans="1:13" ht="26.4">
      <c r="A1198" s="77" t="e">
        <f>VLOOKUP(B1198,#REF!,3,FALSE)</f>
        <v>#REF!</v>
      </c>
      <c r="B1198" s="105">
        <v>617</v>
      </c>
      <c r="C1198" s="64" t="s">
        <v>128</v>
      </c>
      <c r="D1198" s="150" t="s">
        <v>709</v>
      </c>
      <c r="E1198" s="93" t="s">
        <v>710</v>
      </c>
      <c r="F1198" s="51" t="s">
        <v>12</v>
      </c>
      <c r="G1198" s="28">
        <f>SUM(G1190:G1197)</f>
        <v>5261.0999999999995</v>
      </c>
      <c r="H1198" s="28">
        <f>SUM(H1190:H1197)</f>
        <v>3514.5</v>
      </c>
      <c r="I1198" s="28">
        <f t="shared" si="48"/>
        <v>66.801619433198383</v>
      </c>
      <c r="J1198" s="28">
        <f t="shared" si="47"/>
        <v>-1746.5999999999995</v>
      </c>
      <c r="K1198" s="28">
        <f>SUM(K1190:K1197)</f>
        <v>-1746.6000000000004</v>
      </c>
      <c r="L1198" s="115"/>
      <c r="M1198" s="350"/>
    </row>
    <row r="1199" spans="1:13" ht="26.4">
      <c r="A1199" s="77" t="e">
        <f>VLOOKUP(B1199,#REF!,3,FALSE)</f>
        <v>#REF!</v>
      </c>
      <c r="B1199" s="14">
        <v>617</v>
      </c>
      <c r="C1199" s="26" t="s">
        <v>128</v>
      </c>
      <c r="D1199" s="36" t="s">
        <v>712</v>
      </c>
      <c r="E1199" s="49" t="s">
        <v>711</v>
      </c>
      <c r="F1199" s="41" t="s">
        <v>8</v>
      </c>
      <c r="G1199" s="19">
        <v>2360</v>
      </c>
      <c r="H1199" s="19">
        <v>2212.4</v>
      </c>
      <c r="I1199" s="10">
        <f t="shared" si="48"/>
        <v>93.745762711864415</v>
      </c>
      <c r="J1199" s="10">
        <f t="shared" si="47"/>
        <v>-147.59999999999991</v>
      </c>
      <c r="K1199" s="10">
        <v>-144.80000000000001</v>
      </c>
      <c r="L1199" s="61" t="s">
        <v>27</v>
      </c>
      <c r="M1199" s="15" t="s">
        <v>506</v>
      </c>
    </row>
    <row r="1200" spans="1:13" ht="26.4">
      <c r="A1200" s="77" t="e">
        <f>VLOOKUP(B1200,#REF!,3,FALSE)</f>
        <v>#REF!</v>
      </c>
      <c r="B1200" s="14">
        <v>617</v>
      </c>
      <c r="C1200" s="26" t="s">
        <v>128</v>
      </c>
      <c r="D1200" s="36" t="s">
        <v>712</v>
      </c>
      <c r="E1200" s="49" t="s">
        <v>711</v>
      </c>
      <c r="F1200" s="41" t="s">
        <v>8</v>
      </c>
      <c r="G1200" s="19"/>
      <c r="H1200" s="19"/>
      <c r="I1200" s="10" t="str">
        <f t="shared" si="48"/>
        <v/>
      </c>
      <c r="J1200" s="10"/>
      <c r="K1200" s="10">
        <v>-0.2</v>
      </c>
      <c r="L1200" s="12" t="s">
        <v>50</v>
      </c>
      <c r="M1200" s="15" t="s">
        <v>357</v>
      </c>
    </row>
    <row r="1201" spans="1:13" ht="26.4">
      <c r="A1201" s="77" t="e">
        <f>VLOOKUP(B1201,#REF!,3,FALSE)</f>
        <v>#REF!</v>
      </c>
      <c r="B1201" s="14">
        <v>617</v>
      </c>
      <c r="C1201" s="26" t="s">
        <v>128</v>
      </c>
      <c r="D1201" s="36" t="s">
        <v>712</v>
      </c>
      <c r="E1201" s="49" t="s">
        <v>711</v>
      </c>
      <c r="F1201" s="41" t="s">
        <v>8</v>
      </c>
      <c r="G1201" s="19"/>
      <c r="H1201" s="19"/>
      <c r="I1201" s="10" t="str">
        <f t="shared" si="48"/>
        <v/>
      </c>
      <c r="J1201" s="10"/>
      <c r="K1201" s="10">
        <v>-2.6</v>
      </c>
      <c r="L1201" s="61" t="s">
        <v>10</v>
      </c>
      <c r="M1201" s="15" t="s">
        <v>448</v>
      </c>
    </row>
    <row r="1202" spans="1:13" ht="26.4">
      <c r="A1202" s="77" t="e">
        <f>VLOOKUP(B1202,#REF!,3,FALSE)</f>
        <v>#REF!</v>
      </c>
      <c r="B1202" s="14">
        <v>617</v>
      </c>
      <c r="C1202" s="26" t="s">
        <v>128</v>
      </c>
      <c r="D1202" s="36" t="s">
        <v>712</v>
      </c>
      <c r="E1202" s="49" t="s">
        <v>711</v>
      </c>
      <c r="F1202" s="41" t="s">
        <v>11</v>
      </c>
      <c r="G1202" s="19">
        <v>1600.5</v>
      </c>
      <c r="H1202" s="19">
        <v>1396.7</v>
      </c>
      <c r="I1202" s="10">
        <f t="shared" si="48"/>
        <v>87.266479225242108</v>
      </c>
      <c r="J1202" s="10">
        <f t="shared" ref="J1202" si="51">+H1202-G1202</f>
        <v>-203.79999999999995</v>
      </c>
      <c r="K1202" s="10">
        <v>-124.1</v>
      </c>
      <c r="L1202" s="61" t="s">
        <v>27</v>
      </c>
      <c r="M1202" s="15" t="s">
        <v>506</v>
      </c>
    </row>
    <row r="1203" spans="1:13" ht="26.4">
      <c r="A1203" s="77" t="e">
        <f>VLOOKUP(B1203,#REF!,3,FALSE)</f>
        <v>#REF!</v>
      </c>
      <c r="B1203" s="14">
        <v>617</v>
      </c>
      <c r="C1203" s="26" t="s">
        <v>128</v>
      </c>
      <c r="D1203" s="36" t="s">
        <v>712</v>
      </c>
      <c r="E1203" s="49" t="s">
        <v>711</v>
      </c>
      <c r="F1203" s="41" t="s">
        <v>11</v>
      </c>
      <c r="G1203" s="19"/>
      <c r="H1203" s="19"/>
      <c r="I1203" s="10"/>
      <c r="J1203" s="10"/>
      <c r="K1203" s="10">
        <v>-55.5</v>
      </c>
      <c r="L1203" s="12" t="s">
        <v>50</v>
      </c>
      <c r="M1203" s="15" t="s">
        <v>357</v>
      </c>
    </row>
    <row r="1204" spans="1:13" ht="26.4">
      <c r="A1204" s="77" t="e">
        <f>VLOOKUP(B1204,#REF!,3,FALSE)</f>
        <v>#REF!</v>
      </c>
      <c r="B1204" s="14">
        <v>617</v>
      </c>
      <c r="C1204" s="26" t="s">
        <v>128</v>
      </c>
      <c r="D1204" s="36" t="s">
        <v>712</v>
      </c>
      <c r="E1204" s="49" t="s">
        <v>711</v>
      </c>
      <c r="F1204" s="41" t="s">
        <v>11</v>
      </c>
      <c r="G1204" s="19"/>
      <c r="H1204" s="19"/>
      <c r="I1204" s="10"/>
      <c r="J1204" s="10"/>
      <c r="K1204" s="10">
        <v>-24.2</v>
      </c>
      <c r="L1204" s="61" t="s">
        <v>10</v>
      </c>
      <c r="M1204" s="15" t="s">
        <v>448</v>
      </c>
    </row>
    <row r="1205" spans="1:13" ht="26.4">
      <c r="A1205" s="77" t="e">
        <f>VLOOKUP(B1205,#REF!,3,FALSE)</f>
        <v>#REF!</v>
      </c>
      <c r="B1205" s="105">
        <v>617</v>
      </c>
      <c r="C1205" s="64" t="s">
        <v>128</v>
      </c>
      <c r="D1205" s="50" t="s">
        <v>712</v>
      </c>
      <c r="E1205" s="93" t="s">
        <v>711</v>
      </c>
      <c r="F1205" s="51" t="s">
        <v>12</v>
      </c>
      <c r="G1205" s="28">
        <f>SUM(G1199:G1204)</f>
        <v>3960.5</v>
      </c>
      <c r="H1205" s="28">
        <f>SUM(H1199:H1204)</f>
        <v>3609.1000000000004</v>
      </c>
      <c r="I1205" s="28">
        <f t="shared" si="48"/>
        <v>91.127382906198719</v>
      </c>
      <c r="J1205" s="28">
        <f t="shared" si="47"/>
        <v>-351.39999999999964</v>
      </c>
      <c r="K1205" s="52">
        <f>SUM(K1199:K1204)</f>
        <v>-351.4</v>
      </c>
      <c r="L1205" s="115"/>
      <c r="M1205" s="350"/>
    </row>
    <row r="1206" spans="1:13" ht="26.4">
      <c r="A1206" s="77" t="e">
        <f>VLOOKUP(B1206,#REF!,3,FALSE)</f>
        <v>#REF!</v>
      </c>
      <c r="B1206" s="14">
        <v>617</v>
      </c>
      <c r="C1206" s="26" t="s">
        <v>128</v>
      </c>
      <c r="D1206" s="36" t="s">
        <v>714</v>
      </c>
      <c r="E1206" s="49" t="s">
        <v>713</v>
      </c>
      <c r="F1206" s="41" t="s">
        <v>715</v>
      </c>
      <c r="G1206" s="19">
        <v>7816</v>
      </c>
      <c r="H1206" s="19">
        <v>7815.2</v>
      </c>
      <c r="I1206" s="10">
        <f t="shared" si="48"/>
        <v>99.989764585465707</v>
      </c>
      <c r="J1206" s="10">
        <f t="shared" si="47"/>
        <v>-0.8000000000001819</v>
      </c>
      <c r="K1206" s="10">
        <v>-0.8000000000001819</v>
      </c>
      <c r="L1206" s="58"/>
      <c r="M1206" s="350"/>
    </row>
    <row r="1207" spans="1:13" ht="26.4">
      <c r="A1207" s="77" t="e">
        <f>VLOOKUP(B1207,#REF!,3,FALSE)</f>
        <v>#REF!</v>
      </c>
      <c r="B1207" s="105">
        <v>617</v>
      </c>
      <c r="C1207" s="64" t="s">
        <v>128</v>
      </c>
      <c r="D1207" s="50" t="s">
        <v>714</v>
      </c>
      <c r="E1207" s="93" t="s">
        <v>713</v>
      </c>
      <c r="F1207" s="51" t="s">
        <v>12</v>
      </c>
      <c r="G1207" s="28">
        <f>SUM(G1206:G1206)</f>
        <v>7816</v>
      </c>
      <c r="H1207" s="28">
        <f>SUM(H1206:H1206)</f>
        <v>7815.2</v>
      </c>
      <c r="I1207" s="28">
        <f t="shared" si="48"/>
        <v>99.989764585465707</v>
      </c>
      <c r="J1207" s="28">
        <f t="shared" ref="J1207:J1277" si="52">+H1207-G1207</f>
        <v>-0.8000000000001819</v>
      </c>
      <c r="K1207" s="28">
        <f>SUM(K1206:K1206)</f>
        <v>-0.8000000000001819</v>
      </c>
      <c r="L1207" s="115"/>
      <c r="M1207" s="350"/>
    </row>
    <row r="1208" spans="1:13" ht="79.2">
      <c r="A1208" s="77" t="e">
        <f>VLOOKUP(B1208,#REF!,3,FALSE)</f>
        <v>#REF!</v>
      </c>
      <c r="B1208" s="14">
        <v>617</v>
      </c>
      <c r="C1208" s="26" t="s">
        <v>128</v>
      </c>
      <c r="D1208" s="36" t="s">
        <v>717</v>
      </c>
      <c r="E1208" s="49" t="s">
        <v>716</v>
      </c>
      <c r="F1208" s="41" t="s">
        <v>718</v>
      </c>
      <c r="G1208" s="19">
        <v>1500</v>
      </c>
      <c r="H1208" s="19">
        <v>572.1</v>
      </c>
      <c r="I1208" s="10">
        <f t="shared" si="48"/>
        <v>38.14</v>
      </c>
      <c r="J1208" s="10">
        <f t="shared" si="52"/>
        <v>-927.9</v>
      </c>
      <c r="K1208" s="10">
        <v>-927.9</v>
      </c>
      <c r="L1208" s="54" t="s">
        <v>121</v>
      </c>
      <c r="M1208" s="15" t="s">
        <v>1532</v>
      </c>
    </row>
    <row r="1209" spans="1:13" ht="79.2">
      <c r="A1209" s="77" t="e">
        <f>VLOOKUP(B1209,#REF!,3,FALSE)</f>
        <v>#REF!</v>
      </c>
      <c r="B1209" s="14">
        <v>617</v>
      </c>
      <c r="C1209" s="26" t="s">
        <v>128</v>
      </c>
      <c r="D1209" s="36" t="s">
        <v>717</v>
      </c>
      <c r="E1209" s="49" t="s">
        <v>716</v>
      </c>
      <c r="F1209" s="41" t="s">
        <v>719</v>
      </c>
      <c r="G1209" s="19">
        <v>12536.7</v>
      </c>
      <c r="H1209" s="19">
        <v>5830.7</v>
      </c>
      <c r="I1209" s="10">
        <f t="shared" si="48"/>
        <v>46.509049430870959</v>
      </c>
      <c r="J1209" s="10">
        <f t="shared" si="52"/>
        <v>-6706.0000000000009</v>
      </c>
      <c r="K1209" s="10">
        <v>-6666</v>
      </c>
      <c r="L1209" s="54" t="s">
        <v>121</v>
      </c>
      <c r="M1209" s="15" t="s">
        <v>1532</v>
      </c>
    </row>
    <row r="1210" spans="1:13" ht="26.4">
      <c r="A1210" s="77" t="e">
        <f>VLOOKUP(B1210,#REF!,3,FALSE)</f>
        <v>#REF!</v>
      </c>
      <c r="B1210" s="14">
        <v>617</v>
      </c>
      <c r="C1210" s="26" t="s">
        <v>128</v>
      </c>
      <c r="D1210" s="36" t="s">
        <v>717</v>
      </c>
      <c r="E1210" s="49" t="s">
        <v>716</v>
      </c>
      <c r="F1210" s="41" t="s">
        <v>719</v>
      </c>
      <c r="G1210" s="19"/>
      <c r="H1210" s="19"/>
      <c r="I1210" s="10" t="str">
        <f t="shared" si="48"/>
        <v/>
      </c>
      <c r="J1210" s="10">
        <f t="shared" si="52"/>
        <v>0</v>
      </c>
      <c r="K1210" s="10">
        <v>-40</v>
      </c>
      <c r="L1210" s="61" t="s">
        <v>27</v>
      </c>
      <c r="M1210" s="350" t="s">
        <v>1533</v>
      </c>
    </row>
    <row r="1211" spans="1:13" ht="26.4">
      <c r="A1211" s="77" t="e">
        <f>VLOOKUP(B1211,#REF!,3,FALSE)</f>
        <v>#REF!</v>
      </c>
      <c r="B1211" s="105">
        <v>617</v>
      </c>
      <c r="C1211" s="64" t="s">
        <v>128</v>
      </c>
      <c r="D1211" s="50" t="s">
        <v>717</v>
      </c>
      <c r="E1211" s="93" t="s">
        <v>716</v>
      </c>
      <c r="F1211" s="51" t="s">
        <v>12</v>
      </c>
      <c r="G1211" s="28">
        <f>SUM(G1208:G1210)</f>
        <v>14036.7</v>
      </c>
      <c r="H1211" s="28">
        <f>SUM(H1208:H1210)</f>
        <v>6402.8</v>
      </c>
      <c r="I1211" s="28">
        <f t="shared" si="48"/>
        <v>45.614710010187579</v>
      </c>
      <c r="J1211" s="28">
        <f t="shared" si="52"/>
        <v>-7633.9000000000005</v>
      </c>
      <c r="K1211" s="28">
        <f>SUM(K1208:K1210)</f>
        <v>-7633.9</v>
      </c>
      <c r="L1211" s="115"/>
      <c r="M1211" s="350"/>
    </row>
    <row r="1212" spans="1:13" ht="105.6">
      <c r="A1212" s="77" t="e">
        <f>VLOOKUP(B1212,#REF!,3,FALSE)</f>
        <v>#REF!</v>
      </c>
      <c r="B1212" s="14">
        <v>617</v>
      </c>
      <c r="C1212" s="26" t="s">
        <v>128</v>
      </c>
      <c r="D1212" s="36" t="s">
        <v>720</v>
      </c>
      <c r="E1212" s="49" t="s">
        <v>300</v>
      </c>
      <c r="F1212" s="41" t="s">
        <v>291</v>
      </c>
      <c r="G1212" s="19">
        <v>612</v>
      </c>
      <c r="H1212" s="19">
        <v>88.4</v>
      </c>
      <c r="I1212" s="10">
        <f t="shared" si="48"/>
        <v>14.444444444444446</v>
      </c>
      <c r="J1212" s="10">
        <f t="shared" si="52"/>
        <v>-523.6</v>
      </c>
      <c r="K1212" s="10">
        <v>-523.6</v>
      </c>
      <c r="L1212" s="54" t="s">
        <v>121</v>
      </c>
      <c r="M1212" s="15" t="s">
        <v>1534</v>
      </c>
    </row>
    <row r="1213" spans="1:13" ht="26.4">
      <c r="A1213" s="77" t="e">
        <f>VLOOKUP(B1213,#REF!,3,FALSE)</f>
        <v>#REF!</v>
      </c>
      <c r="B1213" s="14">
        <v>617</v>
      </c>
      <c r="C1213" s="26" t="s">
        <v>128</v>
      </c>
      <c r="D1213" s="36" t="s">
        <v>720</v>
      </c>
      <c r="E1213" s="49" t="s">
        <v>300</v>
      </c>
      <c r="F1213" s="41" t="s">
        <v>602</v>
      </c>
      <c r="G1213" s="19">
        <v>8.8000000000000007</v>
      </c>
      <c r="H1213" s="19">
        <v>0.2</v>
      </c>
      <c r="I1213" s="10">
        <f t="shared" si="48"/>
        <v>2.2727272727272729</v>
      </c>
      <c r="J1213" s="10">
        <f t="shared" si="52"/>
        <v>-8.6000000000000014</v>
      </c>
      <c r="K1213" s="10">
        <v>-1.2</v>
      </c>
      <c r="L1213" s="61" t="s">
        <v>27</v>
      </c>
      <c r="M1213" s="350" t="s">
        <v>1510</v>
      </c>
    </row>
    <row r="1214" spans="1:13" ht="52.8">
      <c r="A1214" s="77" t="e">
        <f>VLOOKUP(B1214,#REF!,3,FALSE)</f>
        <v>#REF!</v>
      </c>
      <c r="B1214" s="14">
        <v>617</v>
      </c>
      <c r="C1214" s="26" t="s">
        <v>128</v>
      </c>
      <c r="D1214" s="36" t="s">
        <v>720</v>
      </c>
      <c r="E1214" s="49" t="s">
        <v>300</v>
      </c>
      <c r="F1214" s="41" t="s">
        <v>602</v>
      </c>
      <c r="G1214" s="19"/>
      <c r="H1214" s="19"/>
      <c r="I1214" s="10"/>
      <c r="J1214" s="10"/>
      <c r="K1214" s="10">
        <v>-7.4</v>
      </c>
      <c r="L1214" s="61" t="s">
        <v>9</v>
      </c>
      <c r="M1214" s="15" t="s">
        <v>1535</v>
      </c>
    </row>
    <row r="1215" spans="1:13" ht="26.4">
      <c r="A1215" s="77" t="e">
        <f>VLOOKUP(B1215,#REF!,3,FALSE)</f>
        <v>#REF!</v>
      </c>
      <c r="B1215" s="14">
        <v>617</v>
      </c>
      <c r="C1215" s="26" t="s">
        <v>128</v>
      </c>
      <c r="D1215" s="36" t="s">
        <v>720</v>
      </c>
      <c r="E1215" s="49" t="s">
        <v>300</v>
      </c>
      <c r="F1215" s="41" t="s">
        <v>71</v>
      </c>
      <c r="G1215" s="19">
        <v>16.2</v>
      </c>
      <c r="H1215" s="19">
        <v>2</v>
      </c>
      <c r="I1215" s="10">
        <f t="shared" si="48"/>
        <v>12.345679012345681</v>
      </c>
      <c r="J1215" s="10">
        <f t="shared" si="52"/>
        <v>-14.2</v>
      </c>
      <c r="K1215" s="10">
        <v>-1.6</v>
      </c>
      <c r="L1215" s="61" t="s">
        <v>27</v>
      </c>
      <c r="M1215" s="350" t="s">
        <v>1510</v>
      </c>
    </row>
    <row r="1216" spans="1:13" ht="52.8">
      <c r="A1216" s="77" t="e">
        <f>VLOOKUP(B1216,#REF!,3,FALSE)</f>
        <v>#REF!</v>
      </c>
      <c r="B1216" s="14">
        <v>617</v>
      </c>
      <c r="C1216" s="26" t="s">
        <v>128</v>
      </c>
      <c r="D1216" s="36" t="s">
        <v>720</v>
      </c>
      <c r="E1216" s="49" t="s">
        <v>300</v>
      </c>
      <c r="F1216" s="41" t="s">
        <v>71</v>
      </c>
      <c r="G1216" s="19"/>
      <c r="H1216" s="19"/>
      <c r="I1216" s="10"/>
      <c r="J1216" s="10"/>
      <c r="K1216" s="10">
        <v>-12.6</v>
      </c>
      <c r="L1216" s="61" t="s">
        <v>9</v>
      </c>
      <c r="M1216" s="15" t="s">
        <v>1535</v>
      </c>
    </row>
    <row r="1217" spans="1:13" ht="105.6">
      <c r="A1217" s="77" t="e">
        <f>VLOOKUP(B1217,#REF!,3,FALSE)</f>
        <v>#REF!</v>
      </c>
      <c r="B1217" s="14">
        <v>617</v>
      </c>
      <c r="C1217" s="26" t="s">
        <v>128</v>
      </c>
      <c r="D1217" s="36" t="s">
        <v>720</v>
      </c>
      <c r="E1217" s="49" t="s">
        <v>300</v>
      </c>
      <c r="F1217" s="41" t="s">
        <v>721</v>
      </c>
      <c r="G1217" s="19">
        <v>3318</v>
      </c>
      <c r="H1217" s="19">
        <v>500.9</v>
      </c>
      <c r="I1217" s="10">
        <f t="shared" si="48"/>
        <v>15.096443640747436</v>
      </c>
      <c r="J1217" s="10">
        <f t="shared" si="52"/>
        <v>-2817.1</v>
      </c>
      <c r="K1217" s="10">
        <v>-2817.1</v>
      </c>
      <c r="L1217" s="54" t="s">
        <v>121</v>
      </c>
      <c r="M1217" s="15" t="s">
        <v>1534</v>
      </c>
    </row>
    <row r="1218" spans="1:13" ht="52.8">
      <c r="A1218" s="77" t="e">
        <f>VLOOKUP(B1218,#REF!,3,FALSE)</f>
        <v>#REF!</v>
      </c>
      <c r="B1218" s="14">
        <v>617</v>
      </c>
      <c r="C1218" s="26" t="s">
        <v>128</v>
      </c>
      <c r="D1218" s="36" t="s">
        <v>720</v>
      </c>
      <c r="E1218" s="49" t="s">
        <v>300</v>
      </c>
      <c r="F1218" s="41" t="s">
        <v>332</v>
      </c>
      <c r="G1218" s="19">
        <v>18.100000000000001</v>
      </c>
      <c r="H1218" s="19">
        <v>0.9</v>
      </c>
      <c r="I1218" s="10">
        <f t="shared" si="48"/>
        <v>4.972375690607735</v>
      </c>
      <c r="J1218" s="10">
        <f t="shared" si="52"/>
        <v>-17.200000000000003</v>
      </c>
      <c r="K1218" s="10">
        <v>-15.6</v>
      </c>
      <c r="L1218" s="61" t="s">
        <v>9</v>
      </c>
      <c r="M1218" s="15" t="s">
        <v>1535</v>
      </c>
    </row>
    <row r="1219" spans="1:13" ht="26.4">
      <c r="A1219" s="77" t="e">
        <f>VLOOKUP(B1219,#REF!,3,FALSE)</f>
        <v>#REF!</v>
      </c>
      <c r="B1219" s="14">
        <v>617</v>
      </c>
      <c r="C1219" s="26" t="s">
        <v>128</v>
      </c>
      <c r="D1219" s="36" t="s">
        <v>720</v>
      </c>
      <c r="E1219" s="49" t="s">
        <v>300</v>
      </c>
      <c r="F1219" s="41" t="s">
        <v>332</v>
      </c>
      <c r="G1219" s="19"/>
      <c r="H1219" s="19"/>
      <c r="I1219" s="10"/>
      <c r="J1219" s="10"/>
      <c r="K1219" s="10">
        <v>-1.6</v>
      </c>
      <c r="L1219" s="61" t="s">
        <v>27</v>
      </c>
      <c r="M1219" s="350" t="s">
        <v>1510</v>
      </c>
    </row>
    <row r="1220" spans="1:13" ht="52.8">
      <c r="A1220" s="77" t="e">
        <f>VLOOKUP(B1220,#REF!,3,FALSE)</f>
        <v>#REF!</v>
      </c>
      <c r="B1220" s="14">
        <v>617</v>
      </c>
      <c r="C1220" s="26" t="s">
        <v>128</v>
      </c>
      <c r="D1220" s="36" t="s">
        <v>720</v>
      </c>
      <c r="E1220" s="49" t="s">
        <v>300</v>
      </c>
      <c r="F1220" s="41" t="s">
        <v>72</v>
      </c>
      <c r="G1220" s="19">
        <v>87.8</v>
      </c>
      <c r="H1220" s="19">
        <v>11.4</v>
      </c>
      <c r="I1220" s="10">
        <f t="shared" ref="I1220" si="53">IF(ISBLANK(H1220),"",+H1220/G1220*100)</f>
        <v>12.984054669703873</v>
      </c>
      <c r="J1220" s="10">
        <f t="shared" ref="J1220" si="54">+H1220-G1220</f>
        <v>-76.399999999999991</v>
      </c>
      <c r="K1220" s="10">
        <v>-70.900000000000006</v>
      </c>
      <c r="L1220" s="61" t="s">
        <v>9</v>
      </c>
      <c r="M1220" s="15" t="s">
        <v>1535</v>
      </c>
    </row>
    <row r="1221" spans="1:13" ht="26.4">
      <c r="A1221" s="77" t="e">
        <f>VLOOKUP(B1221,#REF!,3,FALSE)</f>
        <v>#REF!</v>
      </c>
      <c r="B1221" s="14">
        <v>617</v>
      </c>
      <c r="C1221" s="26" t="s">
        <v>128</v>
      </c>
      <c r="D1221" s="36" t="s">
        <v>720</v>
      </c>
      <c r="E1221" s="49" t="s">
        <v>300</v>
      </c>
      <c r="F1221" s="41" t="s">
        <v>72</v>
      </c>
      <c r="G1221" s="19"/>
      <c r="H1221" s="19"/>
      <c r="I1221" s="10" t="str">
        <f t="shared" si="48"/>
        <v/>
      </c>
      <c r="J1221" s="10"/>
      <c r="K1221" s="10">
        <v>-5.5</v>
      </c>
      <c r="L1221" s="61" t="s">
        <v>27</v>
      </c>
      <c r="M1221" s="350" t="s">
        <v>1510</v>
      </c>
    </row>
    <row r="1222" spans="1:13" ht="26.4">
      <c r="A1222" s="77" t="e">
        <f>VLOOKUP(B1222,#REF!,3,FALSE)</f>
        <v>#REF!</v>
      </c>
      <c r="B1222" s="105">
        <v>617</v>
      </c>
      <c r="C1222" s="64" t="s">
        <v>128</v>
      </c>
      <c r="D1222" s="51" t="s">
        <v>720</v>
      </c>
      <c r="E1222" s="53" t="s">
        <v>300</v>
      </c>
      <c r="F1222" s="51" t="s">
        <v>12</v>
      </c>
      <c r="G1222" s="28">
        <f>SUM(G1212:G1221)</f>
        <v>4060.9</v>
      </c>
      <c r="H1222" s="28">
        <f>SUM(H1212:H1221)</f>
        <v>603.79999999999995</v>
      </c>
      <c r="I1222" s="28">
        <f t="shared" si="48"/>
        <v>14.868625181609987</v>
      </c>
      <c r="J1222" s="28">
        <f t="shared" si="52"/>
        <v>-3457.1000000000004</v>
      </c>
      <c r="K1222" s="28">
        <f>SUM(K1212:K1221)</f>
        <v>-3457.1</v>
      </c>
      <c r="L1222" s="115"/>
      <c r="M1222" s="350"/>
    </row>
    <row r="1223" spans="1:13" ht="26.4">
      <c r="A1223" s="77" t="e">
        <f>VLOOKUP(B1223,#REF!,3,FALSE)</f>
        <v>#REF!</v>
      </c>
      <c r="B1223" s="88">
        <v>617</v>
      </c>
      <c r="C1223" s="89" t="s">
        <v>128</v>
      </c>
      <c r="D1223" s="104"/>
      <c r="E1223" s="104"/>
      <c r="F1223" s="104" t="s">
        <v>139</v>
      </c>
      <c r="G1223" s="136">
        <f>+G1222+G1211+G1207+G1205+G1198+G1189+G1181+G1174+G1166+G1157+G1145+G1142+G1135+G1131+G1114+G1110+G1104</f>
        <v>404913</v>
      </c>
      <c r="H1223" s="136">
        <f>+H1222+H1211+H1207+H1205+H1198+H1189+H1181+H1174+H1166+H1157+H1145+H1142+H1135+H1131+H1114+H1110+H1104</f>
        <v>321716.00000000006</v>
      </c>
      <c r="I1223" s="136">
        <f t="shared" si="48"/>
        <v>79.453117089350073</v>
      </c>
      <c r="J1223" s="136">
        <f t="shared" si="52"/>
        <v>-83196.999999999942</v>
      </c>
      <c r="K1223" s="136">
        <f>+K1222+K1211+K1207+K1205+K1198+K1189+K1181+K1174+K1166+K1157+K1145+K1142+K1135+K1131+K1114+K1110+K1104</f>
        <v>-83197</v>
      </c>
      <c r="L1223" s="187"/>
      <c r="M1223" s="350"/>
    </row>
    <row r="1224" spans="1:13" ht="26.4">
      <c r="A1224" s="77" t="e">
        <f>VLOOKUP(B1224,#REF!,3,FALSE)</f>
        <v>#REF!</v>
      </c>
      <c r="B1224" s="60">
        <v>1812</v>
      </c>
      <c r="C1224" s="26" t="s">
        <v>140</v>
      </c>
      <c r="D1224" s="41" t="s">
        <v>1317</v>
      </c>
      <c r="E1224" s="49" t="s">
        <v>1318</v>
      </c>
      <c r="F1224" s="41" t="s">
        <v>8</v>
      </c>
      <c r="G1224" s="22">
        <v>61807</v>
      </c>
      <c r="H1224" s="22">
        <v>50935.9</v>
      </c>
      <c r="I1224" s="22">
        <f t="shared" si="48"/>
        <v>82.41121555810831</v>
      </c>
      <c r="J1224" s="10">
        <f t="shared" si="52"/>
        <v>-10871.099999999999</v>
      </c>
      <c r="K1224" s="224">
        <v>-75</v>
      </c>
      <c r="L1224" s="225" t="s">
        <v>10</v>
      </c>
      <c r="M1224" s="15" t="s">
        <v>1350</v>
      </c>
    </row>
    <row r="1225" spans="1:13" ht="52.8">
      <c r="A1225" s="77" t="e">
        <f>VLOOKUP(B1225,#REF!,3,FALSE)</f>
        <v>#REF!</v>
      </c>
      <c r="B1225" s="60">
        <v>1812</v>
      </c>
      <c r="C1225" s="26" t="s">
        <v>140</v>
      </c>
      <c r="D1225" s="41" t="s">
        <v>1317</v>
      </c>
      <c r="E1225" s="49" t="s">
        <v>1318</v>
      </c>
      <c r="F1225" s="41" t="s">
        <v>8</v>
      </c>
      <c r="G1225" s="22"/>
      <c r="H1225" s="22"/>
      <c r="I1225" s="22" t="str">
        <f t="shared" si="48"/>
        <v/>
      </c>
      <c r="J1225" s="10"/>
      <c r="K1225" s="224">
        <v>-10.7</v>
      </c>
      <c r="L1225" s="318" t="s">
        <v>50</v>
      </c>
      <c r="M1225" s="350" t="s">
        <v>1322</v>
      </c>
    </row>
    <row r="1226" spans="1:13" ht="26.4">
      <c r="A1226" s="77" t="e">
        <f>VLOOKUP(B1226,#REF!,3,FALSE)</f>
        <v>#REF!</v>
      </c>
      <c r="B1226" s="60">
        <v>1812</v>
      </c>
      <c r="C1226" s="26" t="s">
        <v>140</v>
      </c>
      <c r="D1226" s="41" t="s">
        <v>1317</v>
      </c>
      <c r="E1226" s="49" t="s">
        <v>1318</v>
      </c>
      <c r="F1226" s="41" t="s">
        <v>8</v>
      </c>
      <c r="G1226" s="22"/>
      <c r="H1226" s="22"/>
      <c r="I1226" s="22" t="str">
        <f t="shared" si="48"/>
        <v/>
      </c>
      <c r="J1226" s="10"/>
      <c r="K1226" s="224">
        <v>-2.2000000000000002</v>
      </c>
      <c r="L1226" s="225" t="s">
        <v>294</v>
      </c>
      <c r="M1226" s="350" t="s">
        <v>1323</v>
      </c>
    </row>
    <row r="1227" spans="1:13" ht="52.8">
      <c r="A1227" s="77" t="e">
        <f>VLOOKUP(B1227,#REF!,3,FALSE)</f>
        <v>#REF!</v>
      </c>
      <c r="B1227" s="60">
        <v>1812</v>
      </c>
      <c r="C1227" s="26" t="s">
        <v>140</v>
      </c>
      <c r="D1227" s="41" t="s">
        <v>1317</v>
      </c>
      <c r="E1227" s="49" t="s">
        <v>1318</v>
      </c>
      <c r="F1227" s="41" t="s">
        <v>8</v>
      </c>
      <c r="G1227" s="22"/>
      <c r="H1227" s="22"/>
      <c r="I1227" s="22" t="str">
        <f t="shared" si="48"/>
        <v/>
      </c>
      <c r="J1227" s="10"/>
      <c r="K1227" s="224">
        <v>-54</v>
      </c>
      <c r="L1227" s="408" t="s">
        <v>50</v>
      </c>
      <c r="M1227" s="350" t="s">
        <v>1324</v>
      </c>
    </row>
    <row r="1228" spans="1:13" ht="39.6">
      <c r="A1228" s="77" t="e">
        <f>VLOOKUP(B1228,#REF!,3,FALSE)</f>
        <v>#REF!</v>
      </c>
      <c r="B1228" s="60">
        <v>1812</v>
      </c>
      <c r="C1228" s="26" t="s">
        <v>140</v>
      </c>
      <c r="D1228" s="41" t="s">
        <v>1317</v>
      </c>
      <c r="E1228" s="49" t="s">
        <v>1318</v>
      </c>
      <c r="F1228" s="41" t="s">
        <v>8</v>
      </c>
      <c r="G1228" s="22"/>
      <c r="H1228" s="22"/>
      <c r="I1228" s="22" t="str">
        <f t="shared" si="48"/>
        <v/>
      </c>
      <c r="J1228" s="10"/>
      <c r="K1228" s="224">
        <v>-120.8</v>
      </c>
      <c r="L1228" s="225" t="s">
        <v>10</v>
      </c>
      <c r="M1228" s="350" t="s">
        <v>1325</v>
      </c>
    </row>
    <row r="1229" spans="1:13" ht="52.8">
      <c r="A1229" s="77" t="e">
        <f>VLOOKUP(B1229,#REF!,3,FALSE)</f>
        <v>#REF!</v>
      </c>
      <c r="B1229" s="60">
        <v>1812</v>
      </c>
      <c r="C1229" s="26" t="s">
        <v>140</v>
      </c>
      <c r="D1229" s="41" t="s">
        <v>1317</v>
      </c>
      <c r="E1229" s="49" t="s">
        <v>1318</v>
      </c>
      <c r="F1229" s="41" t="s">
        <v>8</v>
      </c>
      <c r="G1229" s="22"/>
      <c r="H1229" s="22"/>
      <c r="I1229" s="22" t="str">
        <f t="shared" si="48"/>
        <v/>
      </c>
      <c r="J1229" s="10"/>
      <c r="K1229" s="224">
        <v>-26.8</v>
      </c>
      <c r="L1229" s="225" t="s">
        <v>155</v>
      </c>
      <c r="M1229" s="350" t="s">
        <v>1326</v>
      </c>
    </row>
    <row r="1230" spans="1:13" ht="26.4">
      <c r="A1230" s="77" t="e">
        <f>VLOOKUP(B1230,#REF!,3,FALSE)</f>
        <v>#REF!</v>
      </c>
      <c r="B1230" s="60">
        <v>1812</v>
      </c>
      <c r="C1230" s="26" t="s">
        <v>140</v>
      </c>
      <c r="D1230" s="41" t="s">
        <v>1317</v>
      </c>
      <c r="E1230" s="49" t="s">
        <v>1318</v>
      </c>
      <c r="F1230" s="41" t="s">
        <v>8</v>
      </c>
      <c r="G1230" s="22"/>
      <c r="H1230" s="22"/>
      <c r="I1230" s="22" t="str">
        <f t="shared" si="48"/>
        <v/>
      </c>
      <c r="J1230" s="10"/>
      <c r="K1230" s="224">
        <v>-145.80000000000001</v>
      </c>
      <c r="L1230" s="225" t="s">
        <v>9</v>
      </c>
      <c r="M1230" s="350" t="s">
        <v>1327</v>
      </c>
    </row>
    <row r="1231" spans="1:13" ht="39.6">
      <c r="A1231" s="77" t="e">
        <f>VLOOKUP(B1231,#REF!,3,FALSE)</f>
        <v>#REF!</v>
      </c>
      <c r="B1231" s="60">
        <v>1812</v>
      </c>
      <c r="C1231" s="26" t="s">
        <v>140</v>
      </c>
      <c r="D1231" s="41" t="s">
        <v>1317</v>
      </c>
      <c r="E1231" s="49" t="s">
        <v>1318</v>
      </c>
      <c r="F1231" s="41" t="s">
        <v>8</v>
      </c>
      <c r="G1231" s="22"/>
      <c r="H1231" s="22"/>
      <c r="I1231" s="22" t="str">
        <f t="shared" si="48"/>
        <v/>
      </c>
      <c r="J1231" s="10"/>
      <c r="K1231" s="224">
        <v>-8.9</v>
      </c>
      <c r="L1231" s="225" t="s">
        <v>10</v>
      </c>
      <c r="M1231" s="350" t="s">
        <v>1328</v>
      </c>
    </row>
    <row r="1232" spans="1:13" ht="92.4">
      <c r="A1232" s="77" t="e">
        <f>VLOOKUP(B1232,#REF!,3,FALSE)</f>
        <v>#REF!</v>
      </c>
      <c r="B1232" s="60">
        <v>1812</v>
      </c>
      <c r="C1232" s="26" t="s">
        <v>140</v>
      </c>
      <c r="D1232" s="41" t="s">
        <v>1317</v>
      </c>
      <c r="E1232" s="49" t="s">
        <v>1318</v>
      </c>
      <c r="F1232" s="41" t="s">
        <v>8</v>
      </c>
      <c r="G1232" s="22"/>
      <c r="H1232" s="22"/>
      <c r="I1232" s="22" t="str">
        <f t="shared" si="48"/>
        <v/>
      </c>
      <c r="J1232" s="10"/>
      <c r="K1232" s="224">
        <v>-66.7</v>
      </c>
      <c r="L1232" s="225" t="s">
        <v>50</v>
      </c>
      <c r="M1232" s="350" t="s">
        <v>1329</v>
      </c>
    </row>
    <row r="1233" spans="1:13" ht="79.2">
      <c r="A1233" s="77" t="e">
        <f>VLOOKUP(B1233,#REF!,3,FALSE)</f>
        <v>#REF!</v>
      </c>
      <c r="B1233" s="60">
        <v>1812</v>
      </c>
      <c r="C1233" s="26" t="s">
        <v>140</v>
      </c>
      <c r="D1233" s="41" t="s">
        <v>1317</v>
      </c>
      <c r="E1233" s="49" t="s">
        <v>1318</v>
      </c>
      <c r="F1233" s="41" t="s">
        <v>8</v>
      </c>
      <c r="G1233" s="22"/>
      <c r="H1233" s="22"/>
      <c r="I1233" s="22" t="str">
        <f t="shared" si="48"/>
        <v/>
      </c>
      <c r="J1233" s="10"/>
      <c r="K1233" s="224">
        <v>-45</v>
      </c>
      <c r="L1233" s="225" t="s">
        <v>9</v>
      </c>
      <c r="M1233" s="350" t="s">
        <v>1330</v>
      </c>
    </row>
    <row r="1234" spans="1:13" ht="26.4">
      <c r="A1234" s="77" t="e">
        <f>VLOOKUP(B1234,#REF!,3,FALSE)</f>
        <v>#REF!</v>
      </c>
      <c r="B1234" s="60">
        <v>1812</v>
      </c>
      <c r="C1234" s="26" t="s">
        <v>140</v>
      </c>
      <c r="D1234" s="41" t="s">
        <v>1317</v>
      </c>
      <c r="E1234" s="49" t="s">
        <v>1318</v>
      </c>
      <c r="F1234" s="41" t="s">
        <v>8</v>
      </c>
      <c r="G1234" s="22"/>
      <c r="H1234" s="22"/>
      <c r="I1234" s="22" t="str">
        <f t="shared" si="48"/>
        <v/>
      </c>
      <c r="J1234" s="10"/>
      <c r="K1234" s="224">
        <v>-127.9</v>
      </c>
      <c r="L1234" s="225" t="s">
        <v>10</v>
      </c>
      <c r="M1234" s="350" t="s">
        <v>1331</v>
      </c>
    </row>
    <row r="1235" spans="1:13" ht="79.2">
      <c r="A1235" s="77" t="e">
        <f>VLOOKUP(B1235,#REF!,3,FALSE)</f>
        <v>#REF!</v>
      </c>
      <c r="B1235" s="60">
        <v>1812</v>
      </c>
      <c r="C1235" s="26" t="s">
        <v>140</v>
      </c>
      <c r="D1235" s="41" t="s">
        <v>1317</v>
      </c>
      <c r="E1235" s="49" t="s">
        <v>1318</v>
      </c>
      <c r="F1235" s="41" t="s">
        <v>8</v>
      </c>
      <c r="G1235" s="22"/>
      <c r="H1235" s="22"/>
      <c r="I1235" s="22" t="str">
        <f t="shared" si="48"/>
        <v/>
      </c>
      <c r="J1235" s="10"/>
      <c r="K1235" s="224">
        <v>-16.5</v>
      </c>
      <c r="L1235" s="225" t="s">
        <v>9</v>
      </c>
      <c r="M1235" s="350" t="s">
        <v>1332</v>
      </c>
    </row>
    <row r="1236" spans="1:13" ht="52.8">
      <c r="A1236" s="77" t="e">
        <f>VLOOKUP(B1236,#REF!,3,FALSE)</f>
        <v>#REF!</v>
      </c>
      <c r="B1236" s="60">
        <v>1812</v>
      </c>
      <c r="C1236" s="26" t="s">
        <v>140</v>
      </c>
      <c r="D1236" s="41" t="s">
        <v>1317</v>
      </c>
      <c r="E1236" s="49" t="s">
        <v>1318</v>
      </c>
      <c r="F1236" s="41" t="s">
        <v>8</v>
      </c>
      <c r="G1236" s="22"/>
      <c r="H1236" s="22"/>
      <c r="I1236" s="22" t="str">
        <f t="shared" si="48"/>
        <v/>
      </c>
      <c r="J1236" s="10"/>
      <c r="K1236" s="224">
        <v>-171.2</v>
      </c>
      <c r="L1236" s="408" t="s">
        <v>50</v>
      </c>
      <c r="M1236" s="350" t="s">
        <v>1333</v>
      </c>
    </row>
    <row r="1237" spans="1:13" ht="26.4">
      <c r="A1237" s="77" t="e">
        <f>VLOOKUP(B1237,#REF!,3,FALSE)</f>
        <v>#REF!</v>
      </c>
      <c r="B1237" s="60">
        <v>1812</v>
      </c>
      <c r="C1237" s="26" t="s">
        <v>140</v>
      </c>
      <c r="D1237" s="41" t="s">
        <v>1317</v>
      </c>
      <c r="E1237" s="49" t="s">
        <v>1318</v>
      </c>
      <c r="F1237" s="41" t="s">
        <v>8</v>
      </c>
      <c r="G1237" s="22"/>
      <c r="H1237" s="22"/>
      <c r="I1237" s="22" t="str">
        <f t="shared" si="48"/>
        <v/>
      </c>
      <c r="J1237" s="10"/>
      <c r="K1237" s="224">
        <v>-0.3</v>
      </c>
      <c r="L1237" s="225" t="s">
        <v>155</v>
      </c>
      <c r="M1237" s="350" t="s">
        <v>1334</v>
      </c>
    </row>
    <row r="1238" spans="1:13" ht="26.4">
      <c r="A1238" s="77" t="e">
        <f>VLOOKUP(B1238,#REF!,3,FALSE)</f>
        <v>#REF!</v>
      </c>
      <c r="B1238" s="60">
        <v>1812</v>
      </c>
      <c r="C1238" s="26" t="s">
        <v>140</v>
      </c>
      <c r="D1238" s="41" t="s">
        <v>1317</v>
      </c>
      <c r="E1238" s="49" t="s">
        <v>1318</v>
      </c>
      <c r="F1238" s="41" t="s">
        <v>8</v>
      </c>
      <c r="G1238" s="22"/>
      <c r="H1238" s="22"/>
      <c r="I1238" s="22" t="str">
        <f t="shared" si="48"/>
        <v/>
      </c>
      <c r="J1238" s="10"/>
      <c r="K1238" s="224">
        <v>-1291.5</v>
      </c>
      <c r="L1238" s="225" t="s">
        <v>27</v>
      </c>
      <c r="M1238" s="350" t="s">
        <v>1335</v>
      </c>
    </row>
    <row r="1239" spans="1:13" ht="26.4">
      <c r="A1239" s="77" t="e">
        <f>VLOOKUP(B1239,#REF!,3,FALSE)</f>
        <v>#REF!</v>
      </c>
      <c r="B1239" s="60">
        <v>1812</v>
      </c>
      <c r="C1239" s="26" t="s">
        <v>140</v>
      </c>
      <c r="D1239" s="41" t="s">
        <v>1317</v>
      </c>
      <c r="E1239" s="49" t="s">
        <v>1318</v>
      </c>
      <c r="F1239" s="41" t="s">
        <v>8</v>
      </c>
      <c r="G1239" s="22"/>
      <c r="H1239" s="22"/>
      <c r="I1239" s="22" t="str">
        <f t="shared" si="48"/>
        <v/>
      </c>
      <c r="J1239" s="10"/>
      <c r="K1239" s="224">
        <v>-2112.3000000000002</v>
      </c>
      <c r="L1239" s="225" t="s">
        <v>10</v>
      </c>
      <c r="M1239" s="350" t="s">
        <v>1336</v>
      </c>
    </row>
    <row r="1240" spans="1:13" ht="145.19999999999999">
      <c r="A1240" s="77" t="e">
        <f>VLOOKUP(B1240,#REF!,3,FALSE)</f>
        <v>#REF!</v>
      </c>
      <c r="B1240" s="60">
        <v>1812</v>
      </c>
      <c r="C1240" s="26" t="s">
        <v>140</v>
      </c>
      <c r="D1240" s="41" t="s">
        <v>1317</v>
      </c>
      <c r="E1240" s="49" t="s">
        <v>1318</v>
      </c>
      <c r="F1240" s="41" t="s">
        <v>8</v>
      </c>
      <c r="G1240" s="22"/>
      <c r="H1240" s="22"/>
      <c r="I1240" s="22" t="str">
        <f t="shared" si="48"/>
        <v/>
      </c>
      <c r="J1240" s="10"/>
      <c r="K1240" s="224">
        <v>-3832.3</v>
      </c>
      <c r="L1240" s="408" t="s">
        <v>122</v>
      </c>
      <c r="M1240" s="350" t="s">
        <v>1337</v>
      </c>
    </row>
    <row r="1241" spans="1:13" ht="39.6">
      <c r="A1241" s="77" t="e">
        <f>VLOOKUP(B1241,#REF!,3,FALSE)</f>
        <v>#REF!</v>
      </c>
      <c r="B1241" s="60">
        <v>1812</v>
      </c>
      <c r="C1241" s="26" t="s">
        <v>140</v>
      </c>
      <c r="D1241" s="41" t="s">
        <v>1317</v>
      </c>
      <c r="E1241" s="49" t="s">
        <v>1318</v>
      </c>
      <c r="F1241" s="41" t="s">
        <v>8</v>
      </c>
      <c r="G1241" s="10"/>
      <c r="H1241" s="10"/>
      <c r="I1241" s="10" t="str">
        <f t="shared" si="48"/>
        <v/>
      </c>
      <c r="J1241" s="10"/>
      <c r="K1241" s="224">
        <v>-621.70000000000005</v>
      </c>
      <c r="L1241" s="225" t="s">
        <v>294</v>
      </c>
      <c r="M1241" s="350" t="s">
        <v>1338</v>
      </c>
    </row>
    <row r="1242" spans="1:13" ht="66">
      <c r="A1242" s="77" t="e">
        <f>VLOOKUP(B1242,#REF!,3,FALSE)</f>
        <v>#REF!</v>
      </c>
      <c r="B1242" s="60">
        <v>1812</v>
      </c>
      <c r="C1242" s="26" t="s">
        <v>140</v>
      </c>
      <c r="D1242" s="41" t="s">
        <v>1317</v>
      </c>
      <c r="E1242" s="49" t="s">
        <v>1318</v>
      </c>
      <c r="F1242" s="41" t="s">
        <v>8</v>
      </c>
      <c r="G1242" s="10"/>
      <c r="H1242" s="10"/>
      <c r="I1242" s="10" t="str">
        <f t="shared" ref="I1242:I1312" si="55">IF(ISBLANK(H1242),"",+H1242/G1242*100)</f>
        <v/>
      </c>
      <c r="J1242" s="10"/>
      <c r="K1242" s="226">
        <v>-742</v>
      </c>
      <c r="L1242" s="216" t="s">
        <v>10</v>
      </c>
      <c r="M1242" s="350" t="s">
        <v>630</v>
      </c>
    </row>
    <row r="1243" spans="1:13" ht="66">
      <c r="A1243" s="77" t="e">
        <f>VLOOKUP(B1243,#REF!,3,FALSE)</f>
        <v>#REF!</v>
      </c>
      <c r="B1243" s="60">
        <v>1812</v>
      </c>
      <c r="C1243" s="26" t="s">
        <v>140</v>
      </c>
      <c r="D1243" s="41" t="s">
        <v>1317</v>
      </c>
      <c r="E1243" s="49" t="s">
        <v>1318</v>
      </c>
      <c r="F1243" s="41" t="s">
        <v>8</v>
      </c>
      <c r="G1243" s="10"/>
      <c r="H1243" s="10"/>
      <c r="I1243" s="10" t="str">
        <f t="shared" si="55"/>
        <v/>
      </c>
      <c r="J1243" s="10"/>
      <c r="K1243" s="226">
        <v>-361.9</v>
      </c>
      <c r="L1243" s="216" t="s">
        <v>9</v>
      </c>
      <c r="M1243" s="350" t="s">
        <v>1339</v>
      </c>
    </row>
    <row r="1244" spans="1:13" ht="26.4">
      <c r="A1244" s="77" t="e">
        <f>VLOOKUP(B1244,#REF!,3,FALSE)</f>
        <v>#REF!</v>
      </c>
      <c r="B1244" s="60">
        <v>1812</v>
      </c>
      <c r="C1244" s="26" t="s">
        <v>140</v>
      </c>
      <c r="D1244" s="41" t="s">
        <v>1317</v>
      </c>
      <c r="E1244" s="49" t="s">
        <v>1318</v>
      </c>
      <c r="F1244" s="41" t="s">
        <v>8</v>
      </c>
      <c r="G1244" s="10"/>
      <c r="H1244" s="10"/>
      <c r="I1244" s="10" t="str">
        <f t="shared" si="55"/>
        <v/>
      </c>
      <c r="J1244" s="10"/>
      <c r="K1244" s="226">
        <v>-0.2</v>
      </c>
      <c r="L1244" s="216" t="s">
        <v>9</v>
      </c>
      <c r="M1244" s="350" t="s">
        <v>1340</v>
      </c>
    </row>
    <row r="1245" spans="1:13" ht="26.4">
      <c r="A1245" s="77" t="e">
        <f>VLOOKUP(B1245,#REF!,3,FALSE)</f>
        <v>#REF!</v>
      </c>
      <c r="B1245" s="60">
        <v>1812</v>
      </c>
      <c r="C1245" s="26" t="s">
        <v>140</v>
      </c>
      <c r="D1245" s="41" t="s">
        <v>1317</v>
      </c>
      <c r="E1245" s="49" t="s">
        <v>1318</v>
      </c>
      <c r="F1245" s="41" t="s">
        <v>8</v>
      </c>
      <c r="G1245" s="10"/>
      <c r="H1245" s="10"/>
      <c r="I1245" s="10" t="str">
        <f t="shared" si="55"/>
        <v/>
      </c>
      <c r="J1245" s="10"/>
      <c r="K1245" s="224">
        <v>-327</v>
      </c>
      <c r="L1245" s="54" t="s">
        <v>10</v>
      </c>
      <c r="M1245" s="350" t="s">
        <v>632</v>
      </c>
    </row>
    <row r="1246" spans="1:13" ht="26.4">
      <c r="A1246" s="77" t="e">
        <f>VLOOKUP(B1246,#REF!,3,FALSE)</f>
        <v>#REF!</v>
      </c>
      <c r="B1246" s="60">
        <v>1812</v>
      </c>
      <c r="C1246" s="26" t="s">
        <v>140</v>
      </c>
      <c r="D1246" s="41" t="s">
        <v>1317</v>
      </c>
      <c r="E1246" s="49" t="s">
        <v>1318</v>
      </c>
      <c r="F1246" s="41" t="s">
        <v>8</v>
      </c>
      <c r="G1246" s="10"/>
      <c r="H1246" s="10"/>
      <c r="I1246" s="10" t="str">
        <f t="shared" si="55"/>
        <v/>
      </c>
      <c r="J1246" s="10"/>
      <c r="K1246" s="224">
        <v>-55.5</v>
      </c>
      <c r="L1246" s="217" t="s">
        <v>56</v>
      </c>
      <c r="M1246" s="350" t="s">
        <v>1341</v>
      </c>
    </row>
    <row r="1247" spans="1:13" ht="26.4">
      <c r="A1247" s="77" t="e">
        <f>VLOOKUP(B1247,#REF!,3,FALSE)</f>
        <v>#REF!</v>
      </c>
      <c r="B1247" s="60">
        <v>1812</v>
      </c>
      <c r="C1247" s="26" t="s">
        <v>140</v>
      </c>
      <c r="D1247" s="41" t="s">
        <v>1317</v>
      </c>
      <c r="E1247" s="49" t="s">
        <v>1318</v>
      </c>
      <c r="F1247" s="41" t="s">
        <v>8</v>
      </c>
      <c r="G1247" s="10"/>
      <c r="H1247" s="10"/>
      <c r="I1247" s="10" t="str">
        <f t="shared" si="55"/>
        <v/>
      </c>
      <c r="J1247" s="10"/>
      <c r="K1247" s="224">
        <v>-36.299999999999997</v>
      </c>
      <c r="L1247" s="54" t="s">
        <v>155</v>
      </c>
      <c r="M1247" s="350" t="s">
        <v>1342</v>
      </c>
    </row>
    <row r="1248" spans="1:13" ht="26.4">
      <c r="A1248" s="77" t="e">
        <f>VLOOKUP(B1248,#REF!,3,FALSE)</f>
        <v>#REF!</v>
      </c>
      <c r="B1248" s="60">
        <v>1812</v>
      </c>
      <c r="C1248" s="26" t="s">
        <v>140</v>
      </c>
      <c r="D1248" s="41" t="s">
        <v>1317</v>
      </c>
      <c r="E1248" s="49" t="s">
        <v>1318</v>
      </c>
      <c r="F1248" s="41" t="s">
        <v>8</v>
      </c>
      <c r="G1248" s="10"/>
      <c r="H1248" s="10"/>
      <c r="I1248" s="10" t="str">
        <f t="shared" si="55"/>
        <v/>
      </c>
      <c r="J1248" s="10"/>
      <c r="K1248" s="224">
        <v>-0.2</v>
      </c>
      <c r="L1248" s="12" t="s">
        <v>155</v>
      </c>
      <c r="M1248" s="350" t="s">
        <v>1343</v>
      </c>
    </row>
    <row r="1249" spans="1:13" ht="26.4">
      <c r="A1249" s="77" t="e">
        <f>VLOOKUP(B1249,#REF!,3,FALSE)</f>
        <v>#REF!</v>
      </c>
      <c r="B1249" s="60">
        <v>1812</v>
      </c>
      <c r="C1249" s="26" t="s">
        <v>140</v>
      </c>
      <c r="D1249" s="41" t="s">
        <v>1317</v>
      </c>
      <c r="E1249" s="49" t="s">
        <v>1318</v>
      </c>
      <c r="F1249" s="41" t="s">
        <v>8</v>
      </c>
      <c r="G1249" s="10"/>
      <c r="H1249" s="10"/>
      <c r="I1249" s="10"/>
      <c r="J1249" s="10"/>
      <c r="K1249" s="224">
        <v>-178.6</v>
      </c>
      <c r="L1249" s="12" t="s">
        <v>10</v>
      </c>
      <c r="M1249" s="350" t="s">
        <v>400</v>
      </c>
    </row>
    <row r="1250" spans="1:13" ht="39.6">
      <c r="A1250" s="77" t="e">
        <f>VLOOKUP(B1250,#REF!,3,FALSE)</f>
        <v>#REF!</v>
      </c>
      <c r="B1250" s="60">
        <v>1812</v>
      </c>
      <c r="C1250" s="26" t="s">
        <v>140</v>
      </c>
      <c r="D1250" s="41" t="s">
        <v>1317</v>
      </c>
      <c r="E1250" s="49" t="s">
        <v>1318</v>
      </c>
      <c r="F1250" s="41" t="s">
        <v>8</v>
      </c>
      <c r="G1250" s="10"/>
      <c r="H1250" s="10"/>
      <c r="I1250" s="10"/>
      <c r="J1250" s="10"/>
      <c r="K1250" s="224">
        <v>-31.5</v>
      </c>
      <c r="L1250" s="12" t="s">
        <v>294</v>
      </c>
      <c r="M1250" s="350" t="s">
        <v>1344</v>
      </c>
    </row>
    <row r="1251" spans="1:13" ht="26.4">
      <c r="A1251" s="77" t="e">
        <f>VLOOKUP(B1251,#REF!,3,FALSE)</f>
        <v>#REF!</v>
      </c>
      <c r="B1251" s="60">
        <v>1812</v>
      </c>
      <c r="C1251" s="26" t="s">
        <v>140</v>
      </c>
      <c r="D1251" s="41" t="s">
        <v>1317</v>
      </c>
      <c r="E1251" s="49" t="s">
        <v>1318</v>
      </c>
      <c r="F1251" s="41" t="s">
        <v>8</v>
      </c>
      <c r="G1251" s="10"/>
      <c r="H1251" s="10"/>
      <c r="I1251" s="10"/>
      <c r="J1251" s="10"/>
      <c r="K1251" s="224">
        <v>-8.8000000000000007</v>
      </c>
      <c r="L1251" s="12" t="s">
        <v>121</v>
      </c>
      <c r="M1251" s="350" t="s">
        <v>1345</v>
      </c>
    </row>
    <row r="1252" spans="1:13" ht="26.4">
      <c r="A1252" s="77" t="e">
        <f>VLOOKUP(B1252,#REF!,3,FALSE)</f>
        <v>#REF!</v>
      </c>
      <c r="B1252" s="60">
        <v>1812</v>
      </c>
      <c r="C1252" s="26" t="s">
        <v>140</v>
      </c>
      <c r="D1252" s="41" t="s">
        <v>1317</v>
      </c>
      <c r="E1252" s="49" t="s">
        <v>1318</v>
      </c>
      <c r="F1252" s="41" t="s">
        <v>8</v>
      </c>
      <c r="G1252" s="10"/>
      <c r="H1252" s="10"/>
      <c r="I1252" s="10"/>
      <c r="J1252" s="10"/>
      <c r="K1252" s="224">
        <v>-22.3</v>
      </c>
      <c r="L1252" s="12" t="s">
        <v>1321</v>
      </c>
      <c r="M1252" s="350" t="s">
        <v>1346</v>
      </c>
    </row>
    <row r="1253" spans="1:13" ht="26.4">
      <c r="A1253" s="77" t="e">
        <f>VLOOKUP(B1253,#REF!,3,FALSE)</f>
        <v>#REF!</v>
      </c>
      <c r="B1253" s="60">
        <v>1812</v>
      </c>
      <c r="C1253" s="26" t="s">
        <v>140</v>
      </c>
      <c r="D1253" s="41" t="s">
        <v>1317</v>
      </c>
      <c r="E1253" s="49" t="s">
        <v>1318</v>
      </c>
      <c r="F1253" s="41" t="s">
        <v>8</v>
      </c>
      <c r="G1253" s="10"/>
      <c r="H1253" s="10"/>
      <c r="I1253" s="10"/>
      <c r="J1253" s="10"/>
      <c r="K1253" s="224">
        <v>-25.2</v>
      </c>
      <c r="L1253" s="12" t="s">
        <v>155</v>
      </c>
      <c r="M1253" s="350" t="s">
        <v>1347</v>
      </c>
    </row>
    <row r="1254" spans="1:13" ht="26.4">
      <c r="A1254" s="77" t="e">
        <f>VLOOKUP(B1254,#REF!,3,FALSE)</f>
        <v>#REF!</v>
      </c>
      <c r="B1254" s="60">
        <v>1812</v>
      </c>
      <c r="C1254" s="26" t="s">
        <v>140</v>
      </c>
      <c r="D1254" s="41" t="s">
        <v>1317</v>
      </c>
      <c r="E1254" s="49" t="s">
        <v>1318</v>
      </c>
      <c r="F1254" s="41" t="s">
        <v>8</v>
      </c>
      <c r="G1254" s="10"/>
      <c r="H1254" s="10"/>
      <c r="I1254" s="10"/>
      <c r="J1254" s="10"/>
      <c r="K1254" s="224">
        <v>-6</v>
      </c>
      <c r="L1254" s="12" t="s">
        <v>9</v>
      </c>
      <c r="M1254" s="350" t="s">
        <v>1340</v>
      </c>
    </row>
    <row r="1255" spans="1:13" ht="26.4">
      <c r="A1255" s="77" t="e">
        <f>VLOOKUP(B1255,#REF!,3,FALSE)</f>
        <v>#REF!</v>
      </c>
      <c r="B1255" s="60">
        <v>1812</v>
      </c>
      <c r="C1255" s="26" t="s">
        <v>140</v>
      </c>
      <c r="D1255" s="41" t="s">
        <v>1317</v>
      </c>
      <c r="E1255" s="49" t="s">
        <v>1318</v>
      </c>
      <c r="F1255" s="41" t="s">
        <v>8</v>
      </c>
      <c r="G1255" s="10"/>
      <c r="H1255" s="10"/>
      <c r="I1255" s="10"/>
      <c r="J1255" s="10"/>
      <c r="K1255" s="224">
        <v>-278.5</v>
      </c>
      <c r="L1255" s="12" t="s">
        <v>122</v>
      </c>
      <c r="M1255" s="350" t="s">
        <v>1348</v>
      </c>
    </row>
    <row r="1256" spans="1:13" ht="26.4">
      <c r="A1256" s="77" t="e">
        <f>VLOOKUP(B1256,#REF!,3,FALSE)</f>
        <v>#REF!</v>
      </c>
      <c r="B1256" s="60">
        <v>1812</v>
      </c>
      <c r="C1256" s="26" t="s">
        <v>140</v>
      </c>
      <c r="D1256" s="41" t="s">
        <v>1317</v>
      </c>
      <c r="E1256" s="49" t="s">
        <v>1318</v>
      </c>
      <c r="F1256" s="41" t="s">
        <v>8</v>
      </c>
      <c r="G1256" s="10"/>
      <c r="H1256" s="10"/>
      <c r="I1256" s="10" t="str">
        <f t="shared" si="55"/>
        <v/>
      </c>
      <c r="J1256" s="10"/>
      <c r="K1256" s="224">
        <v>-17.8</v>
      </c>
      <c r="L1256" s="12" t="s">
        <v>50</v>
      </c>
      <c r="M1256" s="350" t="s">
        <v>1349</v>
      </c>
    </row>
    <row r="1257" spans="1:13" ht="26.4">
      <c r="A1257" s="77" t="e">
        <f>VLOOKUP(B1257,#REF!,3,FALSE)</f>
        <v>#REF!</v>
      </c>
      <c r="B1257" s="60">
        <v>1812</v>
      </c>
      <c r="C1257" s="26" t="s">
        <v>140</v>
      </c>
      <c r="D1257" s="41" t="s">
        <v>1317</v>
      </c>
      <c r="E1257" s="49" t="s">
        <v>1318</v>
      </c>
      <c r="F1257" s="41" t="s">
        <v>8</v>
      </c>
      <c r="G1257" s="10"/>
      <c r="H1257" s="10"/>
      <c r="I1257" s="10" t="str">
        <f t="shared" si="55"/>
        <v/>
      </c>
      <c r="J1257" s="10"/>
      <c r="K1257" s="224">
        <v>-49.7</v>
      </c>
      <c r="L1257" s="12" t="s">
        <v>10</v>
      </c>
      <c r="M1257" s="350" t="s">
        <v>649</v>
      </c>
    </row>
    <row r="1258" spans="1:13" ht="26.4">
      <c r="A1258" s="77" t="e">
        <f>VLOOKUP(B1258,#REF!,3,FALSE)</f>
        <v>#REF!</v>
      </c>
      <c r="B1258" s="60">
        <v>1812</v>
      </c>
      <c r="C1258" s="26" t="s">
        <v>140</v>
      </c>
      <c r="D1258" s="41" t="s">
        <v>1317</v>
      </c>
      <c r="E1258" s="49" t="s">
        <v>1318</v>
      </c>
      <c r="F1258" s="41" t="s">
        <v>61</v>
      </c>
      <c r="G1258" s="22">
        <v>733</v>
      </c>
      <c r="H1258" s="22">
        <v>493.6</v>
      </c>
      <c r="I1258" s="22">
        <f t="shared" si="55"/>
        <v>67.339699863574353</v>
      </c>
      <c r="J1258" s="10">
        <f t="shared" si="52"/>
        <v>-239.39999999999998</v>
      </c>
      <c r="K1258" s="22">
        <v>-239.4</v>
      </c>
      <c r="L1258" s="409" t="s">
        <v>155</v>
      </c>
      <c r="M1258" s="350" t="s">
        <v>1363</v>
      </c>
    </row>
    <row r="1259" spans="1:13" ht="39.6">
      <c r="A1259" s="77" t="e">
        <f>VLOOKUP(B1259,#REF!,3,FALSE)</f>
        <v>#REF!</v>
      </c>
      <c r="B1259" s="60">
        <v>1812</v>
      </c>
      <c r="C1259" s="26" t="s">
        <v>140</v>
      </c>
      <c r="D1259" s="41" t="s">
        <v>1317</v>
      </c>
      <c r="E1259" s="49" t="s">
        <v>1318</v>
      </c>
      <c r="F1259" s="41" t="s">
        <v>1377</v>
      </c>
      <c r="G1259" s="22">
        <v>1520</v>
      </c>
      <c r="H1259" s="22">
        <v>0</v>
      </c>
      <c r="I1259" s="22">
        <f t="shared" si="55"/>
        <v>0</v>
      </c>
      <c r="J1259" s="10">
        <f t="shared" si="52"/>
        <v>-1520</v>
      </c>
      <c r="K1259" s="22">
        <v>-1520</v>
      </c>
      <c r="L1259" s="54" t="s">
        <v>9</v>
      </c>
      <c r="M1259" s="350" t="s">
        <v>1376</v>
      </c>
    </row>
    <row r="1260" spans="1:13" ht="26.4">
      <c r="A1260" s="77" t="e">
        <f>VLOOKUP(B1260,#REF!,3,FALSE)</f>
        <v>#REF!</v>
      </c>
      <c r="B1260" s="60">
        <v>1812</v>
      </c>
      <c r="C1260" s="26" t="s">
        <v>140</v>
      </c>
      <c r="D1260" s="41" t="s">
        <v>1317</v>
      </c>
      <c r="E1260" s="49" t="s">
        <v>1318</v>
      </c>
      <c r="F1260" s="41" t="s">
        <v>145</v>
      </c>
      <c r="G1260" s="22">
        <v>16.8</v>
      </c>
      <c r="H1260" s="22">
        <v>4.3</v>
      </c>
      <c r="I1260" s="22">
        <f t="shared" si="55"/>
        <v>25.595238095238095</v>
      </c>
      <c r="J1260" s="10">
        <f t="shared" si="52"/>
        <v>-12.5</v>
      </c>
      <c r="K1260" s="22">
        <v>-8.8000000000000007</v>
      </c>
      <c r="L1260" s="54" t="s">
        <v>155</v>
      </c>
      <c r="M1260" s="350" t="s">
        <v>1378</v>
      </c>
    </row>
    <row r="1261" spans="1:13" ht="26.4">
      <c r="A1261" s="77" t="e">
        <f>VLOOKUP(B1261,#REF!,3,FALSE)</f>
        <v>#REF!</v>
      </c>
      <c r="B1261" s="60">
        <v>1812</v>
      </c>
      <c r="C1261" s="26" t="s">
        <v>140</v>
      </c>
      <c r="D1261" s="41" t="s">
        <v>1317</v>
      </c>
      <c r="E1261" s="49" t="s">
        <v>1318</v>
      </c>
      <c r="F1261" s="41" t="s">
        <v>145</v>
      </c>
      <c r="G1261" s="62"/>
      <c r="H1261" s="62"/>
      <c r="I1261" s="62" t="str">
        <f t="shared" si="55"/>
        <v/>
      </c>
      <c r="J1261" s="10"/>
      <c r="K1261" s="62">
        <v>-3.7</v>
      </c>
      <c r="L1261" s="54" t="s">
        <v>155</v>
      </c>
      <c r="M1261" s="350" t="s">
        <v>1378</v>
      </c>
    </row>
    <row r="1262" spans="1:13" ht="66">
      <c r="A1262" s="77" t="e">
        <f>VLOOKUP(B1262,#REF!,3,FALSE)</f>
        <v>#REF!</v>
      </c>
      <c r="B1262" s="60">
        <v>1812</v>
      </c>
      <c r="C1262" s="26" t="s">
        <v>140</v>
      </c>
      <c r="D1262" s="41" t="s">
        <v>1317</v>
      </c>
      <c r="E1262" s="49" t="s">
        <v>1318</v>
      </c>
      <c r="F1262" s="41" t="s">
        <v>142</v>
      </c>
      <c r="G1262" s="62">
        <v>1669</v>
      </c>
      <c r="H1262" s="62">
        <v>545.6</v>
      </c>
      <c r="I1262" s="62">
        <f t="shared" si="55"/>
        <v>32.690233672858</v>
      </c>
      <c r="J1262" s="10">
        <f t="shared" si="52"/>
        <v>-1123.4000000000001</v>
      </c>
      <c r="K1262" s="62">
        <v>-1123.4000000000001</v>
      </c>
      <c r="L1262" s="409" t="s">
        <v>155</v>
      </c>
      <c r="M1262" s="350" t="s">
        <v>1379</v>
      </c>
    </row>
    <row r="1263" spans="1:13" ht="26.4">
      <c r="A1263" s="77" t="s">
        <v>341</v>
      </c>
      <c r="B1263" s="60">
        <v>1812</v>
      </c>
      <c r="C1263" s="26" t="s">
        <v>140</v>
      </c>
      <c r="D1263" s="41" t="s">
        <v>1317</v>
      </c>
      <c r="E1263" s="49" t="s">
        <v>1318</v>
      </c>
      <c r="F1263" s="41" t="s">
        <v>735</v>
      </c>
      <c r="G1263" s="62">
        <v>2751.7</v>
      </c>
      <c r="H1263" s="62">
        <v>727.6</v>
      </c>
      <c r="I1263" s="62">
        <f t="shared" si="55"/>
        <v>26.441835955954502</v>
      </c>
      <c r="J1263" s="10">
        <f t="shared" si="52"/>
        <v>-2024.1</v>
      </c>
      <c r="K1263" s="62">
        <v>-2024.1</v>
      </c>
      <c r="L1263" s="409" t="s">
        <v>155</v>
      </c>
      <c r="M1263" s="350" t="s">
        <v>1411</v>
      </c>
    </row>
    <row r="1264" spans="1:13" ht="39.6">
      <c r="A1264" s="77" t="s">
        <v>341</v>
      </c>
      <c r="B1264" s="60">
        <v>1812</v>
      </c>
      <c r="C1264" s="26" t="s">
        <v>140</v>
      </c>
      <c r="D1264" s="41" t="s">
        <v>1317</v>
      </c>
      <c r="E1264" s="49" t="s">
        <v>1318</v>
      </c>
      <c r="F1264" s="41" t="s">
        <v>734</v>
      </c>
      <c r="G1264" s="62">
        <v>37725.4</v>
      </c>
      <c r="H1264" s="62">
        <v>19607</v>
      </c>
      <c r="I1264" s="62">
        <f t="shared" si="55"/>
        <v>51.972941307448025</v>
      </c>
      <c r="J1264" s="10">
        <f t="shared" si="52"/>
        <v>-18118.400000000001</v>
      </c>
      <c r="K1264" s="62">
        <v>-18118.400000000001</v>
      </c>
      <c r="L1264" s="409" t="s">
        <v>155</v>
      </c>
      <c r="M1264" s="350" t="s">
        <v>1412</v>
      </c>
    </row>
    <row r="1265" spans="1:13" ht="26.4">
      <c r="A1265" s="77" t="e">
        <f>VLOOKUP(B1265,#REF!,3,FALSE)</f>
        <v>#REF!</v>
      </c>
      <c r="B1265" s="60">
        <v>1812</v>
      </c>
      <c r="C1265" s="26" t="s">
        <v>140</v>
      </c>
      <c r="D1265" s="41" t="s">
        <v>1317</v>
      </c>
      <c r="E1265" s="49" t="s">
        <v>1318</v>
      </c>
      <c r="F1265" s="41" t="s">
        <v>1246</v>
      </c>
      <c r="G1265" s="62">
        <v>149.19999999999999</v>
      </c>
      <c r="H1265" s="62">
        <v>0</v>
      </c>
      <c r="I1265" s="62">
        <f t="shared" si="55"/>
        <v>0</v>
      </c>
      <c r="J1265" s="10">
        <f t="shared" si="52"/>
        <v>-149.19999999999999</v>
      </c>
      <c r="K1265" s="62">
        <v>-149.19999999999999</v>
      </c>
      <c r="L1265" s="54" t="s">
        <v>9</v>
      </c>
      <c r="M1265" s="350" t="s">
        <v>1380</v>
      </c>
    </row>
    <row r="1266" spans="1:13" ht="26.4">
      <c r="A1266" s="77" t="e">
        <f>VLOOKUP(B1266,#REF!,3,FALSE)</f>
        <v>#REF!</v>
      </c>
      <c r="B1266" s="60">
        <v>1812</v>
      </c>
      <c r="C1266" s="26" t="s">
        <v>140</v>
      </c>
      <c r="D1266" s="41" t="s">
        <v>1317</v>
      </c>
      <c r="E1266" s="49" t="s">
        <v>1318</v>
      </c>
      <c r="F1266" s="41" t="s">
        <v>146</v>
      </c>
      <c r="G1266" s="62">
        <v>51.4</v>
      </c>
      <c r="H1266" s="62">
        <v>13</v>
      </c>
      <c r="I1266" s="62">
        <f t="shared" si="55"/>
        <v>25.291828793774318</v>
      </c>
      <c r="J1266" s="10">
        <f t="shared" si="52"/>
        <v>-38.4</v>
      </c>
      <c r="K1266" s="62">
        <v>-26</v>
      </c>
      <c r="L1266" s="54" t="s">
        <v>155</v>
      </c>
      <c r="M1266" s="350" t="s">
        <v>1378</v>
      </c>
    </row>
    <row r="1267" spans="1:13" ht="26.4">
      <c r="A1267" s="77" t="e">
        <f>VLOOKUP(B1267,#REF!,3,FALSE)</f>
        <v>#REF!</v>
      </c>
      <c r="B1267" s="60">
        <v>1812</v>
      </c>
      <c r="C1267" s="26" t="s">
        <v>140</v>
      </c>
      <c r="D1267" s="41" t="s">
        <v>1317</v>
      </c>
      <c r="E1267" s="49" t="s">
        <v>1318</v>
      </c>
      <c r="F1267" s="41" t="s">
        <v>146</v>
      </c>
      <c r="G1267" s="22"/>
      <c r="H1267" s="22"/>
      <c r="I1267" s="22" t="str">
        <f t="shared" si="55"/>
        <v/>
      </c>
      <c r="J1267" s="10"/>
      <c r="K1267" s="22">
        <v>-12.4</v>
      </c>
      <c r="L1267" s="54" t="s">
        <v>155</v>
      </c>
      <c r="M1267" s="350" t="s">
        <v>1378</v>
      </c>
    </row>
    <row r="1268" spans="1:13" ht="52.8">
      <c r="A1268" s="77" t="e">
        <f>VLOOKUP(B1268,#REF!,3,FALSE)</f>
        <v>#REF!</v>
      </c>
      <c r="B1268" s="60">
        <v>1812</v>
      </c>
      <c r="C1268" s="26" t="s">
        <v>140</v>
      </c>
      <c r="D1268" s="41" t="s">
        <v>1317</v>
      </c>
      <c r="E1268" s="49" t="s">
        <v>1318</v>
      </c>
      <c r="F1268" s="41" t="s">
        <v>1409</v>
      </c>
      <c r="G1268" s="22">
        <v>57463</v>
      </c>
      <c r="H1268" s="22">
        <v>45268.4</v>
      </c>
      <c r="I1268" s="22">
        <f t="shared" si="55"/>
        <v>78.778344325914077</v>
      </c>
      <c r="J1268" s="10">
        <f t="shared" si="52"/>
        <v>-12194.599999999999</v>
      </c>
      <c r="K1268" s="22">
        <v>-12194.6</v>
      </c>
      <c r="L1268" s="54" t="s">
        <v>9</v>
      </c>
      <c r="M1268" s="350" t="s">
        <v>1410</v>
      </c>
    </row>
    <row r="1269" spans="1:13" ht="26.4">
      <c r="A1269" s="77" t="e">
        <f>VLOOKUP(B1269,#REF!,3,FALSE)</f>
        <v>#REF!</v>
      </c>
      <c r="B1269" s="60">
        <v>1812</v>
      </c>
      <c r="C1269" s="26" t="s">
        <v>140</v>
      </c>
      <c r="D1269" s="41" t="s">
        <v>1317</v>
      </c>
      <c r="E1269" s="49" t="s">
        <v>1318</v>
      </c>
      <c r="F1269" s="41" t="s">
        <v>763</v>
      </c>
      <c r="G1269" s="22">
        <v>10104.9</v>
      </c>
      <c r="H1269" s="22">
        <v>2792.3</v>
      </c>
      <c r="I1269" s="22">
        <f t="shared" si="55"/>
        <v>27.633128482221498</v>
      </c>
      <c r="J1269" s="10">
        <f t="shared" si="52"/>
        <v>-7312.5999999999995</v>
      </c>
      <c r="K1269" s="22">
        <v>-7312.6</v>
      </c>
      <c r="L1269" s="409" t="s">
        <v>155</v>
      </c>
      <c r="M1269" s="350" t="s">
        <v>1411</v>
      </c>
    </row>
    <row r="1270" spans="1:13" ht="39.6">
      <c r="A1270" s="77" t="e">
        <f>VLOOKUP(B1270,#REF!,3,FALSE)</f>
        <v>#REF!</v>
      </c>
      <c r="B1270" s="60">
        <v>1812</v>
      </c>
      <c r="C1270" s="26" t="s">
        <v>140</v>
      </c>
      <c r="D1270" s="41" t="s">
        <v>1317</v>
      </c>
      <c r="E1270" s="49" t="s">
        <v>1318</v>
      </c>
      <c r="F1270" s="41" t="s">
        <v>762</v>
      </c>
      <c r="G1270" s="22">
        <v>176667.7</v>
      </c>
      <c r="H1270" s="22">
        <v>85492.3</v>
      </c>
      <c r="I1270" s="22">
        <f t="shared" si="55"/>
        <v>48.391584879409194</v>
      </c>
      <c r="J1270" s="10">
        <f t="shared" si="52"/>
        <v>-91175.400000000009</v>
      </c>
      <c r="K1270" s="22">
        <v>-91175.4</v>
      </c>
      <c r="L1270" s="409" t="s">
        <v>155</v>
      </c>
      <c r="M1270" s="350" t="s">
        <v>1412</v>
      </c>
    </row>
    <row r="1271" spans="1:13" ht="26.4">
      <c r="A1271" s="77" t="e">
        <f>VLOOKUP(B1271,#REF!,3,FALSE)</f>
        <v>#REF!</v>
      </c>
      <c r="B1271" s="60">
        <v>1812</v>
      </c>
      <c r="C1271" s="26" t="s">
        <v>140</v>
      </c>
      <c r="D1271" s="41" t="s">
        <v>1317</v>
      </c>
      <c r="E1271" s="49" t="s">
        <v>1318</v>
      </c>
      <c r="F1271" s="41" t="s">
        <v>1250</v>
      </c>
      <c r="G1271" s="10">
        <v>348</v>
      </c>
      <c r="H1271" s="10">
        <v>0</v>
      </c>
      <c r="I1271" s="10">
        <f t="shared" si="55"/>
        <v>0</v>
      </c>
      <c r="J1271" s="10">
        <f t="shared" si="52"/>
        <v>-348</v>
      </c>
      <c r="K1271" s="10">
        <v>-348</v>
      </c>
      <c r="L1271" s="61" t="s">
        <v>9</v>
      </c>
      <c r="M1271" s="350" t="s">
        <v>1380</v>
      </c>
    </row>
    <row r="1272" spans="1:13" ht="26.4">
      <c r="A1272" s="77" t="e">
        <f>VLOOKUP(B1272,#REF!,3,FALSE)</f>
        <v>#REF!</v>
      </c>
      <c r="B1272" s="60">
        <v>1812</v>
      </c>
      <c r="C1272" s="26" t="s">
        <v>140</v>
      </c>
      <c r="D1272" s="41" t="s">
        <v>1317</v>
      </c>
      <c r="E1272" s="49" t="s">
        <v>1318</v>
      </c>
      <c r="F1272" s="41" t="s">
        <v>11</v>
      </c>
      <c r="G1272" s="10">
        <v>449.3</v>
      </c>
      <c r="H1272" s="10">
        <v>388.7</v>
      </c>
      <c r="I1272" s="10">
        <f t="shared" si="55"/>
        <v>86.512352548408629</v>
      </c>
      <c r="J1272" s="10">
        <f t="shared" si="52"/>
        <v>-60.600000000000023</v>
      </c>
      <c r="K1272" s="10">
        <v>-1</v>
      </c>
      <c r="L1272" s="61" t="s">
        <v>9</v>
      </c>
      <c r="M1272" s="350" t="s">
        <v>1413</v>
      </c>
    </row>
    <row r="1273" spans="1:13" ht="26.4">
      <c r="A1273" s="77" t="e">
        <f>VLOOKUP(B1273,#REF!,3,FALSE)</f>
        <v>#REF!</v>
      </c>
      <c r="B1273" s="60">
        <v>1812</v>
      </c>
      <c r="C1273" s="26" t="s">
        <v>140</v>
      </c>
      <c r="D1273" s="41" t="s">
        <v>1317</v>
      </c>
      <c r="E1273" s="49" t="s">
        <v>1318</v>
      </c>
      <c r="F1273" s="41" t="s">
        <v>11</v>
      </c>
      <c r="G1273" s="10"/>
      <c r="H1273" s="10"/>
      <c r="I1273" s="10" t="str">
        <f t="shared" si="55"/>
        <v/>
      </c>
      <c r="J1273" s="10"/>
      <c r="K1273" s="10">
        <v>-43</v>
      </c>
      <c r="L1273" s="61" t="s">
        <v>155</v>
      </c>
      <c r="M1273" s="350" t="s">
        <v>1414</v>
      </c>
    </row>
    <row r="1274" spans="1:13" ht="26.4">
      <c r="A1274" s="77" t="e">
        <f>VLOOKUP(B1274,#REF!,3,FALSE)</f>
        <v>#REF!</v>
      </c>
      <c r="B1274" s="60">
        <v>1812</v>
      </c>
      <c r="C1274" s="26" t="s">
        <v>140</v>
      </c>
      <c r="D1274" s="41" t="s">
        <v>1317</v>
      </c>
      <c r="E1274" s="49" t="s">
        <v>1318</v>
      </c>
      <c r="F1274" s="41" t="s">
        <v>11</v>
      </c>
      <c r="G1274" s="10"/>
      <c r="H1274" s="10"/>
      <c r="I1274" s="10" t="str">
        <f t="shared" si="55"/>
        <v/>
      </c>
      <c r="J1274" s="10"/>
      <c r="K1274" s="10">
        <v>-0.5</v>
      </c>
      <c r="L1274" s="61" t="s">
        <v>56</v>
      </c>
      <c r="M1274" s="350" t="s">
        <v>1343</v>
      </c>
    </row>
    <row r="1275" spans="1:13" ht="26.4">
      <c r="A1275" s="77" t="e">
        <f>VLOOKUP(B1275,#REF!,3,FALSE)</f>
        <v>#REF!</v>
      </c>
      <c r="B1275" s="60">
        <v>1812</v>
      </c>
      <c r="C1275" s="26" t="s">
        <v>140</v>
      </c>
      <c r="D1275" s="41" t="s">
        <v>1317</v>
      </c>
      <c r="E1275" s="49" t="s">
        <v>1318</v>
      </c>
      <c r="F1275" s="41" t="s">
        <v>11</v>
      </c>
      <c r="G1275" s="10"/>
      <c r="H1275" s="10"/>
      <c r="I1275" s="10" t="str">
        <f t="shared" si="55"/>
        <v/>
      </c>
      <c r="J1275" s="10"/>
      <c r="K1275" s="10">
        <v>-16.100000000000001</v>
      </c>
      <c r="L1275" s="61" t="s">
        <v>50</v>
      </c>
      <c r="M1275" s="350" t="s">
        <v>1415</v>
      </c>
    </row>
    <row r="1276" spans="1:13" ht="26.4">
      <c r="A1276" s="77" t="e">
        <f>VLOOKUP(B1276,#REF!,3,FALSE)</f>
        <v>#REF!</v>
      </c>
      <c r="B1276" s="60">
        <v>1812</v>
      </c>
      <c r="C1276" s="26" t="s">
        <v>140</v>
      </c>
      <c r="D1276" s="41" t="s">
        <v>1317</v>
      </c>
      <c r="E1276" s="49" t="s">
        <v>1318</v>
      </c>
      <c r="F1276" s="41" t="s">
        <v>379</v>
      </c>
      <c r="G1276" s="10">
        <v>129.19999999999999</v>
      </c>
      <c r="H1276" s="62">
        <v>129.19999999999999</v>
      </c>
      <c r="I1276" s="10">
        <f t="shared" si="55"/>
        <v>100</v>
      </c>
      <c r="J1276" s="10">
        <f t="shared" si="52"/>
        <v>0</v>
      </c>
      <c r="K1276" s="10"/>
      <c r="L1276" s="61"/>
      <c r="M1276" s="350"/>
    </row>
    <row r="1277" spans="1:13" ht="26.4">
      <c r="A1277" s="77" t="e">
        <f>VLOOKUP(B1277,#REF!,3,FALSE)</f>
        <v>#REF!</v>
      </c>
      <c r="B1277" s="60">
        <v>1812</v>
      </c>
      <c r="C1277" s="26" t="s">
        <v>140</v>
      </c>
      <c r="D1277" s="41" t="s">
        <v>1317</v>
      </c>
      <c r="E1277" s="49" t="s">
        <v>1318</v>
      </c>
      <c r="F1277" s="54" t="s">
        <v>1416</v>
      </c>
      <c r="G1277" s="19">
        <v>840</v>
      </c>
      <c r="H1277" s="19">
        <v>839.1</v>
      </c>
      <c r="I1277" s="19">
        <f t="shared" si="55"/>
        <v>99.892857142857153</v>
      </c>
      <c r="J1277" s="10">
        <f t="shared" si="52"/>
        <v>-0.89999999999997726</v>
      </c>
      <c r="K1277" s="22">
        <v>-0.9</v>
      </c>
      <c r="L1277" s="61" t="s">
        <v>50</v>
      </c>
      <c r="M1277" s="350" t="s">
        <v>1417</v>
      </c>
    </row>
    <row r="1278" spans="1:13" ht="26.4">
      <c r="A1278" s="77" t="e">
        <f>VLOOKUP(B1278,#REF!,3,FALSE)</f>
        <v>#REF!</v>
      </c>
      <c r="B1278" s="151">
        <v>1812</v>
      </c>
      <c r="C1278" s="64" t="s">
        <v>140</v>
      </c>
      <c r="D1278" s="51" t="s">
        <v>1317</v>
      </c>
      <c r="E1278" s="93" t="s">
        <v>1318</v>
      </c>
      <c r="F1278" s="51" t="s">
        <v>12</v>
      </c>
      <c r="G1278" s="28">
        <f>SUM(G1224:G1277)</f>
        <v>352425.6</v>
      </c>
      <c r="H1278" s="28">
        <f>SUM(H1224:H1277)</f>
        <v>207237.00000000003</v>
      </c>
      <c r="I1278" s="28">
        <f t="shared" si="55"/>
        <v>58.803049494701874</v>
      </c>
      <c r="J1278" s="28">
        <f t="shared" ref="J1278:J1341" si="56">+H1278-G1278</f>
        <v>-145188.59999999995</v>
      </c>
      <c r="K1278" s="28">
        <f>SUM(K1224:K1277)</f>
        <v>-145188.59999999998</v>
      </c>
      <c r="L1278" s="115"/>
      <c r="M1278" s="350"/>
    </row>
    <row r="1279" spans="1:13" ht="39.6">
      <c r="A1279" s="77" t="e">
        <f>VLOOKUP(B1279,#REF!,3,FALSE)</f>
        <v>#REF!</v>
      </c>
      <c r="B1279" s="60">
        <v>1812</v>
      </c>
      <c r="C1279" s="26" t="s">
        <v>140</v>
      </c>
      <c r="D1279" s="41" t="s">
        <v>1319</v>
      </c>
      <c r="E1279" s="69" t="s">
        <v>1320</v>
      </c>
      <c r="F1279" s="36" t="s">
        <v>8</v>
      </c>
      <c r="G1279" s="22">
        <v>4688</v>
      </c>
      <c r="H1279" s="22">
        <v>4058.3</v>
      </c>
      <c r="I1279" s="22">
        <f t="shared" si="55"/>
        <v>86.567832764505127</v>
      </c>
      <c r="J1279" s="10">
        <f t="shared" si="56"/>
        <v>-629.69999999999982</v>
      </c>
      <c r="K1279" s="22">
        <v>-98.4</v>
      </c>
      <c r="L1279" s="54" t="s">
        <v>27</v>
      </c>
      <c r="M1279" s="350" t="s">
        <v>1418</v>
      </c>
    </row>
    <row r="1280" spans="1:13" ht="39.6">
      <c r="A1280" s="77" t="e">
        <f>VLOOKUP(B1280,#REF!,3,FALSE)</f>
        <v>#REF!</v>
      </c>
      <c r="B1280" s="60">
        <v>1812</v>
      </c>
      <c r="C1280" s="26" t="s">
        <v>140</v>
      </c>
      <c r="D1280" s="36" t="s">
        <v>1319</v>
      </c>
      <c r="E1280" s="69" t="s">
        <v>1320</v>
      </c>
      <c r="F1280" s="41" t="s">
        <v>8</v>
      </c>
      <c r="G1280" s="22"/>
      <c r="H1280" s="10"/>
      <c r="I1280" s="22" t="str">
        <f t="shared" si="55"/>
        <v/>
      </c>
      <c r="J1280" s="10"/>
      <c r="K1280" s="10">
        <v>-101.2</v>
      </c>
      <c r="L1280" s="12" t="s">
        <v>50</v>
      </c>
      <c r="M1280" s="350" t="s">
        <v>1419</v>
      </c>
    </row>
    <row r="1281" spans="1:13" ht="66">
      <c r="A1281" s="77" t="e">
        <f>VLOOKUP(B1281,#REF!,3,FALSE)</f>
        <v>#REF!</v>
      </c>
      <c r="B1281" s="60">
        <v>1812</v>
      </c>
      <c r="C1281" s="26" t="s">
        <v>140</v>
      </c>
      <c r="D1281" s="41" t="s">
        <v>1319</v>
      </c>
      <c r="E1281" s="69" t="s">
        <v>1320</v>
      </c>
      <c r="F1281" s="36" t="s">
        <v>8</v>
      </c>
      <c r="G1281" s="22"/>
      <c r="H1281" s="10"/>
      <c r="I1281" s="22" t="str">
        <f t="shared" si="55"/>
        <v/>
      </c>
      <c r="J1281" s="10"/>
      <c r="K1281" s="10">
        <v>-23.4</v>
      </c>
      <c r="L1281" s="61" t="s">
        <v>27</v>
      </c>
      <c r="M1281" s="350" t="s">
        <v>1420</v>
      </c>
    </row>
    <row r="1282" spans="1:13" ht="66">
      <c r="A1282" s="77" t="e">
        <f>VLOOKUP(B1282,#REF!,3,FALSE)</f>
        <v>#REF!</v>
      </c>
      <c r="B1282" s="60">
        <v>1812</v>
      </c>
      <c r="C1282" s="26" t="s">
        <v>140</v>
      </c>
      <c r="D1282" s="36" t="s">
        <v>1319</v>
      </c>
      <c r="E1282" s="69" t="s">
        <v>1320</v>
      </c>
      <c r="F1282" s="36" t="s">
        <v>8</v>
      </c>
      <c r="G1282" s="22"/>
      <c r="H1282" s="10"/>
      <c r="I1282" s="22" t="str">
        <f t="shared" si="55"/>
        <v/>
      </c>
      <c r="J1282" s="10"/>
      <c r="K1282" s="10">
        <v>-77.5</v>
      </c>
      <c r="L1282" s="54" t="s">
        <v>27</v>
      </c>
      <c r="M1282" s="350" t="s">
        <v>1420</v>
      </c>
    </row>
    <row r="1283" spans="1:13" ht="66">
      <c r="A1283" s="77" t="e">
        <f>VLOOKUP(B1283,#REF!,3,FALSE)</f>
        <v>#REF!</v>
      </c>
      <c r="B1283" s="60">
        <v>1812</v>
      </c>
      <c r="C1283" s="26" t="s">
        <v>140</v>
      </c>
      <c r="D1283" s="41" t="s">
        <v>1319</v>
      </c>
      <c r="E1283" s="69" t="s">
        <v>1320</v>
      </c>
      <c r="F1283" s="36" t="s">
        <v>8</v>
      </c>
      <c r="G1283" s="22"/>
      <c r="H1283" s="10"/>
      <c r="I1283" s="22" t="str">
        <f t="shared" si="55"/>
        <v/>
      </c>
      <c r="J1283" s="10"/>
      <c r="K1283" s="10">
        <v>-18</v>
      </c>
      <c r="L1283" s="61" t="s">
        <v>9</v>
      </c>
      <c r="M1283" s="350" t="s">
        <v>1421</v>
      </c>
    </row>
    <row r="1284" spans="1:13" ht="66">
      <c r="A1284" s="77" t="e">
        <f>VLOOKUP(B1284,#REF!,3,FALSE)</f>
        <v>#REF!</v>
      </c>
      <c r="B1284" s="60">
        <v>1812</v>
      </c>
      <c r="C1284" s="26" t="s">
        <v>140</v>
      </c>
      <c r="D1284" s="36" t="s">
        <v>1319</v>
      </c>
      <c r="E1284" s="69" t="s">
        <v>1320</v>
      </c>
      <c r="F1284" s="36" t="s">
        <v>8</v>
      </c>
      <c r="G1284" s="22"/>
      <c r="H1284" s="10"/>
      <c r="I1284" s="22" t="str">
        <f t="shared" si="55"/>
        <v/>
      </c>
      <c r="J1284" s="10"/>
      <c r="K1284" s="10">
        <v>-56.2</v>
      </c>
      <c r="L1284" s="13" t="s">
        <v>9</v>
      </c>
      <c r="M1284" s="350" t="s">
        <v>1422</v>
      </c>
    </row>
    <row r="1285" spans="1:13" ht="39.6">
      <c r="A1285" s="77" t="e">
        <f>VLOOKUP(B1285,#REF!,3,FALSE)</f>
        <v>#REF!</v>
      </c>
      <c r="B1285" s="60">
        <v>1812</v>
      </c>
      <c r="C1285" s="26" t="s">
        <v>140</v>
      </c>
      <c r="D1285" s="41" t="s">
        <v>1319</v>
      </c>
      <c r="E1285" s="69" t="s">
        <v>1320</v>
      </c>
      <c r="F1285" s="36" t="s">
        <v>8</v>
      </c>
      <c r="G1285" s="22"/>
      <c r="H1285" s="10"/>
      <c r="I1285" s="22" t="str">
        <f t="shared" si="55"/>
        <v/>
      </c>
      <c r="J1285" s="10"/>
      <c r="K1285" s="10">
        <v>-236</v>
      </c>
      <c r="L1285" s="13" t="s">
        <v>27</v>
      </c>
      <c r="M1285" s="350" t="s">
        <v>1423</v>
      </c>
    </row>
    <row r="1286" spans="1:13" ht="39.6">
      <c r="A1286" s="77" t="e">
        <f>VLOOKUP(B1286,#REF!,3,FALSE)</f>
        <v>#REF!</v>
      </c>
      <c r="B1286" s="60">
        <v>1812</v>
      </c>
      <c r="C1286" s="26" t="s">
        <v>140</v>
      </c>
      <c r="D1286" s="36" t="s">
        <v>1319</v>
      </c>
      <c r="E1286" s="69" t="s">
        <v>1320</v>
      </c>
      <c r="F1286" s="36" t="s">
        <v>8</v>
      </c>
      <c r="G1286" s="22"/>
      <c r="H1286" s="62"/>
      <c r="I1286" s="22" t="str">
        <f t="shared" si="55"/>
        <v/>
      </c>
      <c r="J1286" s="10"/>
      <c r="K1286" s="10">
        <v>-19</v>
      </c>
      <c r="L1286" s="13" t="s">
        <v>155</v>
      </c>
      <c r="M1286" s="350" t="s">
        <v>1424</v>
      </c>
    </row>
    <row r="1287" spans="1:13" ht="26.4">
      <c r="A1287" s="77" t="e">
        <f>VLOOKUP(B1287,#REF!,3,FALSE)</f>
        <v>#REF!</v>
      </c>
      <c r="B1287" s="60">
        <v>1812</v>
      </c>
      <c r="C1287" s="26" t="s">
        <v>140</v>
      </c>
      <c r="D1287" s="41" t="s">
        <v>1319</v>
      </c>
      <c r="E1287" s="69" t="s">
        <v>1320</v>
      </c>
      <c r="F1287" s="41" t="s">
        <v>735</v>
      </c>
      <c r="G1287" s="22">
        <v>49.4</v>
      </c>
      <c r="H1287" s="22">
        <v>33.4</v>
      </c>
      <c r="I1287" s="22">
        <f t="shared" si="55"/>
        <v>67.611336032388664</v>
      </c>
      <c r="J1287" s="10">
        <f t="shared" si="56"/>
        <v>-16</v>
      </c>
      <c r="K1287" s="22">
        <v>-16</v>
      </c>
      <c r="L1287" s="54" t="s">
        <v>9</v>
      </c>
      <c r="M1287" s="350" t="s">
        <v>1425</v>
      </c>
    </row>
    <row r="1288" spans="1:13" ht="39.6">
      <c r="A1288" s="77" t="e">
        <f>VLOOKUP(B1288,#REF!,3,FALSE)</f>
        <v>#REF!</v>
      </c>
      <c r="B1288" s="60">
        <v>1812</v>
      </c>
      <c r="C1288" s="26" t="s">
        <v>140</v>
      </c>
      <c r="D1288" s="36" t="s">
        <v>1319</v>
      </c>
      <c r="E1288" s="69" t="s">
        <v>1320</v>
      </c>
      <c r="F1288" s="41" t="s">
        <v>734</v>
      </c>
      <c r="G1288" s="22">
        <v>154.6</v>
      </c>
      <c r="H1288" s="22">
        <v>131.1</v>
      </c>
      <c r="I1288" s="22">
        <f t="shared" si="55"/>
        <v>84.799482535575677</v>
      </c>
      <c r="J1288" s="10">
        <f t="shared" si="56"/>
        <v>-23.5</v>
      </c>
      <c r="K1288" s="22">
        <v>-23.5</v>
      </c>
      <c r="L1288" s="54" t="s">
        <v>9</v>
      </c>
      <c r="M1288" s="350" t="s">
        <v>1426</v>
      </c>
    </row>
    <row r="1289" spans="1:13" ht="26.4">
      <c r="A1289" s="77" t="e">
        <f>VLOOKUP(B1289,#REF!,3,FALSE)</f>
        <v>#REF!</v>
      </c>
      <c r="B1289" s="60">
        <v>1812</v>
      </c>
      <c r="C1289" s="26" t="s">
        <v>140</v>
      </c>
      <c r="D1289" s="41" t="s">
        <v>1319</v>
      </c>
      <c r="E1289" s="69" t="s">
        <v>1320</v>
      </c>
      <c r="F1289" s="41" t="s">
        <v>1246</v>
      </c>
      <c r="G1289" s="22">
        <v>12.6</v>
      </c>
      <c r="H1289" s="22">
        <v>0</v>
      </c>
      <c r="I1289" s="22">
        <f t="shared" si="55"/>
        <v>0</v>
      </c>
      <c r="J1289" s="10">
        <f t="shared" si="56"/>
        <v>-12.6</v>
      </c>
      <c r="K1289" s="22">
        <v>-12.6</v>
      </c>
      <c r="L1289" s="54" t="s">
        <v>9</v>
      </c>
      <c r="M1289" s="350" t="s">
        <v>1427</v>
      </c>
    </row>
    <row r="1290" spans="1:13" ht="26.4">
      <c r="A1290" s="77" t="e">
        <f>VLOOKUP(B1290,#REF!,3,FALSE)</f>
        <v>#REF!</v>
      </c>
      <c r="B1290" s="60">
        <v>1812</v>
      </c>
      <c r="C1290" s="26" t="s">
        <v>140</v>
      </c>
      <c r="D1290" s="36" t="s">
        <v>1319</v>
      </c>
      <c r="E1290" s="69" t="s">
        <v>1320</v>
      </c>
      <c r="F1290" s="41" t="s">
        <v>763</v>
      </c>
      <c r="G1290" s="22">
        <v>153.19999999999999</v>
      </c>
      <c r="H1290" s="22">
        <v>100.7</v>
      </c>
      <c r="I1290" s="22">
        <f t="shared" si="55"/>
        <v>65.731070496083561</v>
      </c>
      <c r="J1290" s="10">
        <f t="shared" si="56"/>
        <v>-52.499999999999986</v>
      </c>
      <c r="K1290" s="22">
        <v>-52.5</v>
      </c>
      <c r="L1290" s="54" t="s">
        <v>9</v>
      </c>
      <c r="M1290" s="350" t="s">
        <v>1425</v>
      </c>
    </row>
    <row r="1291" spans="1:13" ht="39.6">
      <c r="A1291" s="77" t="e">
        <f>VLOOKUP(B1291,#REF!,3,FALSE)</f>
        <v>#REF!</v>
      </c>
      <c r="B1291" s="60">
        <v>1812</v>
      </c>
      <c r="C1291" s="26" t="s">
        <v>140</v>
      </c>
      <c r="D1291" s="41" t="s">
        <v>1319</v>
      </c>
      <c r="E1291" s="69" t="s">
        <v>1320</v>
      </c>
      <c r="F1291" s="41" t="s">
        <v>762</v>
      </c>
      <c r="G1291" s="22">
        <v>872.7</v>
      </c>
      <c r="H1291" s="22">
        <v>743.2</v>
      </c>
      <c r="I1291" s="22">
        <f t="shared" si="55"/>
        <v>85.160994614415031</v>
      </c>
      <c r="J1291" s="10">
        <f t="shared" si="56"/>
        <v>-129.5</v>
      </c>
      <c r="K1291" s="22">
        <v>-129.5</v>
      </c>
      <c r="L1291" s="54" t="s">
        <v>9</v>
      </c>
      <c r="M1291" s="350" t="s">
        <v>1426</v>
      </c>
    </row>
    <row r="1292" spans="1:13" ht="26.4">
      <c r="A1292" s="77" t="e">
        <f>VLOOKUP(B1292,#REF!,3,FALSE)</f>
        <v>#REF!</v>
      </c>
      <c r="B1292" s="60">
        <v>1812</v>
      </c>
      <c r="C1292" s="26" t="s">
        <v>140</v>
      </c>
      <c r="D1292" s="36" t="s">
        <v>1319</v>
      </c>
      <c r="E1292" s="69" t="s">
        <v>1320</v>
      </c>
      <c r="F1292" s="41" t="s">
        <v>1250</v>
      </c>
      <c r="G1292" s="62">
        <v>29.4</v>
      </c>
      <c r="H1292" s="135">
        <v>0</v>
      </c>
      <c r="I1292" s="135">
        <f t="shared" si="55"/>
        <v>0</v>
      </c>
      <c r="J1292" s="10">
        <f t="shared" si="56"/>
        <v>-29.4</v>
      </c>
      <c r="K1292" s="10">
        <v>-29.4</v>
      </c>
      <c r="L1292" s="54" t="s">
        <v>9</v>
      </c>
      <c r="M1292" s="350" t="s">
        <v>1427</v>
      </c>
    </row>
    <row r="1293" spans="1:13" ht="26.4">
      <c r="A1293" s="77" t="e">
        <f>VLOOKUP(B1293,#REF!,3,FALSE)</f>
        <v>#REF!</v>
      </c>
      <c r="B1293" s="151">
        <v>1812</v>
      </c>
      <c r="C1293" s="64" t="s">
        <v>140</v>
      </c>
      <c r="D1293" s="152" t="s">
        <v>1319</v>
      </c>
      <c r="E1293" s="93" t="s">
        <v>1320</v>
      </c>
      <c r="F1293" s="51" t="s">
        <v>12</v>
      </c>
      <c r="G1293" s="28">
        <f>SUM(G1279:G1292)</f>
        <v>5959.9</v>
      </c>
      <c r="H1293" s="28">
        <f>SUM(H1279:H1292)</f>
        <v>5066.7</v>
      </c>
      <c r="I1293" s="28">
        <f t="shared" si="55"/>
        <v>85.013171361935605</v>
      </c>
      <c r="J1293" s="28">
        <f t="shared" si="56"/>
        <v>-893.19999999999982</v>
      </c>
      <c r="K1293" s="28">
        <f>SUM(K1279:K1292)</f>
        <v>-893.2</v>
      </c>
      <c r="L1293" s="115"/>
      <c r="M1293" s="350"/>
    </row>
    <row r="1294" spans="1:13" ht="26.4">
      <c r="A1294" s="77" t="e">
        <f>VLOOKUP(B1294,#REF!,3,FALSE)</f>
        <v>#REF!</v>
      </c>
      <c r="B1294" s="153">
        <v>1812</v>
      </c>
      <c r="C1294" s="89" t="s">
        <v>140</v>
      </c>
      <c r="D1294" s="104"/>
      <c r="E1294" s="154"/>
      <c r="F1294" s="92" t="s">
        <v>13</v>
      </c>
      <c r="G1294" s="136">
        <f>+G1293+G1278</f>
        <v>358385.5</v>
      </c>
      <c r="H1294" s="136">
        <f>+H1293+H1278</f>
        <v>212303.70000000004</v>
      </c>
      <c r="I1294" s="136">
        <f>IF(ISBLANK(H1294),"",+H1294/G1294*100)</f>
        <v>59.238920101399209</v>
      </c>
      <c r="J1294" s="136">
        <f>+H1294-G1294</f>
        <v>-146081.79999999996</v>
      </c>
      <c r="K1294" s="136">
        <f>+K1293+K1278</f>
        <v>-146081.79999999999</v>
      </c>
      <c r="L1294" s="187"/>
      <c r="M1294" s="350"/>
    </row>
    <row r="1295" spans="1:13" ht="26.4">
      <c r="A1295" s="77" t="e">
        <f>VLOOKUP(B1295,#REF!,3,FALSE)</f>
        <v>#REF!</v>
      </c>
      <c r="B1295" s="38">
        <v>927</v>
      </c>
      <c r="C1295" s="26" t="s">
        <v>315</v>
      </c>
      <c r="D1295" s="12" t="s">
        <v>38</v>
      </c>
      <c r="E1295" s="16" t="s">
        <v>784</v>
      </c>
      <c r="F1295" s="13" t="s">
        <v>8</v>
      </c>
      <c r="G1295" s="10">
        <v>10139.4</v>
      </c>
      <c r="H1295" s="10">
        <v>8122.3</v>
      </c>
      <c r="I1295" s="10">
        <f t="shared" si="55"/>
        <v>80.106317928082532</v>
      </c>
      <c r="J1295" s="10">
        <f t="shared" si="56"/>
        <v>-2017.0999999999995</v>
      </c>
      <c r="K1295" s="10">
        <v>-857.6</v>
      </c>
      <c r="L1295" s="12" t="s">
        <v>56</v>
      </c>
      <c r="M1295" s="350" t="s">
        <v>792</v>
      </c>
    </row>
    <row r="1296" spans="1:13" ht="26.4">
      <c r="A1296" s="77" t="e">
        <f>VLOOKUP(B1296,#REF!,3,FALSE)</f>
        <v>#REF!</v>
      </c>
      <c r="B1296" s="38">
        <v>927</v>
      </c>
      <c r="C1296" s="26" t="s">
        <v>315</v>
      </c>
      <c r="D1296" s="12" t="s">
        <v>38</v>
      </c>
      <c r="E1296" s="16" t="s">
        <v>784</v>
      </c>
      <c r="F1296" s="13" t="s">
        <v>8</v>
      </c>
      <c r="G1296" s="10"/>
      <c r="H1296" s="10"/>
      <c r="I1296" s="10"/>
      <c r="J1296" s="10"/>
      <c r="K1296" s="10">
        <v>-431.5</v>
      </c>
      <c r="L1296" s="218" t="s">
        <v>27</v>
      </c>
      <c r="M1296" s="350" t="s">
        <v>786</v>
      </c>
    </row>
    <row r="1297" spans="1:13" ht="26.4">
      <c r="A1297" s="77" t="e">
        <f>VLOOKUP(B1297,#REF!,3,FALSE)</f>
        <v>#REF!</v>
      </c>
      <c r="B1297" s="38">
        <v>927</v>
      </c>
      <c r="C1297" s="26" t="s">
        <v>315</v>
      </c>
      <c r="D1297" s="12" t="s">
        <v>38</v>
      </c>
      <c r="E1297" s="16" t="s">
        <v>784</v>
      </c>
      <c r="F1297" s="13" t="s">
        <v>8</v>
      </c>
      <c r="G1297" s="10"/>
      <c r="H1297" s="10"/>
      <c r="I1297" s="10"/>
      <c r="J1297" s="10"/>
      <c r="K1297" s="10">
        <v>-401</v>
      </c>
      <c r="L1297" s="12" t="s">
        <v>10</v>
      </c>
      <c r="M1297" s="350" t="s">
        <v>787</v>
      </c>
    </row>
    <row r="1298" spans="1:13" ht="39.6">
      <c r="A1298" s="77" t="e">
        <f>VLOOKUP(B1298,#REF!,3,FALSE)</f>
        <v>#REF!</v>
      </c>
      <c r="B1298" s="38">
        <v>927</v>
      </c>
      <c r="C1298" s="26" t="s">
        <v>315</v>
      </c>
      <c r="D1298" s="12" t="s">
        <v>38</v>
      </c>
      <c r="E1298" s="16" t="s">
        <v>784</v>
      </c>
      <c r="F1298" s="13" t="s">
        <v>8</v>
      </c>
      <c r="G1298" s="10"/>
      <c r="H1298" s="10"/>
      <c r="I1298" s="10"/>
      <c r="J1298" s="10"/>
      <c r="K1298" s="10">
        <v>-120</v>
      </c>
      <c r="L1298" s="12" t="s">
        <v>9</v>
      </c>
      <c r="M1298" s="350" t="s">
        <v>788</v>
      </c>
    </row>
    <row r="1299" spans="1:13" ht="26.4">
      <c r="A1299" s="77" t="e">
        <f>VLOOKUP(B1299,#REF!,3,FALSE)</f>
        <v>#REF!</v>
      </c>
      <c r="B1299" s="38">
        <v>927</v>
      </c>
      <c r="C1299" s="26" t="s">
        <v>315</v>
      </c>
      <c r="D1299" s="12" t="s">
        <v>38</v>
      </c>
      <c r="E1299" s="16" t="s">
        <v>784</v>
      </c>
      <c r="F1299" s="13" t="s">
        <v>8</v>
      </c>
      <c r="G1299" s="10"/>
      <c r="H1299" s="10"/>
      <c r="I1299" s="10"/>
      <c r="J1299" s="10"/>
      <c r="K1299" s="10">
        <v>-45.5</v>
      </c>
      <c r="L1299" s="12" t="s">
        <v>9</v>
      </c>
      <c r="M1299" s="350" t="s">
        <v>789</v>
      </c>
    </row>
    <row r="1300" spans="1:13" ht="26.4">
      <c r="A1300" s="77" t="e">
        <f>VLOOKUP(B1300,#REF!,3,FALSE)</f>
        <v>#REF!</v>
      </c>
      <c r="B1300" s="38">
        <v>927</v>
      </c>
      <c r="C1300" s="26" t="s">
        <v>315</v>
      </c>
      <c r="D1300" s="12" t="s">
        <v>38</v>
      </c>
      <c r="E1300" s="16" t="s">
        <v>784</v>
      </c>
      <c r="F1300" s="13" t="s">
        <v>8</v>
      </c>
      <c r="G1300" s="10"/>
      <c r="H1300" s="10"/>
      <c r="I1300" s="10"/>
      <c r="J1300" s="10"/>
      <c r="K1300" s="10">
        <v>-40.4</v>
      </c>
      <c r="L1300" s="12" t="s">
        <v>9</v>
      </c>
      <c r="M1300" s="350" t="s">
        <v>790</v>
      </c>
    </row>
    <row r="1301" spans="1:13" ht="26.4">
      <c r="A1301" s="77" t="e">
        <f>VLOOKUP(B1301,#REF!,3,FALSE)</f>
        <v>#REF!</v>
      </c>
      <c r="B1301" s="38">
        <v>927</v>
      </c>
      <c r="C1301" s="26" t="s">
        <v>315</v>
      </c>
      <c r="D1301" s="12" t="s">
        <v>38</v>
      </c>
      <c r="E1301" s="16" t="s">
        <v>784</v>
      </c>
      <c r="F1301" s="13" t="s">
        <v>8</v>
      </c>
      <c r="G1301" s="10"/>
      <c r="H1301" s="10"/>
      <c r="I1301" s="10"/>
      <c r="J1301" s="10"/>
      <c r="K1301" s="10">
        <v>-100.2</v>
      </c>
      <c r="L1301" s="12" t="s">
        <v>122</v>
      </c>
      <c r="M1301" s="350" t="s">
        <v>791</v>
      </c>
    </row>
    <row r="1302" spans="1:13" ht="26.4">
      <c r="A1302" s="77" t="e">
        <f>VLOOKUP(B1302,#REF!,3,FALSE)</f>
        <v>#REF!</v>
      </c>
      <c r="B1302" s="38">
        <v>927</v>
      </c>
      <c r="C1302" s="26" t="s">
        <v>315</v>
      </c>
      <c r="D1302" s="12" t="s">
        <v>38</v>
      </c>
      <c r="E1302" s="16" t="s">
        <v>784</v>
      </c>
      <c r="F1302" s="13" t="s">
        <v>8</v>
      </c>
      <c r="G1302" s="10"/>
      <c r="H1302" s="10"/>
      <c r="I1302" s="10"/>
      <c r="J1302" s="10"/>
      <c r="K1302" s="10">
        <v>-20.9</v>
      </c>
      <c r="L1302" s="12" t="s">
        <v>10</v>
      </c>
      <c r="M1302" s="350" t="s">
        <v>793</v>
      </c>
    </row>
    <row r="1303" spans="1:13" ht="26.4">
      <c r="A1303" s="77" t="e">
        <f>VLOOKUP(B1303,#REF!,3,FALSE)</f>
        <v>#REF!</v>
      </c>
      <c r="B1303" s="38">
        <v>927</v>
      </c>
      <c r="C1303" s="26" t="s">
        <v>315</v>
      </c>
      <c r="D1303" s="12" t="s">
        <v>38</v>
      </c>
      <c r="E1303" s="16" t="s">
        <v>784</v>
      </c>
      <c r="F1303" s="13" t="s">
        <v>11</v>
      </c>
      <c r="G1303" s="10">
        <v>5</v>
      </c>
      <c r="H1303" s="10">
        <v>5</v>
      </c>
      <c r="I1303" s="10">
        <f t="shared" si="55"/>
        <v>100</v>
      </c>
      <c r="J1303" s="10">
        <f t="shared" si="56"/>
        <v>0</v>
      </c>
      <c r="K1303" s="10"/>
      <c r="L1303" s="12"/>
      <c r="M1303" s="350"/>
    </row>
    <row r="1304" spans="1:13" ht="26.4">
      <c r="A1304" s="77" t="e">
        <f>VLOOKUP(B1304,#REF!,3,FALSE)</f>
        <v>#REF!</v>
      </c>
      <c r="B1304" s="137">
        <v>927</v>
      </c>
      <c r="C1304" s="64" t="s">
        <v>315</v>
      </c>
      <c r="D1304" s="51" t="s">
        <v>38</v>
      </c>
      <c r="E1304" s="53" t="s">
        <v>784</v>
      </c>
      <c r="F1304" s="51" t="s">
        <v>12</v>
      </c>
      <c r="G1304" s="28">
        <f>SUM(G1295:G1303)</f>
        <v>10144.4</v>
      </c>
      <c r="H1304" s="28">
        <f>SUM(H1295:H1303)</f>
        <v>8127.3</v>
      </c>
      <c r="I1304" s="28">
        <f t="shared" si="55"/>
        <v>80.11612318126258</v>
      </c>
      <c r="J1304" s="28">
        <f t="shared" si="56"/>
        <v>-2017.0999999999995</v>
      </c>
      <c r="K1304" s="28">
        <f>SUM(K1295:K1303)</f>
        <v>-2017.1000000000001</v>
      </c>
      <c r="L1304" s="186"/>
      <c r="M1304" s="186"/>
    </row>
    <row r="1305" spans="1:13" ht="26.4">
      <c r="A1305" s="77" t="e">
        <f>VLOOKUP(B1305,#REF!,3,FALSE)</f>
        <v>#REF!</v>
      </c>
      <c r="B1305" s="38">
        <v>927</v>
      </c>
      <c r="C1305" s="26" t="s">
        <v>315</v>
      </c>
      <c r="D1305" s="12" t="s">
        <v>173</v>
      </c>
      <c r="E1305" s="16" t="s">
        <v>785</v>
      </c>
      <c r="F1305" s="13" t="s">
        <v>8</v>
      </c>
      <c r="G1305" s="22">
        <v>233.8</v>
      </c>
      <c r="H1305" s="22">
        <v>230.3</v>
      </c>
      <c r="I1305" s="29">
        <f t="shared" si="55"/>
        <v>98.502994011976057</v>
      </c>
      <c r="J1305" s="10">
        <f t="shared" si="56"/>
        <v>-3.5</v>
      </c>
      <c r="K1305" s="22">
        <v>-3.5</v>
      </c>
      <c r="L1305" s="12" t="s">
        <v>56</v>
      </c>
      <c r="M1305" s="350" t="s">
        <v>792</v>
      </c>
    </row>
    <row r="1306" spans="1:13" ht="26.4">
      <c r="A1306" s="77" t="e">
        <f>VLOOKUP(B1306,#REF!,3,FALSE)</f>
        <v>#REF!</v>
      </c>
      <c r="B1306" s="137">
        <v>927</v>
      </c>
      <c r="C1306" s="64" t="s">
        <v>315</v>
      </c>
      <c r="D1306" s="51" t="s">
        <v>173</v>
      </c>
      <c r="E1306" s="53" t="s">
        <v>785</v>
      </c>
      <c r="F1306" s="51" t="s">
        <v>12</v>
      </c>
      <c r="G1306" s="28">
        <f>SUM(G1305)</f>
        <v>233.8</v>
      </c>
      <c r="H1306" s="28">
        <f>SUM(H1305)</f>
        <v>230.3</v>
      </c>
      <c r="I1306" s="28">
        <f t="shared" si="55"/>
        <v>98.502994011976057</v>
      </c>
      <c r="J1306" s="28">
        <f t="shared" si="56"/>
        <v>-3.5</v>
      </c>
      <c r="K1306" s="28">
        <f>SUM(K1305)</f>
        <v>-3.5</v>
      </c>
      <c r="L1306" s="186"/>
      <c r="M1306" s="186"/>
    </row>
    <row r="1307" spans="1:13" ht="26.4">
      <c r="A1307" s="77" t="e">
        <f>VLOOKUP(B1307,#REF!,3,FALSE)</f>
        <v>#REF!</v>
      </c>
      <c r="B1307" s="138">
        <v>927</v>
      </c>
      <c r="C1307" s="89" t="s">
        <v>315</v>
      </c>
      <c r="D1307" s="104"/>
      <c r="E1307" s="102"/>
      <c r="F1307" s="104" t="s">
        <v>13</v>
      </c>
      <c r="G1307" s="136">
        <f>+G1304+G1306</f>
        <v>10378.199999999999</v>
      </c>
      <c r="H1307" s="136">
        <f>+H1304+H1306</f>
        <v>8357.6</v>
      </c>
      <c r="I1307" s="136">
        <f t="shared" si="55"/>
        <v>80.530342448594183</v>
      </c>
      <c r="J1307" s="136">
        <f t="shared" si="56"/>
        <v>-2020.5999999999985</v>
      </c>
      <c r="K1307" s="136">
        <f>+K1304+K1306</f>
        <v>-2020.6000000000001</v>
      </c>
      <c r="L1307" s="187"/>
      <c r="M1307" s="187"/>
    </row>
    <row r="1308" spans="1:13" ht="39.6">
      <c r="A1308" s="77" t="e">
        <f>VLOOKUP(B1308,#REF!,3,FALSE)</f>
        <v>#REF!</v>
      </c>
      <c r="B1308" s="14">
        <v>1715</v>
      </c>
      <c r="C1308" s="46" t="s">
        <v>147</v>
      </c>
      <c r="D1308" s="12" t="s">
        <v>396</v>
      </c>
      <c r="E1308" s="375" t="s">
        <v>1502</v>
      </c>
      <c r="F1308" s="13" t="s">
        <v>8</v>
      </c>
      <c r="G1308" s="10">
        <v>4412.3999999999996</v>
      </c>
      <c r="H1308" s="10">
        <v>4246.7</v>
      </c>
      <c r="I1308" s="10">
        <f t="shared" si="55"/>
        <v>96.244674100262898</v>
      </c>
      <c r="J1308" s="10">
        <f t="shared" si="56"/>
        <v>-165.69999999999982</v>
      </c>
      <c r="K1308" s="10">
        <v>-164.4</v>
      </c>
      <c r="L1308" s="13" t="s">
        <v>10</v>
      </c>
      <c r="M1308" s="350" t="s">
        <v>782</v>
      </c>
    </row>
    <row r="1309" spans="1:13" ht="39.6">
      <c r="A1309" s="77" t="e">
        <f>VLOOKUP(B1309,#REF!,3,FALSE)</f>
        <v>#REF!</v>
      </c>
      <c r="B1309" s="14">
        <v>1715</v>
      </c>
      <c r="C1309" s="46" t="s">
        <v>147</v>
      </c>
      <c r="D1309" s="12" t="s">
        <v>396</v>
      </c>
      <c r="E1309" s="375" t="s">
        <v>1502</v>
      </c>
      <c r="F1309" s="13" t="s">
        <v>8</v>
      </c>
      <c r="G1309" s="10"/>
      <c r="H1309" s="10"/>
      <c r="I1309" s="10"/>
      <c r="J1309" s="10"/>
      <c r="K1309" s="10">
        <v>-1.3</v>
      </c>
      <c r="L1309" s="13" t="s">
        <v>9</v>
      </c>
      <c r="M1309" s="350" t="s">
        <v>783</v>
      </c>
    </row>
    <row r="1310" spans="1:13" ht="39.6">
      <c r="A1310" s="77" t="e">
        <f>VLOOKUP(B1310,#REF!,3,FALSE)</f>
        <v>#REF!</v>
      </c>
      <c r="B1310" s="14">
        <v>1715</v>
      </c>
      <c r="C1310" s="26" t="s">
        <v>147</v>
      </c>
      <c r="D1310" s="12" t="s">
        <v>396</v>
      </c>
      <c r="E1310" s="16" t="s">
        <v>1502</v>
      </c>
      <c r="F1310" s="438" t="s">
        <v>11</v>
      </c>
      <c r="G1310" s="22">
        <v>60.4</v>
      </c>
      <c r="H1310" s="22">
        <v>59</v>
      </c>
      <c r="I1310" s="22">
        <f t="shared" si="55"/>
        <v>97.682119205298008</v>
      </c>
      <c r="J1310" s="10">
        <f t="shared" si="56"/>
        <v>-1.3999999999999986</v>
      </c>
      <c r="K1310" s="22">
        <v>-1.4</v>
      </c>
      <c r="L1310" s="12" t="s">
        <v>9</v>
      </c>
      <c r="M1310" s="350" t="s">
        <v>783</v>
      </c>
    </row>
    <row r="1311" spans="1:13" ht="39.6">
      <c r="A1311" s="77" t="e">
        <f>VLOOKUP(B1311,#REF!,3,FALSE)</f>
        <v>#REF!</v>
      </c>
      <c r="B1311" s="105">
        <v>1715</v>
      </c>
      <c r="C1311" s="64" t="s">
        <v>147</v>
      </c>
      <c r="D1311" s="376" t="s">
        <v>396</v>
      </c>
      <c r="E1311" s="53" t="s">
        <v>1502</v>
      </c>
      <c r="F1311" s="51" t="s">
        <v>12</v>
      </c>
      <c r="G1311" s="28">
        <f>SUM(G1308:G1310)</f>
        <v>4472.7999999999993</v>
      </c>
      <c r="H1311" s="28">
        <f>SUM(H1308:H1310)</f>
        <v>4305.7</v>
      </c>
      <c r="I1311" s="28">
        <f t="shared" si="55"/>
        <v>96.264085136827063</v>
      </c>
      <c r="J1311" s="28">
        <f t="shared" si="56"/>
        <v>-167.09999999999945</v>
      </c>
      <c r="K1311" s="28">
        <f>SUM(K1308:K1310)</f>
        <v>-167.10000000000002</v>
      </c>
      <c r="L1311" s="186"/>
      <c r="M1311" s="186"/>
    </row>
    <row r="1312" spans="1:13" ht="39.6">
      <c r="A1312" s="77" t="e">
        <f>VLOOKUP(B1312,#REF!,3,FALSE)</f>
        <v>#REF!</v>
      </c>
      <c r="B1312" s="88">
        <v>1715</v>
      </c>
      <c r="C1312" s="89" t="s">
        <v>147</v>
      </c>
      <c r="D1312" s="104"/>
      <c r="E1312" s="104"/>
      <c r="F1312" s="104" t="s">
        <v>13</v>
      </c>
      <c r="G1312" s="136">
        <f>+G1311</f>
        <v>4472.7999999999993</v>
      </c>
      <c r="H1312" s="136">
        <f>+H1311</f>
        <v>4305.7</v>
      </c>
      <c r="I1312" s="136">
        <f t="shared" si="55"/>
        <v>96.264085136827063</v>
      </c>
      <c r="J1312" s="136">
        <f t="shared" si="56"/>
        <v>-167.09999999999945</v>
      </c>
      <c r="K1312" s="136">
        <f>+K1311</f>
        <v>-167.10000000000002</v>
      </c>
      <c r="L1312" s="187"/>
      <c r="M1312" s="187"/>
    </row>
    <row r="1313" spans="1:13" ht="118.8">
      <c r="A1313" s="77" t="e">
        <f>VLOOKUP(B1313,#REF!,3,FALSE)</f>
        <v>#REF!</v>
      </c>
      <c r="B1313" s="14">
        <v>1748</v>
      </c>
      <c r="C1313" s="26" t="s">
        <v>148</v>
      </c>
      <c r="D1313" s="12" t="s">
        <v>396</v>
      </c>
      <c r="E1313" s="49" t="s">
        <v>881</v>
      </c>
      <c r="F1313" s="13" t="s">
        <v>8</v>
      </c>
      <c r="G1313" s="10">
        <v>3538.7</v>
      </c>
      <c r="H1313" s="10">
        <v>2648.8</v>
      </c>
      <c r="I1313" s="10">
        <f t="shared" ref="I1313:I1375" si="57">IF(ISBLANK(H1313),"",+H1313/G1313*100)</f>
        <v>74.852346907056273</v>
      </c>
      <c r="J1313" s="10">
        <f t="shared" si="56"/>
        <v>-889.89999999999964</v>
      </c>
      <c r="K1313" s="35">
        <v>-511.9</v>
      </c>
      <c r="L1313" s="17" t="s">
        <v>10</v>
      </c>
      <c r="M1313" s="350" t="s">
        <v>885</v>
      </c>
    </row>
    <row r="1314" spans="1:13" ht="39.6">
      <c r="A1314" s="77" t="e">
        <f>VLOOKUP(B1314,#REF!,3,FALSE)</f>
        <v>#REF!</v>
      </c>
      <c r="B1314" s="14">
        <v>1748</v>
      </c>
      <c r="C1314" s="26" t="s">
        <v>148</v>
      </c>
      <c r="D1314" s="12" t="s">
        <v>396</v>
      </c>
      <c r="E1314" s="49" t="s">
        <v>881</v>
      </c>
      <c r="F1314" s="13" t="s">
        <v>8</v>
      </c>
      <c r="G1314" s="10"/>
      <c r="H1314" s="10"/>
      <c r="I1314" s="10" t="str">
        <f t="shared" si="57"/>
        <v/>
      </c>
      <c r="J1314" s="10"/>
      <c r="K1314" s="35">
        <v>-284.3</v>
      </c>
      <c r="L1314" s="12" t="s">
        <v>56</v>
      </c>
      <c r="M1314" s="350" t="s">
        <v>886</v>
      </c>
    </row>
    <row r="1315" spans="1:13" ht="39.6">
      <c r="A1315" s="77" t="e">
        <f>VLOOKUP(B1315,#REF!,3,FALSE)</f>
        <v>#REF!</v>
      </c>
      <c r="B1315" s="14">
        <v>1748</v>
      </c>
      <c r="C1315" s="26" t="s">
        <v>148</v>
      </c>
      <c r="D1315" s="12" t="s">
        <v>396</v>
      </c>
      <c r="E1315" s="49" t="s">
        <v>881</v>
      </c>
      <c r="F1315" s="13" t="s">
        <v>8</v>
      </c>
      <c r="G1315" s="10"/>
      <c r="H1315" s="10"/>
      <c r="I1315" s="10"/>
      <c r="J1315" s="10"/>
      <c r="K1315" s="35">
        <v>-93.7</v>
      </c>
      <c r="L1315" s="12" t="s">
        <v>155</v>
      </c>
      <c r="M1315" s="350" t="s">
        <v>1295</v>
      </c>
    </row>
    <row r="1316" spans="1:13" ht="52.8">
      <c r="A1316" s="77" t="e">
        <f>VLOOKUP(B1316,#REF!,3,FALSE)</f>
        <v>#REF!</v>
      </c>
      <c r="B1316" s="14">
        <v>1748</v>
      </c>
      <c r="C1316" s="26" t="s">
        <v>148</v>
      </c>
      <c r="D1316" s="12" t="s">
        <v>396</v>
      </c>
      <c r="E1316" s="49" t="s">
        <v>881</v>
      </c>
      <c r="F1316" s="13" t="s">
        <v>11</v>
      </c>
      <c r="G1316" s="10">
        <v>243.3</v>
      </c>
      <c r="H1316" s="10">
        <v>111</v>
      </c>
      <c r="I1316" s="10">
        <f t="shared" si="57"/>
        <v>45.622688039457458</v>
      </c>
      <c r="J1316" s="10">
        <f t="shared" si="56"/>
        <v>-132.30000000000001</v>
      </c>
      <c r="K1316" s="35">
        <v>-45</v>
      </c>
      <c r="L1316" s="17" t="s">
        <v>121</v>
      </c>
      <c r="M1316" s="350" t="s">
        <v>887</v>
      </c>
    </row>
    <row r="1317" spans="1:13" ht="39.6">
      <c r="A1317" s="77" t="e">
        <f>VLOOKUP(B1317,#REF!,3,FALSE)</f>
        <v>#REF!</v>
      </c>
      <c r="B1317" s="14">
        <v>1748</v>
      </c>
      <c r="C1317" s="26" t="s">
        <v>148</v>
      </c>
      <c r="D1317" s="12" t="s">
        <v>396</v>
      </c>
      <c r="E1317" s="49" t="s">
        <v>881</v>
      </c>
      <c r="F1317" s="13" t="s">
        <v>11</v>
      </c>
      <c r="G1317" s="10"/>
      <c r="H1317" s="10"/>
      <c r="I1317" s="10"/>
      <c r="J1317" s="10"/>
      <c r="K1317" s="35">
        <v>-78.8</v>
      </c>
      <c r="L1317" s="12" t="s">
        <v>56</v>
      </c>
      <c r="M1317" s="350" t="s">
        <v>888</v>
      </c>
    </row>
    <row r="1318" spans="1:13" ht="52.8">
      <c r="A1318" s="77" t="e">
        <f>VLOOKUP(B1318,#REF!,3,FALSE)</f>
        <v>#REF!</v>
      </c>
      <c r="B1318" s="14">
        <v>1748</v>
      </c>
      <c r="C1318" s="26" t="s">
        <v>148</v>
      </c>
      <c r="D1318" s="12" t="s">
        <v>396</v>
      </c>
      <c r="E1318" s="49" t="s">
        <v>881</v>
      </c>
      <c r="F1318" s="13" t="s">
        <v>11</v>
      </c>
      <c r="G1318" s="10"/>
      <c r="H1318" s="10"/>
      <c r="I1318" s="10" t="str">
        <f t="shared" si="57"/>
        <v/>
      </c>
      <c r="J1318" s="10"/>
      <c r="K1318" s="35">
        <v>-8.5</v>
      </c>
      <c r="L1318" s="36" t="s">
        <v>122</v>
      </c>
      <c r="M1318" s="350" t="s">
        <v>1309</v>
      </c>
    </row>
    <row r="1319" spans="1:13" ht="39.6">
      <c r="A1319" s="77" t="e">
        <f>VLOOKUP(B1319,#REF!,3,FALSE)</f>
        <v>#REF!</v>
      </c>
      <c r="B1319" s="105">
        <v>1748</v>
      </c>
      <c r="C1319" s="64" t="s">
        <v>148</v>
      </c>
      <c r="D1319" s="86" t="s">
        <v>396</v>
      </c>
      <c r="E1319" s="93" t="s">
        <v>881</v>
      </c>
      <c r="F1319" s="51" t="s">
        <v>12</v>
      </c>
      <c r="G1319" s="28">
        <f>SUM(G1313:G1318)</f>
        <v>3782</v>
      </c>
      <c r="H1319" s="28">
        <f>SUM(H1313:H1318)</f>
        <v>2759.8</v>
      </c>
      <c r="I1319" s="28">
        <f t="shared" si="57"/>
        <v>72.971972501322057</v>
      </c>
      <c r="J1319" s="28">
        <f t="shared" si="56"/>
        <v>-1022.1999999999998</v>
      </c>
      <c r="K1319" s="28">
        <f>SUM(K1313:K1318)</f>
        <v>-1022.2</v>
      </c>
      <c r="L1319" s="186"/>
      <c r="M1319" s="186"/>
    </row>
    <row r="1320" spans="1:13" ht="39.6">
      <c r="A1320" s="77" t="e">
        <f>VLOOKUP(B1320,#REF!,3,FALSE)</f>
        <v>#REF!</v>
      </c>
      <c r="B1320" s="88">
        <v>1748</v>
      </c>
      <c r="C1320" s="89" t="s">
        <v>148</v>
      </c>
      <c r="D1320" s="108"/>
      <c r="E1320" s="97"/>
      <c r="F1320" s="92" t="s">
        <v>13</v>
      </c>
      <c r="G1320" s="72">
        <f>+G1319</f>
        <v>3782</v>
      </c>
      <c r="H1320" s="72">
        <f t="shared" ref="H1320:K1320" si="58">+H1319</f>
        <v>2759.8</v>
      </c>
      <c r="I1320" s="72">
        <f t="shared" si="57"/>
        <v>72.971972501322057</v>
      </c>
      <c r="J1320" s="72">
        <f t="shared" si="56"/>
        <v>-1022.1999999999998</v>
      </c>
      <c r="K1320" s="72">
        <f t="shared" si="58"/>
        <v>-1022.2</v>
      </c>
      <c r="L1320" s="187"/>
      <c r="M1320" s="187"/>
    </row>
    <row r="1321" spans="1:13" ht="39.6">
      <c r="A1321" s="77" t="e">
        <f>VLOOKUP(B1321,#REF!,3,FALSE)</f>
        <v>#REF!</v>
      </c>
      <c r="B1321" s="14">
        <v>1749</v>
      </c>
      <c r="C1321" s="26" t="s">
        <v>149</v>
      </c>
      <c r="D1321" s="12" t="s">
        <v>396</v>
      </c>
      <c r="E1321" s="25" t="s">
        <v>150</v>
      </c>
      <c r="F1321" s="13" t="s">
        <v>8</v>
      </c>
      <c r="G1321" s="10">
        <v>3930.3</v>
      </c>
      <c r="H1321" s="10">
        <v>3336.9</v>
      </c>
      <c r="I1321" s="10">
        <f t="shared" si="57"/>
        <v>84.901915884283639</v>
      </c>
      <c r="J1321" s="10">
        <f t="shared" si="56"/>
        <v>-593.40000000000009</v>
      </c>
      <c r="K1321" s="10">
        <v>-56.2</v>
      </c>
      <c r="L1321" s="218" t="s">
        <v>27</v>
      </c>
      <c r="M1321" s="350" t="s">
        <v>1185</v>
      </c>
    </row>
    <row r="1322" spans="1:13" ht="66">
      <c r="A1322" s="77" t="e">
        <f>VLOOKUP(B1322,#REF!,3,FALSE)</f>
        <v>#REF!</v>
      </c>
      <c r="B1322" s="14">
        <v>1749</v>
      </c>
      <c r="C1322" s="26" t="s">
        <v>149</v>
      </c>
      <c r="D1322" s="12" t="s">
        <v>396</v>
      </c>
      <c r="E1322" s="25" t="s">
        <v>150</v>
      </c>
      <c r="F1322" s="13" t="s">
        <v>8</v>
      </c>
      <c r="G1322" s="10"/>
      <c r="H1322" s="10"/>
      <c r="I1322" s="10"/>
      <c r="J1322" s="10"/>
      <c r="K1322" s="10">
        <v>-262.60000000000002</v>
      </c>
      <c r="L1322" s="12" t="s">
        <v>56</v>
      </c>
      <c r="M1322" s="350" t="s">
        <v>1186</v>
      </c>
    </row>
    <row r="1323" spans="1:13" ht="26.4">
      <c r="A1323" s="77" t="e">
        <f>VLOOKUP(B1323,#REF!,3,FALSE)</f>
        <v>#REF!</v>
      </c>
      <c r="B1323" s="14">
        <v>1749</v>
      </c>
      <c r="C1323" s="26" t="s">
        <v>149</v>
      </c>
      <c r="D1323" s="12" t="s">
        <v>396</v>
      </c>
      <c r="E1323" s="25" t="s">
        <v>150</v>
      </c>
      <c r="F1323" s="13" t="s">
        <v>8</v>
      </c>
      <c r="G1323" s="10"/>
      <c r="H1323" s="10"/>
      <c r="I1323" s="10"/>
      <c r="J1323" s="10"/>
      <c r="K1323" s="10">
        <v>-29.6</v>
      </c>
      <c r="L1323" s="12" t="s">
        <v>10</v>
      </c>
      <c r="M1323" s="350" t="s">
        <v>1187</v>
      </c>
    </row>
    <row r="1324" spans="1:13" ht="39.6">
      <c r="A1324" s="77" t="e">
        <f>VLOOKUP(B1324,#REF!,3,FALSE)</f>
        <v>#REF!</v>
      </c>
      <c r="B1324" s="14">
        <v>1749</v>
      </c>
      <c r="C1324" s="26" t="s">
        <v>149</v>
      </c>
      <c r="D1324" s="12" t="s">
        <v>396</v>
      </c>
      <c r="E1324" s="25" t="s">
        <v>150</v>
      </c>
      <c r="F1324" s="13" t="s">
        <v>8</v>
      </c>
      <c r="G1324" s="10"/>
      <c r="H1324" s="10"/>
      <c r="I1324" s="10"/>
      <c r="J1324" s="10"/>
      <c r="K1324" s="10">
        <v>-28</v>
      </c>
      <c r="L1324" s="12" t="s">
        <v>50</v>
      </c>
      <c r="M1324" s="350" t="s">
        <v>1188</v>
      </c>
    </row>
    <row r="1325" spans="1:13" ht="52.8">
      <c r="A1325" s="77" t="e">
        <f>VLOOKUP(B1325,#REF!,3,FALSE)</f>
        <v>#REF!</v>
      </c>
      <c r="B1325" s="14">
        <v>1749</v>
      </c>
      <c r="C1325" s="26" t="s">
        <v>149</v>
      </c>
      <c r="D1325" s="12" t="s">
        <v>396</v>
      </c>
      <c r="E1325" s="25" t="s">
        <v>150</v>
      </c>
      <c r="F1325" s="13" t="s">
        <v>8</v>
      </c>
      <c r="G1325" s="10"/>
      <c r="H1325" s="10"/>
      <c r="I1325" s="10"/>
      <c r="J1325" s="10"/>
      <c r="K1325" s="10">
        <v>-217</v>
      </c>
      <c r="L1325" s="12" t="s">
        <v>10</v>
      </c>
      <c r="M1325" s="350" t="s">
        <v>1189</v>
      </c>
    </row>
    <row r="1326" spans="1:13" ht="66">
      <c r="A1326" s="77" t="e">
        <f>VLOOKUP(B1326,#REF!,3,FALSE)</f>
        <v>#REF!</v>
      </c>
      <c r="B1326" s="14">
        <v>1749</v>
      </c>
      <c r="C1326" s="26" t="s">
        <v>149</v>
      </c>
      <c r="D1326" s="12" t="s">
        <v>396</v>
      </c>
      <c r="E1326" s="25" t="s">
        <v>150</v>
      </c>
      <c r="F1326" s="13" t="s">
        <v>11</v>
      </c>
      <c r="G1326" s="10">
        <v>302.3</v>
      </c>
      <c r="H1326" s="10">
        <v>79.2</v>
      </c>
      <c r="I1326" s="10">
        <f>IF(ISBLANK(H1326),"",+H1326/G1326*100)</f>
        <v>26.199139927224614</v>
      </c>
      <c r="J1326" s="10">
        <f>+H1326-G1326</f>
        <v>-223.10000000000002</v>
      </c>
      <c r="K1326" s="10">
        <v>-71</v>
      </c>
      <c r="L1326" s="12" t="s">
        <v>56</v>
      </c>
      <c r="M1326" s="350" t="s">
        <v>1186</v>
      </c>
    </row>
    <row r="1327" spans="1:13" ht="52.8">
      <c r="A1327" s="77" t="e">
        <f>VLOOKUP(B1327,#REF!,3,FALSE)</f>
        <v>#REF!</v>
      </c>
      <c r="B1327" s="14">
        <v>1749</v>
      </c>
      <c r="C1327" s="26" t="s">
        <v>149</v>
      </c>
      <c r="D1327" s="12" t="s">
        <v>396</v>
      </c>
      <c r="E1327" s="25" t="s">
        <v>150</v>
      </c>
      <c r="F1327" s="13" t="s">
        <v>11</v>
      </c>
      <c r="G1327" s="10"/>
      <c r="H1327" s="10"/>
      <c r="I1327" s="10"/>
      <c r="J1327" s="10"/>
      <c r="K1327" s="10">
        <v>-64.5</v>
      </c>
      <c r="L1327" s="397" t="s">
        <v>50</v>
      </c>
      <c r="M1327" s="350" t="s">
        <v>1190</v>
      </c>
    </row>
    <row r="1328" spans="1:13" ht="26.4">
      <c r="A1328" s="77" t="e">
        <f>VLOOKUP(B1328,#REF!,3,FALSE)</f>
        <v>#REF!</v>
      </c>
      <c r="B1328" s="14">
        <v>1749</v>
      </c>
      <c r="C1328" s="26" t="s">
        <v>149</v>
      </c>
      <c r="D1328" s="12" t="s">
        <v>396</v>
      </c>
      <c r="E1328" s="25" t="s">
        <v>150</v>
      </c>
      <c r="F1328" s="13" t="s">
        <v>11</v>
      </c>
      <c r="G1328" s="10"/>
      <c r="H1328" s="10"/>
      <c r="I1328" s="10"/>
      <c r="J1328" s="10"/>
      <c r="K1328" s="10">
        <v>-24.3</v>
      </c>
      <c r="L1328" s="397" t="s">
        <v>10</v>
      </c>
      <c r="M1328" s="350" t="s">
        <v>1187</v>
      </c>
    </row>
    <row r="1329" spans="1:13" ht="26.4">
      <c r="A1329" s="77" t="e">
        <f>VLOOKUP(B1329,#REF!,3,FALSE)</f>
        <v>#REF!</v>
      </c>
      <c r="B1329" s="14">
        <v>1749</v>
      </c>
      <c r="C1329" s="26" t="s">
        <v>149</v>
      </c>
      <c r="D1329" s="12" t="s">
        <v>396</v>
      </c>
      <c r="E1329" s="25" t="s">
        <v>150</v>
      </c>
      <c r="F1329" s="13" t="s">
        <v>11</v>
      </c>
      <c r="G1329" s="10"/>
      <c r="H1329" s="10"/>
      <c r="I1329" s="10"/>
      <c r="J1329" s="10"/>
      <c r="K1329" s="10">
        <v>-63.3</v>
      </c>
      <c r="L1329" s="397" t="s">
        <v>9</v>
      </c>
      <c r="M1329" s="350" t="s">
        <v>1191</v>
      </c>
    </row>
    <row r="1330" spans="1:13" ht="26.4">
      <c r="A1330" s="77" t="e">
        <f>VLOOKUP(B1330,#REF!,3,FALSE)</f>
        <v>#REF!</v>
      </c>
      <c r="B1330" s="105">
        <v>1749</v>
      </c>
      <c r="C1330" s="64" t="s">
        <v>149</v>
      </c>
      <c r="D1330" s="86" t="s">
        <v>396</v>
      </c>
      <c r="E1330" s="87" t="s">
        <v>150</v>
      </c>
      <c r="F1330" s="51" t="s">
        <v>12</v>
      </c>
      <c r="G1330" s="28">
        <f>SUM(G1321:G1326)</f>
        <v>4232.6000000000004</v>
      </c>
      <c r="H1330" s="28">
        <f>SUM(H1321:H1326)</f>
        <v>3416.1</v>
      </c>
      <c r="I1330" s="28">
        <f t="shared" si="57"/>
        <v>80.70925672163682</v>
      </c>
      <c r="J1330" s="28">
        <f t="shared" si="56"/>
        <v>-816.50000000000045</v>
      </c>
      <c r="K1330" s="28">
        <f>SUM(K1321:K1329)</f>
        <v>-816.5</v>
      </c>
      <c r="L1330" s="186"/>
      <c r="M1330" s="186"/>
    </row>
    <row r="1331" spans="1:13" ht="26.4">
      <c r="A1331" s="77" t="e">
        <f>VLOOKUP(B1331,#REF!,3,FALSE)</f>
        <v>#REF!</v>
      </c>
      <c r="B1331" s="88">
        <v>1749</v>
      </c>
      <c r="C1331" s="89" t="s">
        <v>149</v>
      </c>
      <c r="D1331" s="104"/>
      <c r="E1331" s="104"/>
      <c r="F1331" s="104" t="s">
        <v>13</v>
      </c>
      <c r="G1331" s="136">
        <f>+G1330</f>
        <v>4232.6000000000004</v>
      </c>
      <c r="H1331" s="136">
        <f>+H1330</f>
        <v>3416.1</v>
      </c>
      <c r="I1331" s="136">
        <f t="shared" si="57"/>
        <v>80.70925672163682</v>
      </c>
      <c r="J1331" s="136">
        <f t="shared" si="56"/>
        <v>-816.50000000000045</v>
      </c>
      <c r="K1331" s="136">
        <f>+K1330</f>
        <v>-816.5</v>
      </c>
      <c r="L1331" s="187"/>
      <c r="M1331" s="187"/>
    </row>
    <row r="1332" spans="1:13" ht="39.6">
      <c r="A1332" s="77" t="e">
        <f>VLOOKUP(B1332,#REF!,3,FALSE)</f>
        <v>#REF!</v>
      </c>
      <c r="B1332" s="14">
        <v>1750</v>
      </c>
      <c r="C1332" s="26" t="s">
        <v>151</v>
      </c>
      <c r="D1332" s="12" t="s">
        <v>396</v>
      </c>
      <c r="E1332" s="25" t="s">
        <v>152</v>
      </c>
      <c r="F1332" s="13" t="s">
        <v>8</v>
      </c>
      <c r="G1332" s="10">
        <v>1793.9</v>
      </c>
      <c r="H1332" s="10">
        <v>1564.3</v>
      </c>
      <c r="I1332" s="10">
        <f t="shared" si="57"/>
        <v>87.201070293773327</v>
      </c>
      <c r="J1332" s="10">
        <f t="shared" si="56"/>
        <v>-229.60000000000014</v>
      </c>
      <c r="K1332" s="10">
        <v>-29.6</v>
      </c>
      <c r="L1332" s="12" t="s">
        <v>9</v>
      </c>
      <c r="M1332" s="350" t="s">
        <v>393</v>
      </c>
    </row>
    <row r="1333" spans="1:13" ht="39.6">
      <c r="A1333" s="77" t="s">
        <v>338</v>
      </c>
      <c r="B1333" s="14">
        <v>1750</v>
      </c>
      <c r="C1333" s="26" t="s">
        <v>151</v>
      </c>
      <c r="D1333" s="12" t="s">
        <v>396</v>
      </c>
      <c r="E1333" s="25" t="s">
        <v>152</v>
      </c>
      <c r="F1333" s="13" t="s">
        <v>8</v>
      </c>
      <c r="G1333" s="10"/>
      <c r="H1333" s="10"/>
      <c r="I1333" s="10"/>
      <c r="J1333" s="10"/>
      <c r="K1333" s="10">
        <v>-200</v>
      </c>
      <c r="L1333" s="12" t="s">
        <v>9</v>
      </c>
      <c r="M1333" s="350" t="s">
        <v>392</v>
      </c>
    </row>
    <row r="1334" spans="1:13" ht="52.8">
      <c r="A1334" s="77" t="e">
        <f>VLOOKUP(B1334,#REF!,3,FALSE)</f>
        <v>#REF!</v>
      </c>
      <c r="B1334" s="14">
        <v>1750</v>
      </c>
      <c r="C1334" s="26" t="s">
        <v>151</v>
      </c>
      <c r="D1334" s="12" t="s">
        <v>396</v>
      </c>
      <c r="E1334" s="25" t="s">
        <v>152</v>
      </c>
      <c r="F1334" s="13" t="s">
        <v>11</v>
      </c>
      <c r="G1334" s="10">
        <v>196.6</v>
      </c>
      <c r="H1334" s="10">
        <v>144.30000000000001</v>
      </c>
      <c r="I1334" s="10">
        <f t="shared" si="57"/>
        <v>73.397761953204494</v>
      </c>
      <c r="J1334" s="10">
        <f t="shared" si="56"/>
        <v>-52.299999999999983</v>
      </c>
      <c r="K1334" s="10">
        <v>-52.3</v>
      </c>
      <c r="L1334" s="12" t="s">
        <v>9</v>
      </c>
      <c r="M1334" s="350" t="s">
        <v>391</v>
      </c>
    </row>
    <row r="1335" spans="1:13" ht="39.6">
      <c r="A1335" s="77" t="e">
        <f>VLOOKUP(B1335,#REF!,3,FALSE)</f>
        <v>#REF!</v>
      </c>
      <c r="B1335" s="105">
        <v>1750</v>
      </c>
      <c r="C1335" s="64" t="s">
        <v>151</v>
      </c>
      <c r="D1335" s="86" t="s">
        <v>396</v>
      </c>
      <c r="E1335" s="87" t="s">
        <v>152</v>
      </c>
      <c r="F1335" s="51" t="s">
        <v>12</v>
      </c>
      <c r="G1335" s="28">
        <f>SUM(G1332:G1334)</f>
        <v>1990.5</v>
      </c>
      <c r="H1335" s="28">
        <f>SUM(H1332:H1334)</f>
        <v>1708.6</v>
      </c>
      <c r="I1335" s="28">
        <f t="shared" si="57"/>
        <v>85.837729213765385</v>
      </c>
      <c r="J1335" s="28">
        <f t="shared" si="56"/>
        <v>-281.90000000000009</v>
      </c>
      <c r="K1335" s="28">
        <f>SUM(K1332:K1334)</f>
        <v>-281.89999999999998</v>
      </c>
      <c r="L1335" s="189"/>
      <c r="M1335" s="189"/>
    </row>
    <row r="1336" spans="1:13" ht="39.6">
      <c r="A1336" s="77" t="e">
        <f>VLOOKUP(B1336,#REF!,3,FALSE)</f>
        <v>#REF!</v>
      </c>
      <c r="B1336" s="88">
        <v>1750</v>
      </c>
      <c r="C1336" s="89" t="s">
        <v>151</v>
      </c>
      <c r="D1336" s="90"/>
      <c r="E1336" s="91"/>
      <c r="F1336" s="92" t="s">
        <v>13</v>
      </c>
      <c r="G1336" s="136">
        <f>+G1335</f>
        <v>1990.5</v>
      </c>
      <c r="H1336" s="136">
        <f t="shared" ref="H1336:K1336" si="59">+H1335</f>
        <v>1708.6</v>
      </c>
      <c r="I1336" s="136">
        <f t="shared" si="57"/>
        <v>85.837729213765385</v>
      </c>
      <c r="J1336" s="136">
        <f t="shared" si="56"/>
        <v>-281.90000000000009</v>
      </c>
      <c r="K1336" s="136">
        <f t="shared" si="59"/>
        <v>-281.89999999999998</v>
      </c>
      <c r="L1336" s="187"/>
      <c r="M1336" s="187"/>
    </row>
    <row r="1337" spans="1:13" ht="39.6">
      <c r="A1337" s="77" t="e">
        <f>VLOOKUP(B1337,#REF!,3,FALSE)</f>
        <v>#REF!</v>
      </c>
      <c r="B1337" s="14">
        <v>2001</v>
      </c>
      <c r="C1337" s="15" t="s">
        <v>153</v>
      </c>
      <c r="D1337" s="12" t="s">
        <v>396</v>
      </c>
      <c r="E1337" s="16" t="s">
        <v>154</v>
      </c>
      <c r="F1337" s="13" t="s">
        <v>8</v>
      </c>
      <c r="G1337" s="10">
        <v>9828.5</v>
      </c>
      <c r="H1337" s="10">
        <v>6242.6</v>
      </c>
      <c r="I1337" s="10">
        <f t="shared" si="57"/>
        <v>63.515287175052151</v>
      </c>
      <c r="J1337" s="10">
        <f t="shared" si="56"/>
        <v>-3585.8999999999996</v>
      </c>
      <c r="K1337" s="10">
        <v>-2755.5</v>
      </c>
      <c r="L1337" s="12" t="s">
        <v>56</v>
      </c>
      <c r="M1337" s="350" t="s">
        <v>844</v>
      </c>
    </row>
    <row r="1338" spans="1:13" ht="132">
      <c r="A1338" s="77" t="e">
        <f>VLOOKUP(B1338,#REF!,3,FALSE)</f>
        <v>#REF!</v>
      </c>
      <c r="B1338" s="14">
        <v>2001</v>
      </c>
      <c r="C1338" s="15" t="s">
        <v>153</v>
      </c>
      <c r="D1338" s="12" t="s">
        <v>396</v>
      </c>
      <c r="E1338" s="16" t="s">
        <v>154</v>
      </c>
      <c r="F1338" s="13" t="s">
        <v>8</v>
      </c>
      <c r="G1338" s="10"/>
      <c r="H1338" s="10"/>
      <c r="I1338" s="10" t="str">
        <f t="shared" si="57"/>
        <v/>
      </c>
      <c r="J1338" s="10">
        <f t="shared" si="56"/>
        <v>0</v>
      </c>
      <c r="K1338" s="10">
        <v>-830.4</v>
      </c>
      <c r="L1338" s="12" t="s">
        <v>155</v>
      </c>
      <c r="M1338" s="350" t="s">
        <v>845</v>
      </c>
    </row>
    <row r="1339" spans="1:13" ht="145.19999999999999">
      <c r="A1339" s="77" t="e">
        <f>VLOOKUP(B1339,#REF!,3,FALSE)</f>
        <v>#REF!</v>
      </c>
      <c r="B1339" s="14">
        <v>2001</v>
      </c>
      <c r="C1339" s="26" t="s">
        <v>153</v>
      </c>
      <c r="D1339" s="12" t="s">
        <v>396</v>
      </c>
      <c r="E1339" s="25" t="s">
        <v>154</v>
      </c>
      <c r="F1339" s="13" t="s">
        <v>11</v>
      </c>
      <c r="G1339" s="10">
        <v>1303.7</v>
      </c>
      <c r="H1339" s="10">
        <v>930.1</v>
      </c>
      <c r="I1339" s="10">
        <f t="shared" si="57"/>
        <v>71.343100406535243</v>
      </c>
      <c r="J1339" s="10">
        <f t="shared" si="56"/>
        <v>-373.6</v>
      </c>
      <c r="K1339" s="10">
        <v>-373.6</v>
      </c>
      <c r="L1339" s="12" t="s">
        <v>155</v>
      </c>
      <c r="M1339" s="350" t="s">
        <v>846</v>
      </c>
    </row>
    <row r="1340" spans="1:13" ht="39.6">
      <c r="A1340" s="77" t="e">
        <f>VLOOKUP(B1340,#REF!,3,FALSE)</f>
        <v>#REF!</v>
      </c>
      <c r="B1340" s="105">
        <v>2001</v>
      </c>
      <c r="C1340" s="64" t="s">
        <v>153</v>
      </c>
      <c r="D1340" s="86" t="s">
        <v>396</v>
      </c>
      <c r="E1340" s="87" t="s">
        <v>154</v>
      </c>
      <c r="F1340" s="51" t="s">
        <v>12</v>
      </c>
      <c r="G1340" s="28">
        <f>SUM(G1337:G1339)</f>
        <v>11132.2</v>
      </c>
      <c r="H1340" s="28">
        <f>SUM(H1337:H1339)</f>
        <v>7172.7000000000007</v>
      </c>
      <c r="I1340" s="28">
        <f t="shared" si="57"/>
        <v>64.432008048723517</v>
      </c>
      <c r="J1340" s="28">
        <f t="shared" si="56"/>
        <v>-3959.5</v>
      </c>
      <c r="K1340" s="28">
        <f>SUM(K1337:K1339)</f>
        <v>-3959.5</v>
      </c>
      <c r="L1340" s="186"/>
      <c r="M1340" s="186"/>
    </row>
    <row r="1341" spans="1:13" ht="39.6">
      <c r="A1341" s="77" t="e">
        <f>VLOOKUP(B1341,#REF!,3,FALSE)</f>
        <v>#REF!</v>
      </c>
      <c r="B1341" s="88">
        <v>2001</v>
      </c>
      <c r="C1341" s="89" t="s">
        <v>153</v>
      </c>
      <c r="D1341" s="90"/>
      <c r="E1341" s="91"/>
      <c r="F1341" s="92" t="s">
        <v>13</v>
      </c>
      <c r="G1341" s="136">
        <f>+G1340</f>
        <v>11132.2</v>
      </c>
      <c r="H1341" s="136">
        <f t="shared" ref="H1341:K1341" si="60">+H1340</f>
        <v>7172.7000000000007</v>
      </c>
      <c r="I1341" s="136">
        <f t="shared" si="57"/>
        <v>64.432008048723517</v>
      </c>
      <c r="J1341" s="136">
        <f t="shared" si="56"/>
        <v>-3959.5</v>
      </c>
      <c r="K1341" s="136">
        <f t="shared" si="60"/>
        <v>-3959.5</v>
      </c>
      <c r="L1341" s="187"/>
      <c r="M1341" s="187"/>
    </row>
    <row r="1342" spans="1:13" ht="26.4">
      <c r="A1342" s="77" t="e">
        <f>VLOOKUP(B1342,#REF!,3,FALSE)</f>
        <v>#REF!</v>
      </c>
      <c r="B1342" s="14">
        <v>2002</v>
      </c>
      <c r="C1342" s="26" t="s">
        <v>156</v>
      </c>
      <c r="D1342" s="12" t="s">
        <v>396</v>
      </c>
      <c r="E1342" s="25" t="s">
        <v>157</v>
      </c>
      <c r="F1342" s="13" t="s">
        <v>8</v>
      </c>
      <c r="G1342" s="10">
        <v>8202.6</v>
      </c>
      <c r="H1342" s="10">
        <v>5419.6</v>
      </c>
      <c r="I1342" s="10">
        <f t="shared" si="57"/>
        <v>66.071733352839345</v>
      </c>
      <c r="J1342" s="10">
        <f t="shared" ref="J1342:J1422" si="61">+H1342-G1342</f>
        <v>-2783</v>
      </c>
      <c r="K1342" s="10">
        <v>-122.3</v>
      </c>
      <c r="L1342" s="12" t="s">
        <v>56</v>
      </c>
      <c r="M1342" s="350" t="s">
        <v>731</v>
      </c>
    </row>
    <row r="1343" spans="1:13" ht="26.4">
      <c r="A1343" s="77" t="e">
        <f>VLOOKUP(B1343,#REF!,3,FALSE)</f>
        <v>#REF!</v>
      </c>
      <c r="B1343" s="14">
        <v>2002</v>
      </c>
      <c r="C1343" s="26" t="s">
        <v>156</v>
      </c>
      <c r="D1343" s="12" t="s">
        <v>396</v>
      </c>
      <c r="E1343" s="25" t="s">
        <v>157</v>
      </c>
      <c r="F1343" s="13" t="s">
        <v>8</v>
      </c>
      <c r="G1343" s="10"/>
      <c r="H1343" s="10"/>
      <c r="I1343" s="10"/>
      <c r="J1343" s="10"/>
      <c r="K1343" s="10">
        <v>-0.6</v>
      </c>
      <c r="L1343" s="12" t="s">
        <v>155</v>
      </c>
      <c r="M1343" s="350" t="s">
        <v>728</v>
      </c>
    </row>
    <row r="1344" spans="1:13" ht="26.4">
      <c r="A1344" s="77" t="e">
        <f>VLOOKUP(B1344,#REF!,3,FALSE)</f>
        <v>#REF!</v>
      </c>
      <c r="B1344" s="14">
        <v>2002</v>
      </c>
      <c r="C1344" s="26" t="s">
        <v>156</v>
      </c>
      <c r="D1344" s="12" t="s">
        <v>396</v>
      </c>
      <c r="E1344" s="25" t="s">
        <v>157</v>
      </c>
      <c r="F1344" s="13" t="s">
        <v>8</v>
      </c>
      <c r="G1344" s="10"/>
      <c r="H1344" s="10"/>
      <c r="I1344" s="10"/>
      <c r="J1344" s="10"/>
      <c r="K1344" s="10">
        <v>-0.1</v>
      </c>
      <c r="L1344" s="218" t="s">
        <v>27</v>
      </c>
      <c r="M1344" s="350" t="s">
        <v>729</v>
      </c>
    </row>
    <row r="1345" spans="1:13" ht="26.4">
      <c r="A1345" s="77" t="e">
        <f>VLOOKUP(B1345,#REF!,3,FALSE)</f>
        <v>#REF!</v>
      </c>
      <c r="B1345" s="14">
        <v>2002</v>
      </c>
      <c r="C1345" s="26" t="s">
        <v>156</v>
      </c>
      <c r="D1345" s="12" t="s">
        <v>396</v>
      </c>
      <c r="E1345" s="25" t="s">
        <v>157</v>
      </c>
      <c r="F1345" s="13" t="s">
        <v>8</v>
      </c>
      <c r="G1345" s="10"/>
      <c r="H1345" s="10"/>
      <c r="I1345" s="10"/>
      <c r="J1345" s="10"/>
      <c r="K1345" s="10">
        <v>-2660</v>
      </c>
      <c r="L1345" s="12" t="s">
        <v>122</v>
      </c>
      <c r="M1345" s="350" t="s">
        <v>730</v>
      </c>
    </row>
    <row r="1346" spans="1:13" ht="26.4">
      <c r="A1346" s="77" t="e">
        <f>VLOOKUP(B1346,#REF!,3,FALSE)</f>
        <v>#REF!</v>
      </c>
      <c r="B1346" s="14">
        <v>2002</v>
      </c>
      <c r="C1346" s="26" t="s">
        <v>156</v>
      </c>
      <c r="D1346" s="12" t="s">
        <v>396</v>
      </c>
      <c r="E1346" s="25" t="s">
        <v>157</v>
      </c>
      <c r="F1346" s="13" t="s">
        <v>11</v>
      </c>
      <c r="G1346" s="10">
        <v>311</v>
      </c>
      <c r="H1346" s="10">
        <v>307.2</v>
      </c>
      <c r="I1346" s="10">
        <f t="shared" si="57"/>
        <v>98.778135048231505</v>
      </c>
      <c r="J1346" s="10">
        <f t="shared" si="61"/>
        <v>-3.8000000000000114</v>
      </c>
      <c r="K1346" s="10">
        <v>-3.8</v>
      </c>
      <c r="L1346" s="12" t="s">
        <v>155</v>
      </c>
      <c r="M1346" s="350" t="s">
        <v>728</v>
      </c>
    </row>
    <row r="1347" spans="1:13" ht="39.6">
      <c r="A1347" s="77" t="e">
        <f>VLOOKUP(B1347,#REF!,3,FALSE)</f>
        <v>#REF!</v>
      </c>
      <c r="B1347" s="105">
        <v>2002</v>
      </c>
      <c r="C1347" s="64" t="s">
        <v>156</v>
      </c>
      <c r="D1347" s="86" t="s">
        <v>396</v>
      </c>
      <c r="E1347" s="87" t="s">
        <v>157</v>
      </c>
      <c r="F1347" s="51" t="s">
        <v>12</v>
      </c>
      <c r="G1347" s="28">
        <f>SUM(G1342:G1346)</f>
        <v>8513.6</v>
      </c>
      <c r="H1347" s="28">
        <f>SUM(H1342:H1346)</f>
        <v>5726.8</v>
      </c>
      <c r="I1347" s="28">
        <f t="shared" si="57"/>
        <v>67.266491261041168</v>
      </c>
      <c r="J1347" s="28">
        <f t="shared" si="61"/>
        <v>-2786.8</v>
      </c>
      <c r="K1347" s="28">
        <f>SUM(K1342:K1346)</f>
        <v>-2786.8</v>
      </c>
      <c r="L1347" s="186"/>
      <c r="M1347" s="186"/>
    </row>
    <row r="1348" spans="1:13" ht="39.6">
      <c r="A1348" s="77" t="e">
        <f>VLOOKUP(B1348,#REF!,3,FALSE)</f>
        <v>#REF!</v>
      </c>
      <c r="B1348" s="88">
        <v>2002</v>
      </c>
      <c r="C1348" s="89" t="s">
        <v>156</v>
      </c>
      <c r="D1348" s="90"/>
      <c r="E1348" s="91"/>
      <c r="F1348" s="92" t="s">
        <v>13</v>
      </c>
      <c r="G1348" s="136">
        <f>+G1347</f>
        <v>8513.6</v>
      </c>
      <c r="H1348" s="136">
        <f t="shared" ref="H1348:K1348" si="62">+H1347</f>
        <v>5726.8</v>
      </c>
      <c r="I1348" s="136">
        <f t="shared" si="57"/>
        <v>67.266491261041168</v>
      </c>
      <c r="J1348" s="136">
        <f t="shared" si="61"/>
        <v>-2786.8</v>
      </c>
      <c r="K1348" s="136">
        <f t="shared" si="62"/>
        <v>-2786.8</v>
      </c>
      <c r="L1348" s="187"/>
      <c r="M1348" s="187"/>
    </row>
    <row r="1349" spans="1:13" ht="26.4">
      <c r="A1349" s="77" t="e">
        <f>VLOOKUP(B1349,#REF!,3,FALSE)</f>
        <v>#REF!</v>
      </c>
      <c r="B1349" s="14">
        <v>2993</v>
      </c>
      <c r="C1349" s="26" t="s">
        <v>158</v>
      </c>
      <c r="D1349" s="12" t="s">
        <v>396</v>
      </c>
      <c r="E1349" s="49" t="s">
        <v>1292</v>
      </c>
      <c r="F1349" s="13" t="s">
        <v>8</v>
      </c>
      <c r="G1349" s="10">
        <v>1611.5</v>
      </c>
      <c r="H1349" s="10">
        <v>1496.2</v>
      </c>
      <c r="I1349" s="10">
        <f t="shared" si="57"/>
        <v>92.845175302513198</v>
      </c>
      <c r="J1349" s="10">
        <f t="shared" si="61"/>
        <v>-115.29999999999995</v>
      </c>
      <c r="K1349" s="10">
        <v>-115.3</v>
      </c>
      <c r="L1349" s="12" t="s">
        <v>56</v>
      </c>
      <c r="M1349" s="350" t="s">
        <v>1293</v>
      </c>
    </row>
    <row r="1350" spans="1:13" ht="26.4">
      <c r="A1350" s="77" t="e">
        <f>VLOOKUP(B1350,#REF!,3,FALSE)</f>
        <v>#REF!</v>
      </c>
      <c r="B1350" s="14">
        <v>2993</v>
      </c>
      <c r="C1350" s="26" t="s">
        <v>158</v>
      </c>
      <c r="D1350" s="12" t="s">
        <v>396</v>
      </c>
      <c r="E1350" s="49" t="s">
        <v>1292</v>
      </c>
      <c r="F1350" s="13" t="s">
        <v>11</v>
      </c>
      <c r="G1350" s="10">
        <v>501.4</v>
      </c>
      <c r="H1350" s="10">
        <v>37.299999999999997</v>
      </c>
      <c r="I1350" s="10">
        <f t="shared" si="57"/>
        <v>7.4391703230953325</v>
      </c>
      <c r="J1350" s="10">
        <f t="shared" si="61"/>
        <v>-464.09999999999997</v>
      </c>
      <c r="K1350" s="10">
        <v>-311.89999999999998</v>
      </c>
      <c r="L1350" s="12" t="s">
        <v>56</v>
      </c>
      <c r="M1350" s="350" t="s">
        <v>1293</v>
      </c>
    </row>
    <row r="1351" spans="1:13" ht="52.8">
      <c r="A1351" s="77" t="e">
        <f>VLOOKUP(B1351,#REF!,3,FALSE)</f>
        <v>#REF!</v>
      </c>
      <c r="B1351" s="14">
        <v>2993</v>
      </c>
      <c r="C1351" s="26" t="s">
        <v>158</v>
      </c>
      <c r="D1351" s="12" t="s">
        <v>396</v>
      </c>
      <c r="E1351" s="49" t="s">
        <v>1292</v>
      </c>
      <c r="F1351" s="13" t="s">
        <v>11</v>
      </c>
      <c r="G1351" s="29"/>
      <c r="H1351" s="29"/>
      <c r="I1351" s="18" t="str">
        <f t="shared" si="57"/>
        <v/>
      </c>
      <c r="J1351" s="10"/>
      <c r="K1351" s="10">
        <v>-152.19999999999999</v>
      </c>
      <c r="L1351" s="198" t="s">
        <v>50</v>
      </c>
      <c r="M1351" s="350" t="s">
        <v>1294</v>
      </c>
    </row>
    <row r="1352" spans="1:13" ht="26.4">
      <c r="A1352" s="77" t="e">
        <f>VLOOKUP(B1352,#REF!,3,FALSE)</f>
        <v>#REF!</v>
      </c>
      <c r="B1352" s="105">
        <v>2993</v>
      </c>
      <c r="C1352" s="64" t="s">
        <v>158</v>
      </c>
      <c r="D1352" s="86" t="s">
        <v>396</v>
      </c>
      <c r="E1352" s="93" t="s">
        <v>304</v>
      </c>
      <c r="F1352" s="51" t="s">
        <v>12</v>
      </c>
      <c r="G1352" s="28">
        <f>SUM(G1349:G1351)</f>
        <v>2112.9</v>
      </c>
      <c r="H1352" s="28">
        <f>SUM(H1349:H1351)</f>
        <v>1533.5</v>
      </c>
      <c r="I1352" s="28">
        <f t="shared" si="57"/>
        <v>72.577973401486105</v>
      </c>
      <c r="J1352" s="28">
        <f t="shared" si="61"/>
        <v>-579.40000000000009</v>
      </c>
      <c r="K1352" s="28">
        <f>SUM(K1349:K1351)</f>
        <v>-579.4</v>
      </c>
      <c r="L1352" s="186"/>
      <c r="M1352" s="186"/>
    </row>
    <row r="1353" spans="1:13" ht="26.4">
      <c r="A1353" s="77" t="e">
        <f>VLOOKUP(B1353,#REF!,3,FALSE)</f>
        <v>#REF!</v>
      </c>
      <c r="B1353" s="88">
        <v>2993</v>
      </c>
      <c r="C1353" s="89" t="s">
        <v>158</v>
      </c>
      <c r="D1353" s="90"/>
      <c r="E1353" s="91"/>
      <c r="F1353" s="92" t="s">
        <v>13</v>
      </c>
      <c r="G1353" s="136">
        <f>+G1352</f>
        <v>2112.9</v>
      </c>
      <c r="H1353" s="136">
        <f t="shared" ref="H1353:K1353" si="63">+H1352</f>
        <v>1533.5</v>
      </c>
      <c r="I1353" s="136">
        <f t="shared" si="57"/>
        <v>72.577973401486105</v>
      </c>
      <c r="J1353" s="136">
        <f t="shared" si="61"/>
        <v>-579.40000000000009</v>
      </c>
      <c r="K1353" s="136">
        <f t="shared" si="63"/>
        <v>-579.4</v>
      </c>
      <c r="L1353" s="187"/>
      <c r="M1353" s="187"/>
    </row>
    <row r="1354" spans="1:13" ht="39.6">
      <c r="A1354" s="77" t="e">
        <f>VLOOKUP(B1354,#REF!,3,FALSE)</f>
        <v>#REF!</v>
      </c>
      <c r="B1354" s="14">
        <v>2003</v>
      </c>
      <c r="C1354" s="15" t="s">
        <v>159</v>
      </c>
      <c r="D1354" s="140" t="s">
        <v>396</v>
      </c>
      <c r="E1354" s="155" t="s">
        <v>160</v>
      </c>
      <c r="F1354" s="13" t="s">
        <v>8</v>
      </c>
      <c r="G1354" s="10">
        <v>3114</v>
      </c>
      <c r="H1354" s="10">
        <v>3082.4</v>
      </c>
      <c r="I1354" s="10">
        <f t="shared" si="57"/>
        <v>98.985228002569045</v>
      </c>
      <c r="J1354" s="10">
        <f t="shared" si="61"/>
        <v>-31.599999999999909</v>
      </c>
      <c r="K1354" s="10">
        <v>-31.6</v>
      </c>
      <c r="L1354" s="12" t="s">
        <v>9</v>
      </c>
      <c r="M1354" s="350" t="s">
        <v>850</v>
      </c>
    </row>
    <row r="1355" spans="1:13" ht="39.6">
      <c r="A1355" s="77" t="e">
        <f>VLOOKUP(B1355,#REF!,3,FALSE)</f>
        <v>#REF!</v>
      </c>
      <c r="B1355" s="14">
        <v>2003</v>
      </c>
      <c r="C1355" s="26" t="s">
        <v>159</v>
      </c>
      <c r="D1355" s="140" t="s">
        <v>396</v>
      </c>
      <c r="E1355" s="155" t="s">
        <v>160</v>
      </c>
      <c r="F1355" s="13" t="s">
        <v>11</v>
      </c>
      <c r="G1355" s="10">
        <v>363.6</v>
      </c>
      <c r="H1355" s="10">
        <v>325.7</v>
      </c>
      <c r="I1355" s="10">
        <f t="shared" si="57"/>
        <v>89.576457645764563</v>
      </c>
      <c r="J1355" s="10">
        <f t="shared" si="61"/>
        <v>-37.900000000000034</v>
      </c>
      <c r="K1355" s="10">
        <v>-37.9</v>
      </c>
      <c r="L1355" s="12" t="s">
        <v>9</v>
      </c>
      <c r="M1355" s="350" t="s">
        <v>850</v>
      </c>
    </row>
    <row r="1356" spans="1:13" ht="39.6">
      <c r="A1356" s="77" t="e">
        <f>VLOOKUP(B1356,#REF!,3,FALSE)</f>
        <v>#REF!</v>
      </c>
      <c r="B1356" s="105">
        <v>2003</v>
      </c>
      <c r="C1356" s="64" t="s">
        <v>159</v>
      </c>
      <c r="D1356" s="137" t="s">
        <v>396</v>
      </c>
      <c r="E1356" s="156" t="s">
        <v>160</v>
      </c>
      <c r="F1356" s="51" t="s">
        <v>12</v>
      </c>
      <c r="G1356" s="28">
        <f>SUM(G1354:G1355)</f>
        <v>3477.6</v>
      </c>
      <c r="H1356" s="28">
        <f>SUM(H1354:H1355)</f>
        <v>3408.1</v>
      </c>
      <c r="I1356" s="28">
        <f t="shared" si="57"/>
        <v>98.001495284103981</v>
      </c>
      <c r="J1356" s="28">
        <f t="shared" si="61"/>
        <v>-69.5</v>
      </c>
      <c r="K1356" s="28">
        <f>SUM(K1354:K1355)</f>
        <v>-69.5</v>
      </c>
      <c r="L1356" s="186"/>
      <c r="M1356" s="186"/>
    </row>
    <row r="1357" spans="1:13" ht="39.6">
      <c r="A1357" s="77" t="e">
        <f>VLOOKUP(B1357,#REF!,3,FALSE)</f>
        <v>#REF!</v>
      </c>
      <c r="B1357" s="88">
        <v>2003</v>
      </c>
      <c r="C1357" s="89" t="s">
        <v>159</v>
      </c>
      <c r="D1357" s="138"/>
      <c r="E1357" s="157"/>
      <c r="F1357" s="92" t="s">
        <v>13</v>
      </c>
      <c r="G1357" s="136">
        <f>+G1356</f>
        <v>3477.6</v>
      </c>
      <c r="H1357" s="136">
        <f t="shared" ref="H1357:K1357" si="64">+H1356</f>
        <v>3408.1</v>
      </c>
      <c r="I1357" s="136">
        <f t="shared" si="57"/>
        <v>98.001495284103981</v>
      </c>
      <c r="J1357" s="136">
        <f t="shared" si="61"/>
        <v>-69.5</v>
      </c>
      <c r="K1357" s="136">
        <f t="shared" si="64"/>
        <v>-69.5</v>
      </c>
      <c r="L1357" s="187"/>
      <c r="M1357" s="187"/>
    </row>
    <row r="1358" spans="1:13" ht="52.8">
      <c r="A1358" s="77" t="e">
        <f>VLOOKUP(B1358,#REF!,3,FALSE)</f>
        <v>#REF!</v>
      </c>
      <c r="B1358" s="14">
        <v>2755</v>
      </c>
      <c r="C1358" s="26" t="s">
        <v>161</v>
      </c>
      <c r="D1358" s="12" t="s">
        <v>396</v>
      </c>
      <c r="E1358" s="16" t="s">
        <v>851</v>
      </c>
      <c r="F1358" s="13" t="s">
        <v>8</v>
      </c>
      <c r="G1358" s="22">
        <v>2046.9</v>
      </c>
      <c r="H1358" s="22">
        <v>1683.9</v>
      </c>
      <c r="I1358" s="10">
        <f t="shared" si="57"/>
        <v>82.265865455078412</v>
      </c>
      <c r="J1358" s="10">
        <f t="shared" si="61"/>
        <v>-363</v>
      </c>
      <c r="K1358" s="10">
        <v>-26.4</v>
      </c>
      <c r="L1358" s="17" t="s">
        <v>122</v>
      </c>
      <c r="M1358" s="350" t="s">
        <v>852</v>
      </c>
    </row>
    <row r="1359" spans="1:13" ht="52.8">
      <c r="A1359" s="77" t="e">
        <f>VLOOKUP(B1359,#REF!,3,FALSE)</f>
        <v>#REF!</v>
      </c>
      <c r="B1359" s="14">
        <v>2755</v>
      </c>
      <c r="C1359" s="26" t="s">
        <v>161</v>
      </c>
      <c r="D1359" s="12" t="s">
        <v>396</v>
      </c>
      <c r="E1359" s="16" t="s">
        <v>851</v>
      </c>
      <c r="F1359" s="13" t="s">
        <v>8</v>
      </c>
      <c r="G1359" s="22"/>
      <c r="H1359" s="22"/>
      <c r="I1359" s="10" t="str">
        <f t="shared" si="57"/>
        <v/>
      </c>
      <c r="J1359" s="10"/>
      <c r="K1359" s="10">
        <v>-336.6</v>
      </c>
      <c r="L1359" s="17" t="s">
        <v>9</v>
      </c>
      <c r="M1359" s="350" t="s">
        <v>853</v>
      </c>
    </row>
    <row r="1360" spans="1:13" ht="52.8">
      <c r="A1360" s="77" t="e">
        <f>VLOOKUP(B1360,#REF!,3,FALSE)</f>
        <v>#REF!</v>
      </c>
      <c r="B1360" s="14">
        <v>2755</v>
      </c>
      <c r="C1360" s="26" t="s">
        <v>161</v>
      </c>
      <c r="D1360" s="12" t="s">
        <v>396</v>
      </c>
      <c r="E1360" s="16" t="s">
        <v>851</v>
      </c>
      <c r="F1360" s="13" t="s">
        <v>11</v>
      </c>
      <c r="G1360" s="10">
        <v>419.2</v>
      </c>
      <c r="H1360" s="10">
        <v>108.2</v>
      </c>
      <c r="I1360" s="10">
        <f t="shared" si="57"/>
        <v>25.811068702290079</v>
      </c>
      <c r="J1360" s="10">
        <f t="shared" si="61"/>
        <v>-311</v>
      </c>
      <c r="K1360" s="10">
        <v>-93</v>
      </c>
      <c r="L1360" s="17" t="s">
        <v>122</v>
      </c>
      <c r="M1360" s="350" t="s">
        <v>852</v>
      </c>
    </row>
    <row r="1361" spans="1:13" ht="52.8">
      <c r="A1361" s="77" t="e">
        <f>VLOOKUP(B1361,#REF!,3,FALSE)</f>
        <v>#REF!</v>
      </c>
      <c r="B1361" s="14">
        <v>2755</v>
      </c>
      <c r="C1361" s="26" t="s">
        <v>161</v>
      </c>
      <c r="D1361" s="12" t="s">
        <v>396</v>
      </c>
      <c r="E1361" s="16" t="s">
        <v>851</v>
      </c>
      <c r="F1361" s="13" t="s">
        <v>11</v>
      </c>
      <c r="G1361" s="22"/>
      <c r="H1361" s="22"/>
      <c r="I1361" s="10" t="str">
        <f t="shared" si="57"/>
        <v/>
      </c>
      <c r="J1361" s="10"/>
      <c r="K1361" s="10">
        <v>-218</v>
      </c>
      <c r="L1361" s="17" t="s">
        <v>9</v>
      </c>
      <c r="M1361" s="350" t="s">
        <v>853</v>
      </c>
    </row>
    <row r="1362" spans="1:13" ht="66">
      <c r="A1362" s="77" t="e">
        <f>VLOOKUP(B1362,#REF!,3,FALSE)</f>
        <v>#REF!</v>
      </c>
      <c r="B1362" s="105">
        <v>2755</v>
      </c>
      <c r="C1362" s="64" t="s">
        <v>161</v>
      </c>
      <c r="D1362" s="86" t="s">
        <v>396</v>
      </c>
      <c r="E1362" s="96" t="s">
        <v>851</v>
      </c>
      <c r="F1362" s="51" t="s">
        <v>12</v>
      </c>
      <c r="G1362" s="28">
        <f>SUM(G1358:G1361)</f>
        <v>2466.1</v>
      </c>
      <c r="H1362" s="28">
        <f>SUM(H1358:H1361)</f>
        <v>1792.1000000000001</v>
      </c>
      <c r="I1362" s="28">
        <f t="shared" si="57"/>
        <v>72.66939702364057</v>
      </c>
      <c r="J1362" s="28">
        <f t="shared" si="61"/>
        <v>-673.99999999999977</v>
      </c>
      <c r="K1362" s="28">
        <f>SUM(K1358:K1361)</f>
        <v>-674</v>
      </c>
      <c r="L1362" s="186"/>
      <c r="M1362" s="186"/>
    </row>
    <row r="1363" spans="1:13" ht="66">
      <c r="A1363" s="77" t="e">
        <f>VLOOKUP(B1363,#REF!,3,FALSE)</f>
        <v>#REF!</v>
      </c>
      <c r="B1363" s="88">
        <v>2755</v>
      </c>
      <c r="C1363" s="89" t="s">
        <v>161</v>
      </c>
      <c r="D1363" s="138"/>
      <c r="E1363" s="157"/>
      <c r="F1363" s="92" t="s">
        <v>13</v>
      </c>
      <c r="G1363" s="136">
        <f>+G1362</f>
        <v>2466.1</v>
      </c>
      <c r="H1363" s="136">
        <f t="shared" ref="H1363:K1363" si="65">+H1362</f>
        <v>1792.1000000000001</v>
      </c>
      <c r="I1363" s="136">
        <f t="shared" si="57"/>
        <v>72.66939702364057</v>
      </c>
      <c r="J1363" s="136">
        <f t="shared" si="61"/>
        <v>-673.99999999999977</v>
      </c>
      <c r="K1363" s="136">
        <f t="shared" si="65"/>
        <v>-674</v>
      </c>
      <c r="L1363" s="187"/>
      <c r="M1363" s="187"/>
    </row>
    <row r="1364" spans="1:13" ht="52.8">
      <c r="A1364" s="77" t="e">
        <f>VLOOKUP(B1364,#REF!,3,FALSE)</f>
        <v>#REF!</v>
      </c>
      <c r="B1364" s="158">
        <v>1751</v>
      </c>
      <c r="C1364" s="26" t="s">
        <v>309</v>
      </c>
      <c r="D1364" s="12" t="s">
        <v>396</v>
      </c>
      <c r="E1364" s="49" t="s">
        <v>310</v>
      </c>
      <c r="F1364" s="13" t="s">
        <v>8</v>
      </c>
      <c r="G1364" s="10">
        <v>1798.4</v>
      </c>
      <c r="H1364" s="10">
        <v>1649.2</v>
      </c>
      <c r="I1364" s="10">
        <f t="shared" si="57"/>
        <v>91.703736654804274</v>
      </c>
      <c r="J1364" s="10">
        <f t="shared" si="61"/>
        <v>-149.20000000000005</v>
      </c>
      <c r="K1364" s="10">
        <v>-149.19999999999999</v>
      </c>
      <c r="L1364" s="17"/>
      <c r="M1364" s="350" t="s">
        <v>311</v>
      </c>
    </row>
    <row r="1365" spans="1:13" ht="79.2">
      <c r="A1365" s="77" t="e">
        <f>VLOOKUP(B1365,#REF!,3,FALSE)</f>
        <v>#REF!</v>
      </c>
      <c r="B1365" s="105">
        <v>1751</v>
      </c>
      <c r="C1365" s="64" t="s">
        <v>309</v>
      </c>
      <c r="D1365" s="86" t="s">
        <v>396</v>
      </c>
      <c r="E1365" s="93" t="s">
        <v>310</v>
      </c>
      <c r="F1365" s="65" t="s">
        <v>12</v>
      </c>
      <c r="G1365" s="28">
        <f>SUM(G1364)</f>
        <v>1798.4</v>
      </c>
      <c r="H1365" s="28">
        <f>SUM(H1364)</f>
        <v>1649.2</v>
      </c>
      <c r="I1365" s="28">
        <f t="shared" si="57"/>
        <v>91.703736654804274</v>
      </c>
      <c r="J1365" s="28">
        <f t="shared" si="61"/>
        <v>-149.20000000000005</v>
      </c>
      <c r="K1365" s="28">
        <f>SUM(K1364)</f>
        <v>-149.19999999999999</v>
      </c>
      <c r="L1365" s="186"/>
      <c r="M1365" s="407" t="s">
        <v>311</v>
      </c>
    </row>
    <row r="1366" spans="1:13" ht="79.2">
      <c r="A1366" s="77" t="e">
        <f>VLOOKUP(B1366,#REF!,3,FALSE)</f>
        <v>#REF!</v>
      </c>
      <c r="B1366" s="88">
        <v>1751</v>
      </c>
      <c r="C1366" s="89" t="s">
        <v>309</v>
      </c>
      <c r="D1366" s="90"/>
      <c r="E1366" s="100"/>
      <c r="F1366" s="92" t="s">
        <v>13</v>
      </c>
      <c r="G1366" s="72">
        <f>+G1365</f>
        <v>1798.4</v>
      </c>
      <c r="H1366" s="72">
        <f t="shared" ref="H1366:K1366" si="66">+H1365</f>
        <v>1649.2</v>
      </c>
      <c r="I1366" s="72">
        <f t="shared" si="57"/>
        <v>91.703736654804274</v>
      </c>
      <c r="J1366" s="72">
        <f t="shared" si="61"/>
        <v>-149.20000000000005</v>
      </c>
      <c r="K1366" s="72">
        <f t="shared" si="66"/>
        <v>-149.19999999999999</v>
      </c>
      <c r="L1366" s="187"/>
      <c r="M1366" s="341" t="s">
        <v>311</v>
      </c>
    </row>
    <row r="1367" spans="1:13" ht="39.6">
      <c r="A1367" s="77" t="e">
        <f>VLOOKUP(B1367,#REF!,3,FALSE)</f>
        <v>#REF!</v>
      </c>
      <c r="B1367" s="24">
        <v>2992</v>
      </c>
      <c r="C1367" s="26" t="s">
        <v>162</v>
      </c>
      <c r="D1367" s="12" t="s">
        <v>397</v>
      </c>
      <c r="E1367" s="25" t="s">
        <v>164</v>
      </c>
      <c r="F1367" s="13" t="s">
        <v>8</v>
      </c>
      <c r="G1367" s="10">
        <v>1494.2</v>
      </c>
      <c r="H1367" s="10">
        <v>1394.2</v>
      </c>
      <c r="I1367" s="10">
        <f t="shared" si="57"/>
        <v>93.307455494579045</v>
      </c>
      <c r="J1367" s="10">
        <f t="shared" si="61"/>
        <v>-100</v>
      </c>
      <c r="K1367" s="10">
        <v>-56.2</v>
      </c>
      <c r="L1367" s="12" t="s">
        <v>122</v>
      </c>
      <c r="M1367" s="350" t="s">
        <v>388</v>
      </c>
    </row>
    <row r="1368" spans="1:13" ht="39.6">
      <c r="A1368" s="77" t="e">
        <f>VLOOKUP(B1368,#REF!,3,FALSE)</f>
        <v>#REF!</v>
      </c>
      <c r="B1368" s="24">
        <v>2992</v>
      </c>
      <c r="C1368" s="26" t="s">
        <v>162</v>
      </c>
      <c r="D1368" s="12" t="s">
        <v>397</v>
      </c>
      <c r="E1368" s="25" t="s">
        <v>164</v>
      </c>
      <c r="F1368" s="13" t="s">
        <v>8</v>
      </c>
      <c r="G1368" s="10"/>
      <c r="H1368" s="10"/>
      <c r="I1368" s="10"/>
      <c r="J1368" s="10"/>
      <c r="K1368" s="10">
        <v>-43.8</v>
      </c>
      <c r="L1368" s="12" t="s">
        <v>50</v>
      </c>
      <c r="M1368" s="350" t="s">
        <v>389</v>
      </c>
    </row>
    <row r="1369" spans="1:13" ht="52.8">
      <c r="A1369" s="77" t="e">
        <f>VLOOKUP(B1369,#REF!,3,FALSE)</f>
        <v>#REF!</v>
      </c>
      <c r="B1369" s="103">
        <v>2992</v>
      </c>
      <c r="C1369" s="64" t="s">
        <v>162</v>
      </c>
      <c r="D1369" s="86" t="s">
        <v>397</v>
      </c>
      <c r="E1369" s="87" t="s">
        <v>164</v>
      </c>
      <c r="F1369" s="51" t="s">
        <v>12</v>
      </c>
      <c r="G1369" s="28">
        <f>SUM(G1367:G1367)</f>
        <v>1494.2</v>
      </c>
      <c r="H1369" s="28">
        <f>SUM(H1367:H1367)</f>
        <v>1394.2</v>
      </c>
      <c r="I1369" s="28">
        <f t="shared" si="57"/>
        <v>93.307455494579045</v>
      </c>
      <c r="J1369" s="28">
        <f t="shared" si="61"/>
        <v>-100</v>
      </c>
      <c r="K1369" s="28">
        <f>SUM(K1367:K1368)</f>
        <v>-100</v>
      </c>
      <c r="L1369" s="186"/>
      <c r="M1369" s="186"/>
    </row>
    <row r="1370" spans="1:13" ht="39.6">
      <c r="A1370" s="77" t="e">
        <f>VLOOKUP(B1370,#REF!,3,FALSE)</f>
        <v>#REF!</v>
      </c>
      <c r="B1370" s="24">
        <v>2992</v>
      </c>
      <c r="C1370" s="26" t="s">
        <v>162</v>
      </c>
      <c r="D1370" s="12" t="s">
        <v>398</v>
      </c>
      <c r="E1370" s="25" t="s">
        <v>163</v>
      </c>
      <c r="F1370" s="13" t="s">
        <v>8</v>
      </c>
      <c r="G1370" s="10">
        <v>25280.6</v>
      </c>
      <c r="H1370" s="10">
        <v>22740.1</v>
      </c>
      <c r="I1370" s="10">
        <f t="shared" si="57"/>
        <v>89.95079230714461</v>
      </c>
      <c r="J1370" s="10">
        <f t="shared" si="61"/>
        <v>-2540.5</v>
      </c>
      <c r="K1370" s="10">
        <v>-1867.3</v>
      </c>
      <c r="L1370" s="463" t="s">
        <v>1314</v>
      </c>
      <c r="M1370" s="350" t="s">
        <v>386</v>
      </c>
    </row>
    <row r="1371" spans="1:13" ht="39.6">
      <c r="A1371" s="77" t="e">
        <f>VLOOKUP(B1371,#REF!,3,FALSE)</f>
        <v>#REF!</v>
      </c>
      <c r="B1371" s="24">
        <v>2992</v>
      </c>
      <c r="C1371" s="26" t="s">
        <v>162</v>
      </c>
      <c r="D1371" s="12" t="s">
        <v>398</v>
      </c>
      <c r="E1371" s="25" t="s">
        <v>163</v>
      </c>
      <c r="F1371" s="13" t="s">
        <v>8</v>
      </c>
      <c r="G1371" s="10"/>
      <c r="H1371" s="10"/>
      <c r="I1371" s="10"/>
      <c r="J1371" s="10"/>
      <c r="K1371" s="10">
        <v>-673.2</v>
      </c>
      <c r="L1371" s="12" t="s">
        <v>10</v>
      </c>
      <c r="M1371" s="350" t="s">
        <v>387</v>
      </c>
    </row>
    <row r="1372" spans="1:13" ht="52.8">
      <c r="A1372" s="77" t="e">
        <f>VLOOKUP(B1372,#REF!,3,FALSE)</f>
        <v>#REF!</v>
      </c>
      <c r="B1372" s="103">
        <v>2992</v>
      </c>
      <c r="C1372" s="64" t="s">
        <v>162</v>
      </c>
      <c r="D1372" s="86" t="s">
        <v>398</v>
      </c>
      <c r="E1372" s="87" t="s">
        <v>163</v>
      </c>
      <c r="F1372" s="51" t="s">
        <v>12</v>
      </c>
      <c r="G1372" s="28">
        <f>SUM(G1370:G1370)</f>
        <v>25280.6</v>
      </c>
      <c r="H1372" s="28">
        <f>SUM(H1370:H1370)</f>
        <v>22740.1</v>
      </c>
      <c r="I1372" s="28">
        <f t="shared" si="57"/>
        <v>89.95079230714461</v>
      </c>
      <c r="J1372" s="28">
        <f t="shared" si="61"/>
        <v>-2540.5</v>
      </c>
      <c r="K1372" s="28">
        <f>SUM(,K1370:K1371)</f>
        <v>-2540.5</v>
      </c>
      <c r="L1372" s="186"/>
      <c r="M1372" s="186"/>
    </row>
    <row r="1373" spans="1:13" ht="52.8">
      <c r="A1373" s="77" t="e">
        <f>VLOOKUP(B1373,#REF!,3,FALSE)</f>
        <v>#REF!</v>
      </c>
      <c r="B1373" s="159">
        <v>2992</v>
      </c>
      <c r="C1373" s="89" t="s">
        <v>162</v>
      </c>
      <c r="D1373" s="108"/>
      <c r="E1373" s="160"/>
      <c r="F1373" s="92" t="s">
        <v>13</v>
      </c>
      <c r="G1373" s="72">
        <f>+G1372+G1369</f>
        <v>26774.799999999999</v>
      </c>
      <c r="H1373" s="72">
        <f>+H1372+H1369</f>
        <v>24134.3</v>
      </c>
      <c r="I1373" s="72">
        <f t="shared" si="57"/>
        <v>90.138114943902465</v>
      </c>
      <c r="J1373" s="72">
        <f t="shared" si="61"/>
        <v>-2640.5</v>
      </c>
      <c r="K1373" s="72">
        <f>+K1372+K1369</f>
        <v>-2640.5</v>
      </c>
      <c r="L1373" s="187"/>
      <c r="M1373" s="187"/>
    </row>
    <row r="1374" spans="1:13" ht="39.6">
      <c r="A1374" s="77" t="e">
        <f>VLOOKUP(B1374,#REF!,3,FALSE)</f>
        <v>#REF!</v>
      </c>
      <c r="B1374" s="24">
        <v>1140</v>
      </c>
      <c r="C1374" s="15" t="s">
        <v>165</v>
      </c>
      <c r="D1374" s="12" t="s">
        <v>396</v>
      </c>
      <c r="E1374" s="15" t="s">
        <v>865</v>
      </c>
      <c r="F1374" s="13" t="s">
        <v>8</v>
      </c>
      <c r="G1374" s="10">
        <v>6525.8</v>
      </c>
      <c r="H1374" s="10">
        <v>5423.1</v>
      </c>
      <c r="I1374" s="10">
        <f t="shared" si="57"/>
        <v>83.102454871433395</v>
      </c>
      <c r="J1374" s="10">
        <f t="shared" si="61"/>
        <v>-1102.6999999999998</v>
      </c>
      <c r="K1374" s="10">
        <v>-97.9</v>
      </c>
      <c r="L1374" s="218" t="s">
        <v>27</v>
      </c>
      <c r="M1374" s="350" t="s">
        <v>506</v>
      </c>
    </row>
    <row r="1375" spans="1:13" ht="39.6">
      <c r="A1375" s="77" t="e">
        <f>VLOOKUP(B1375,#REF!,3,FALSE)</f>
        <v>#REF!</v>
      </c>
      <c r="B1375" s="24">
        <v>1140</v>
      </c>
      <c r="C1375" s="26" t="s">
        <v>165</v>
      </c>
      <c r="D1375" s="12" t="s">
        <v>396</v>
      </c>
      <c r="E1375" s="15" t="s">
        <v>865</v>
      </c>
      <c r="F1375" s="13" t="s">
        <v>8</v>
      </c>
      <c r="G1375" s="10"/>
      <c r="H1375" s="10"/>
      <c r="I1375" s="10" t="str">
        <f t="shared" si="57"/>
        <v/>
      </c>
      <c r="J1375" s="10"/>
      <c r="K1375" s="10">
        <v>-417.2</v>
      </c>
      <c r="L1375" s="12" t="s">
        <v>56</v>
      </c>
      <c r="M1375" s="350" t="s">
        <v>870</v>
      </c>
    </row>
    <row r="1376" spans="1:13" ht="39.6">
      <c r="A1376" s="77" t="e">
        <f>VLOOKUP(B1376,#REF!,3,FALSE)</f>
        <v>#REF!</v>
      </c>
      <c r="B1376" s="24">
        <v>1140</v>
      </c>
      <c r="C1376" s="15" t="s">
        <v>165</v>
      </c>
      <c r="D1376" s="12" t="s">
        <v>396</v>
      </c>
      <c r="E1376" s="15" t="s">
        <v>865</v>
      </c>
      <c r="F1376" s="13" t="s">
        <v>8</v>
      </c>
      <c r="G1376" s="10"/>
      <c r="H1376" s="10"/>
      <c r="I1376" s="10"/>
      <c r="J1376" s="10"/>
      <c r="K1376" s="10">
        <v>-214.5</v>
      </c>
      <c r="L1376" s="12" t="s">
        <v>50</v>
      </c>
      <c r="M1376" s="350" t="s">
        <v>369</v>
      </c>
    </row>
    <row r="1377" spans="1:13" ht="39.6">
      <c r="A1377" s="77" t="e">
        <f>VLOOKUP(B1377,#REF!,3,FALSE)</f>
        <v>#REF!</v>
      </c>
      <c r="B1377" s="24">
        <v>1140</v>
      </c>
      <c r="C1377" s="15" t="s">
        <v>165</v>
      </c>
      <c r="D1377" s="12" t="s">
        <v>396</v>
      </c>
      <c r="E1377" s="15" t="s">
        <v>865</v>
      </c>
      <c r="F1377" s="13" t="s">
        <v>8</v>
      </c>
      <c r="G1377" s="10"/>
      <c r="H1377" s="10"/>
      <c r="I1377" s="10"/>
      <c r="J1377" s="10"/>
      <c r="K1377" s="10">
        <v>-63.3</v>
      </c>
      <c r="L1377" s="12" t="s">
        <v>155</v>
      </c>
      <c r="M1377" s="350" t="s">
        <v>871</v>
      </c>
    </row>
    <row r="1378" spans="1:13" ht="39.6">
      <c r="A1378" s="77" t="e">
        <f>VLOOKUP(B1378,#REF!,3,FALSE)</f>
        <v>#REF!</v>
      </c>
      <c r="B1378" s="24">
        <v>1140</v>
      </c>
      <c r="C1378" s="15" t="s">
        <v>165</v>
      </c>
      <c r="D1378" s="12" t="s">
        <v>396</v>
      </c>
      <c r="E1378" s="15" t="s">
        <v>865</v>
      </c>
      <c r="F1378" s="13" t="s">
        <v>8</v>
      </c>
      <c r="G1378" s="10"/>
      <c r="H1378" s="10"/>
      <c r="I1378" s="10"/>
      <c r="J1378" s="10"/>
      <c r="K1378" s="10">
        <v>-233.9</v>
      </c>
      <c r="L1378" s="12" t="s">
        <v>122</v>
      </c>
      <c r="M1378" s="350" t="s">
        <v>441</v>
      </c>
    </row>
    <row r="1379" spans="1:13" ht="39.6">
      <c r="A1379" s="77" t="e">
        <f>VLOOKUP(B1379,#REF!,3,FALSE)</f>
        <v>#REF!</v>
      </c>
      <c r="B1379" s="24">
        <v>1140</v>
      </c>
      <c r="C1379" s="15" t="s">
        <v>165</v>
      </c>
      <c r="D1379" s="12" t="s">
        <v>396</v>
      </c>
      <c r="E1379" s="15" t="s">
        <v>865</v>
      </c>
      <c r="F1379" s="13" t="s">
        <v>8</v>
      </c>
      <c r="G1379" s="10"/>
      <c r="H1379" s="10"/>
      <c r="I1379" s="10"/>
      <c r="J1379" s="10"/>
      <c r="K1379" s="10">
        <v>-34.200000000000003</v>
      </c>
      <c r="L1379" s="12" t="s">
        <v>121</v>
      </c>
      <c r="M1379" s="350" t="s">
        <v>872</v>
      </c>
    </row>
    <row r="1380" spans="1:13" ht="39.6">
      <c r="A1380" s="77" t="e">
        <f>VLOOKUP(B1380,#REF!,3,FALSE)</f>
        <v>#REF!</v>
      </c>
      <c r="B1380" s="24">
        <v>1140</v>
      </c>
      <c r="C1380" s="26" t="s">
        <v>165</v>
      </c>
      <c r="D1380" s="12" t="s">
        <v>396</v>
      </c>
      <c r="E1380" s="15" t="s">
        <v>865</v>
      </c>
      <c r="F1380" s="13" t="s">
        <v>8</v>
      </c>
      <c r="G1380" s="10"/>
      <c r="H1380" s="10"/>
      <c r="I1380" s="10" t="str">
        <f t="shared" ref="I1380:I1460" si="67">IF(ISBLANK(H1380),"",+H1380/G1380*100)</f>
        <v/>
      </c>
      <c r="J1380" s="10"/>
      <c r="K1380" s="10">
        <v>-41.7</v>
      </c>
      <c r="L1380" s="12" t="s">
        <v>9</v>
      </c>
      <c r="M1380" s="350" t="s">
        <v>873</v>
      </c>
    </row>
    <row r="1381" spans="1:13" ht="39.6">
      <c r="A1381" s="77" t="e">
        <f>VLOOKUP(B1381,#REF!,3,FALSE)</f>
        <v>#REF!</v>
      </c>
      <c r="B1381" s="24">
        <v>1140</v>
      </c>
      <c r="C1381" s="15" t="s">
        <v>165</v>
      </c>
      <c r="D1381" s="12" t="s">
        <v>396</v>
      </c>
      <c r="E1381" s="15" t="s">
        <v>865</v>
      </c>
      <c r="F1381" s="13" t="s">
        <v>11</v>
      </c>
      <c r="G1381" s="10">
        <v>479.2</v>
      </c>
      <c r="H1381" s="10">
        <v>171.8</v>
      </c>
      <c r="I1381" s="10">
        <f t="shared" si="67"/>
        <v>35.85141903171953</v>
      </c>
      <c r="J1381" s="10">
        <f t="shared" si="61"/>
        <v>-307.39999999999998</v>
      </c>
      <c r="K1381" s="10">
        <v>-11.6</v>
      </c>
      <c r="L1381" s="218" t="s">
        <v>1313</v>
      </c>
      <c r="M1381" s="350" t="s">
        <v>506</v>
      </c>
    </row>
    <row r="1382" spans="1:13" ht="39.6">
      <c r="A1382" s="77" t="e">
        <f>VLOOKUP(B1382,#REF!,3,FALSE)</f>
        <v>#REF!</v>
      </c>
      <c r="B1382" s="24">
        <v>1140</v>
      </c>
      <c r="C1382" s="15" t="s">
        <v>165</v>
      </c>
      <c r="D1382" s="12" t="s">
        <v>396</v>
      </c>
      <c r="E1382" s="15" t="s">
        <v>865</v>
      </c>
      <c r="F1382" s="13" t="s">
        <v>11</v>
      </c>
      <c r="G1382" s="10"/>
      <c r="H1382" s="10"/>
      <c r="I1382" s="10" t="str">
        <f t="shared" si="67"/>
        <v/>
      </c>
      <c r="J1382" s="10"/>
      <c r="K1382" s="10">
        <v>-118.6</v>
      </c>
      <c r="L1382" s="12" t="s">
        <v>1312</v>
      </c>
      <c r="M1382" s="350" t="s">
        <v>874</v>
      </c>
    </row>
    <row r="1383" spans="1:13" ht="39.6">
      <c r="A1383" s="77" t="e">
        <f>VLOOKUP(B1383,#REF!,3,FALSE)</f>
        <v>#REF!</v>
      </c>
      <c r="B1383" s="24">
        <v>1140</v>
      </c>
      <c r="C1383" s="15" t="s">
        <v>165</v>
      </c>
      <c r="D1383" s="12" t="s">
        <v>396</v>
      </c>
      <c r="E1383" s="15" t="s">
        <v>865</v>
      </c>
      <c r="F1383" s="13" t="s">
        <v>11</v>
      </c>
      <c r="G1383" s="10"/>
      <c r="H1383" s="10"/>
      <c r="I1383" s="10" t="str">
        <f t="shared" si="67"/>
        <v/>
      </c>
      <c r="J1383" s="10"/>
      <c r="K1383" s="10">
        <v>-1.7</v>
      </c>
      <c r="L1383" s="12" t="s">
        <v>294</v>
      </c>
      <c r="M1383" s="350" t="s">
        <v>875</v>
      </c>
    </row>
    <row r="1384" spans="1:13" ht="39.6">
      <c r="A1384" s="77" t="e">
        <f>VLOOKUP(B1384,#REF!,3,FALSE)</f>
        <v>#REF!</v>
      </c>
      <c r="B1384" s="24">
        <v>1140</v>
      </c>
      <c r="C1384" s="15" t="s">
        <v>165</v>
      </c>
      <c r="D1384" s="12" t="s">
        <v>396</v>
      </c>
      <c r="E1384" s="15" t="s">
        <v>865</v>
      </c>
      <c r="F1384" s="13" t="s">
        <v>11</v>
      </c>
      <c r="G1384" s="10"/>
      <c r="H1384" s="10"/>
      <c r="I1384" s="10" t="str">
        <f t="shared" si="67"/>
        <v/>
      </c>
      <c r="J1384" s="10"/>
      <c r="K1384" s="10">
        <v>-1.3</v>
      </c>
      <c r="L1384" s="12" t="s">
        <v>18</v>
      </c>
      <c r="M1384" s="350" t="s">
        <v>876</v>
      </c>
    </row>
    <row r="1385" spans="1:13" ht="39.6">
      <c r="A1385" s="77" t="e">
        <f>VLOOKUP(B1385,#REF!,3,FALSE)</f>
        <v>#REF!</v>
      </c>
      <c r="B1385" s="24">
        <v>1140</v>
      </c>
      <c r="C1385" s="15" t="s">
        <v>165</v>
      </c>
      <c r="D1385" s="12" t="s">
        <v>396</v>
      </c>
      <c r="E1385" s="15" t="s">
        <v>865</v>
      </c>
      <c r="F1385" s="13" t="s">
        <v>11</v>
      </c>
      <c r="G1385" s="10"/>
      <c r="H1385" s="10"/>
      <c r="I1385" s="10"/>
      <c r="J1385" s="10"/>
      <c r="K1385" s="10">
        <v>-94.3</v>
      </c>
      <c r="L1385" s="12" t="s">
        <v>1307</v>
      </c>
      <c r="M1385" s="350" t="s">
        <v>877</v>
      </c>
    </row>
    <row r="1386" spans="1:13" ht="39.6">
      <c r="A1386" s="77" t="e">
        <f>VLOOKUP(B1386,#REF!,3,FALSE)</f>
        <v>#REF!</v>
      </c>
      <c r="B1386" s="24">
        <v>1140</v>
      </c>
      <c r="C1386" s="15" t="s">
        <v>165</v>
      </c>
      <c r="D1386" s="12" t="s">
        <v>396</v>
      </c>
      <c r="E1386" s="15" t="s">
        <v>865</v>
      </c>
      <c r="F1386" s="13" t="s">
        <v>11</v>
      </c>
      <c r="G1386" s="10"/>
      <c r="H1386" s="10"/>
      <c r="I1386" s="10" t="str">
        <f t="shared" si="67"/>
        <v/>
      </c>
      <c r="J1386" s="10"/>
      <c r="K1386" s="10">
        <v>-73</v>
      </c>
      <c r="L1386" s="12" t="s">
        <v>155</v>
      </c>
      <c r="M1386" s="350" t="s">
        <v>878</v>
      </c>
    </row>
    <row r="1387" spans="1:13" ht="39.6">
      <c r="A1387" s="77" t="e">
        <f>VLOOKUP(B1387,#REF!,3,FALSE)</f>
        <v>#REF!</v>
      </c>
      <c r="B1387" s="24">
        <v>1140</v>
      </c>
      <c r="C1387" s="15" t="s">
        <v>165</v>
      </c>
      <c r="D1387" s="12" t="s">
        <v>396</v>
      </c>
      <c r="E1387" s="15" t="s">
        <v>865</v>
      </c>
      <c r="F1387" s="13" t="s">
        <v>11</v>
      </c>
      <c r="G1387" s="18"/>
      <c r="H1387" s="18"/>
      <c r="I1387" s="18" t="str">
        <f t="shared" si="67"/>
        <v/>
      </c>
      <c r="J1387" s="10"/>
      <c r="K1387" s="10">
        <v>-6.9</v>
      </c>
      <c r="L1387" s="12" t="s">
        <v>9</v>
      </c>
      <c r="M1387" s="350" t="s">
        <v>355</v>
      </c>
    </row>
    <row r="1388" spans="1:13" ht="39.6">
      <c r="A1388" s="77" t="e">
        <f>VLOOKUP(B1388,#REF!,3,FALSE)</f>
        <v>#REF!</v>
      </c>
      <c r="B1388" s="103">
        <v>1140</v>
      </c>
      <c r="C1388" s="64" t="s">
        <v>165</v>
      </c>
      <c r="D1388" s="86" t="s">
        <v>396</v>
      </c>
      <c r="E1388" s="96" t="s">
        <v>865</v>
      </c>
      <c r="F1388" s="51" t="s">
        <v>12</v>
      </c>
      <c r="G1388" s="28">
        <f>SUM(G1374:G1387)</f>
        <v>7005</v>
      </c>
      <c r="H1388" s="28">
        <f>SUM(H1374:H1387)</f>
        <v>5594.9000000000005</v>
      </c>
      <c r="I1388" s="28">
        <f t="shared" si="67"/>
        <v>79.87009279086368</v>
      </c>
      <c r="J1388" s="28">
        <f t="shared" si="61"/>
        <v>-1410.0999999999995</v>
      </c>
      <c r="K1388" s="28">
        <f>SUM(K1374:K1387)</f>
        <v>-1410.1</v>
      </c>
      <c r="L1388" s="186"/>
      <c r="M1388" s="186"/>
    </row>
    <row r="1389" spans="1:13" ht="26.4">
      <c r="A1389" s="77" t="e">
        <f>VLOOKUP(B1389,#REF!,3,FALSE)</f>
        <v>#REF!</v>
      </c>
      <c r="B1389" s="24">
        <v>1140</v>
      </c>
      <c r="C1389" s="26" t="s">
        <v>165</v>
      </c>
      <c r="D1389" s="12" t="s">
        <v>420</v>
      </c>
      <c r="E1389" s="16" t="s">
        <v>866</v>
      </c>
      <c r="F1389" s="13" t="s">
        <v>8</v>
      </c>
      <c r="G1389" s="10">
        <v>344.1</v>
      </c>
      <c r="H1389" s="10">
        <v>225.9</v>
      </c>
      <c r="I1389" s="10">
        <f>IF(ISBLANK(H1389),"",+H1389/G1389*100)</f>
        <v>65.649520488230166</v>
      </c>
      <c r="J1389" s="10">
        <f>+H1389-G1389</f>
        <v>-118.20000000000002</v>
      </c>
      <c r="K1389" s="10">
        <v>-28.3</v>
      </c>
      <c r="L1389" s="12" t="s">
        <v>56</v>
      </c>
      <c r="M1389" s="350" t="s">
        <v>879</v>
      </c>
    </row>
    <row r="1390" spans="1:13" ht="26.4">
      <c r="A1390" s="77" t="e">
        <f>VLOOKUP(B1390,#REF!,3,FALSE)</f>
        <v>#REF!</v>
      </c>
      <c r="B1390" s="24">
        <v>1140</v>
      </c>
      <c r="C1390" s="26" t="s">
        <v>165</v>
      </c>
      <c r="D1390" s="12" t="s">
        <v>420</v>
      </c>
      <c r="E1390" s="16" t="s">
        <v>866</v>
      </c>
      <c r="F1390" s="13" t="s">
        <v>8</v>
      </c>
      <c r="G1390" s="10"/>
      <c r="H1390" s="10"/>
      <c r="I1390" s="10"/>
      <c r="J1390" s="10"/>
      <c r="K1390" s="10">
        <v>-10.199999999999999</v>
      </c>
      <c r="L1390" s="12" t="s">
        <v>9</v>
      </c>
      <c r="M1390" s="350" t="s">
        <v>880</v>
      </c>
    </row>
    <row r="1391" spans="1:13" ht="26.4">
      <c r="A1391" s="77" t="e">
        <f>VLOOKUP(B1391,#REF!,3,FALSE)</f>
        <v>#REF!</v>
      </c>
      <c r="B1391" s="168">
        <v>1140</v>
      </c>
      <c r="C1391" s="46" t="s">
        <v>165</v>
      </c>
      <c r="D1391" s="40" t="s">
        <v>420</v>
      </c>
      <c r="E1391" s="336" t="s">
        <v>866</v>
      </c>
      <c r="F1391" s="214" t="s">
        <v>8</v>
      </c>
      <c r="G1391" s="77"/>
      <c r="H1391" s="77"/>
      <c r="I1391" s="77"/>
      <c r="J1391" s="77"/>
      <c r="K1391" s="10">
        <v>-79.7</v>
      </c>
      <c r="L1391" s="12" t="s">
        <v>50</v>
      </c>
      <c r="M1391" s="350" t="s">
        <v>640</v>
      </c>
    </row>
    <row r="1392" spans="1:13" ht="26.4">
      <c r="A1392" s="77" t="e">
        <f>VLOOKUP(B1392,#REF!,3,FALSE)</f>
        <v>#REF!</v>
      </c>
      <c r="B1392" s="151">
        <v>1140</v>
      </c>
      <c r="C1392" s="53" t="s">
        <v>165</v>
      </c>
      <c r="D1392" s="65" t="s">
        <v>420</v>
      </c>
      <c r="E1392" s="96" t="s">
        <v>866</v>
      </c>
      <c r="F1392" s="51" t="s">
        <v>12</v>
      </c>
      <c r="G1392" s="28">
        <f>SUM(G1389:G1391)</f>
        <v>344.1</v>
      </c>
      <c r="H1392" s="28">
        <f>SUM(H1389:H1391)</f>
        <v>225.9</v>
      </c>
      <c r="I1392" s="28">
        <f t="shared" si="67"/>
        <v>65.649520488230166</v>
      </c>
      <c r="J1392" s="28">
        <f t="shared" si="61"/>
        <v>-118.20000000000002</v>
      </c>
      <c r="K1392" s="28">
        <f>SUM(K1389:K1391)</f>
        <v>-118.2</v>
      </c>
      <c r="L1392" s="186"/>
      <c r="M1392" s="186"/>
    </row>
    <row r="1393" spans="1:13" ht="26.4">
      <c r="A1393" s="77" t="e">
        <f>VLOOKUP(B1393,#REF!,3,FALSE)</f>
        <v>#REF!</v>
      </c>
      <c r="B1393" s="159">
        <v>1140</v>
      </c>
      <c r="C1393" s="89" t="s">
        <v>165</v>
      </c>
      <c r="D1393" s="90"/>
      <c r="E1393" s="95"/>
      <c r="F1393" s="92" t="s">
        <v>13</v>
      </c>
      <c r="G1393" s="72">
        <f>+G1392+G1388</f>
        <v>7349.1</v>
      </c>
      <c r="H1393" s="72">
        <f>+H1392+H1388</f>
        <v>5820.8</v>
      </c>
      <c r="I1393" s="72">
        <f t="shared" si="67"/>
        <v>79.204256303492954</v>
      </c>
      <c r="J1393" s="72">
        <f t="shared" si="61"/>
        <v>-1528.3000000000002</v>
      </c>
      <c r="K1393" s="72">
        <f>+K1392+K1388</f>
        <v>-1528.3</v>
      </c>
      <c r="L1393" s="187"/>
      <c r="M1393" s="187"/>
    </row>
    <row r="1394" spans="1:13" ht="52.8">
      <c r="A1394" s="77" t="e">
        <f>VLOOKUP(B1394,#REF!,3,FALSE)</f>
        <v>#REF!</v>
      </c>
      <c r="B1394" s="24">
        <v>3002</v>
      </c>
      <c r="C1394" s="15" t="s">
        <v>167</v>
      </c>
      <c r="D1394" s="12" t="s">
        <v>396</v>
      </c>
      <c r="E1394" s="375"/>
      <c r="F1394" s="13" t="s">
        <v>8</v>
      </c>
      <c r="G1394" s="10">
        <v>1011.9</v>
      </c>
      <c r="H1394" s="10">
        <v>803</v>
      </c>
      <c r="I1394" s="10">
        <f t="shared" si="67"/>
        <v>79.355667556082622</v>
      </c>
      <c r="J1394" s="10">
        <f t="shared" si="61"/>
        <v>-208.89999999999998</v>
      </c>
      <c r="K1394" s="10">
        <v>-118</v>
      </c>
      <c r="L1394" s="12" t="s">
        <v>122</v>
      </c>
      <c r="M1394" s="350" t="s">
        <v>1288</v>
      </c>
    </row>
    <row r="1395" spans="1:13" ht="52.8">
      <c r="A1395" s="77" t="e">
        <f>VLOOKUP(B1395,#REF!,3,FALSE)</f>
        <v>#REF!</v>
      </c>
      <c r="B1395" s="24">
        <v>3002</v>
      </c>
      <c r="C1395" s="15" t="s">
        <v>167</v>
      </c>
      <c r="D1395" s="12" t="s">
        <v>396</v>
      </c>
      <c r="E1395" s="375" t="s">
        <v>779</v>
      </c>
      <c r="F1395" s="13" t="s">
        <v>8</v>
      </c>
      <c r="G1395" s="18"/>
      <c r="H1395" s="18"/>
      <c r="I1395" s="18" t="str">
        <f t="shared" si="67"/>
        <v/>
      </c>
      <c r="J1395" s="10">
        <f t="shared" si="61"/>
        <v>0</v>
      </c>
      <c r="K1395" s="10">
        <v>-90.9</v>
      </c>
      <c r="L1395" s="12" t="s">
        <v>9</v>
      </c>
      <c r="M1395" s="350" t="s">
        <v>1289</v>
      </c>
    </row>
    <row r="1396" spans="1:13" ht="66">
      <c r="A1396" s="77" t="e">
        <f>VLOOKUP(B1396,#REF!,3,FALSE)</f>
        <v>#REF!</v>
      </c>
      <c r="B1396" s="103">
        <v>3002</v>
      </c>
      <c r="C1396" s="53" t="s">
        <v>167</v>
      </c>
      <c r="D1396" s="86" t="s">
        <v>396</v>
      </c>
      <c r="E1396" s="96" t="s">
        <v>779</v>
      </c>
      <c r="F1396" s="51" t="s">
        <v>12</v>
      </c>
      <c r="G1396" s="28">
        <f>SUM(G1394:G1395)</f>
        <v>1011.9</v>
      </c>
      <c r="H1396" s="28">
        <f>SUM(H1394:H1395)</f>
        <v>803</v>
      </c>
      <c r="I1396" s="28">
        <f t="shared" si="67"/>
        <v>79.355667556082622</v>
      </c>
      <c r="J1396" s="28">
        <f t="shared" si="61"/>
        <v>-208.89999999999998</v>
      </c>
      <c r="K1396" s="28">
        <f>SUM(K1394:K1395)</f>
        <v>-208.9</v>
      </c>
      <c r="L1396" s="186"/>
      <c r="M1396" s="186"/>
    </row>
    <row r="1397" spans="1:13" ht="52.8">
      <c r="A1397" s="77" t="e">
        <f>VLOOKUP(B1397,#REF!,3,FALSE)</f>
        <v>#REF!</v>
      </c>
      <c r="B1397" s="24">
        <v>3002</v>
      </c>
      <c r="C1397" s="15" t="s">
        <v>167</v>
      </c>
      <c r="D1397" s="12" t="s">
        <v>420</v>
      </c>
      <c r="E1397" s="375" t="s">
        <v>780</v>
      </c>
      <c r="F1397" s="13" t="s">
        <v>8</v>
      </c>
      <c r="G1397" s="10">
        <v>262.39999999999998</v>
      </c>
      <c r="H1397" s="10">
        <v>185.2</v>
      </c>
      <c r="I1397" s="10">
        <f t="shared" si="67"/>
        <v>70.579268292682926</v>
      </c>
      <c r="J1397" s="10">
        <f t="shared" si="61"/>
        <v>-77.199999999999989</v>
      </c>
      <c r="K1397" s="10">
        <v>-40.6</v>
      </c>
      <c r="L1397" s="218" t="s">
        <v>27</v>
      </c>
      <c r="M1397" s="350" t="s">
        <v>1290</v>
      </c>
    </row>
    <row r="1398" spans="1:13" ht="52.8">
      <c r="A1398" s="77" t="e">
        <f>VLOOKUP(B1398,#REF!,3,FALSE)</f>
        <v>#REF!</v>
      </c>
      <c r="B1398" s="24">
        <v>3002</v>
      </c>
      <c r="C1398" s="15" t="s">
        <v>167</v>
      </c>
      <c r="D1398" s="12" t="s">
        <v>420</v>
      </c>
      <c r="E1398" s="375" t="s">
        <v>780</v>
      </c>
      <c r="F1398" s="13" t="s">
        <v>8</v>
      </c>
      <c r="G1398" s="18"/>
      <c r="H1398" s="18"/>
      <c r="I1398" s="18" t="str">
        <f t="shared" si="67"/>
        <v/>
      </c>
      <c r="J1398" s="10">
        <f t="shared" si="61"/>
        <v>0</v>
      </c>
      <c r="K1398" s="10">
        <v>-36.6</v>
      </c>
      <c r="L1398" s="12" t="s">
        <v>18</v>
      </c>
      <c r="M1398" s="350" t="s">
        <v>1291</v>
      </c>
    </row>
    <row r="1399" spans="1:13" ht="66">
      <c r="A1399" s="77" t="e">
        <f>VLOOKUP(B1399,#REF!,3,FALSE)</f>
        <v>#REF!</v>
      </c>
      <c r="B1399" s="103">
        <v>3002</v>
      </c>
      <c r="C1399" s="53" t="s">
        <v>167</v>
      </c>
      <c r="D1399" s="86" t="s">
        <v>420</v>
      </c>
      <c r="E1399" s="96" t="s">
        <v>780</v>
      </c>
      <c r="F1399" s="51" t="s">
        <v>12</v>
      </c>
      <c r="G1399" s="28">
        <f>SUM(G1397:G1398)</f>
        <v>262.39999999999998</v>
      </c>
      <c r="H1399" s="28">
        <f>SUM(H1397:H1398)</f>
        <v>185.2</v>
      </c>
      <c r="I1399" s="28">
        <f t="shared" si="67"/>
        <v>70.579268292682926</v>
      </c>
      <c r="J1399" s="28">
        <f t="shared" si="61"/>
        <v>-77.199999999999989</v>
      </c>
      <c r="K1399" s="28">
        <f>SUM(K1397:K1398)</f>
        <v>-77.2</v>
      </c>
      <c r="L1399" s="186"/>
      <c r="M1399" s="186"/>
    </row>
    <row r="1400" spans="1:13" ht="66">
      <c r="A1400" s="77" t="e">
        <f>VLOOKUP(B1400,#REF!,3,FALSE)</f>
        <v>#REF!</v>
      </c>
      <c r="B1400" s="159">
        <v>3002</v>
      </c>
      <c r="C1400" s="102" t="s">
        <v>167</v>
      </c>
      <c r="D1400" s="90"/>
      <c r="E1400" s="161"/>
      <c r="F1400" s="92" t="s">
        <v>13</v>
      </c>
      <c r="G1400" s="72">
        <f>+G1396+G1399</f>
        <v>1274.3</v>
      </c>
      <c r="H1400" s="72">
        <f>+H1396+H1399</f>
        <v>988.2</v>
      </c>
      <c r="I1400" s="72">
        <f t="shared" si="67"/>
        <v>77.548457976928518</v>
      </c>
      <c r="J1400" s="72">
        <f t="shared" si="61"/>
        <v>-286.09999999999991</v>
      </c>
      <c r="K1400" s="72">
        <f>+K1396+K1399</f>
        <v>-286.10000000000002</v>
      </c>
      <c r="L1400" s="187"/>
      <c r="M1400" s="187"/>
    </row>
    <row r="1401" spans="1:13" ht="39.6">
      <c r="A1401" s="77" t="e">
        <f>VLOOKUP(B1401,#REF!,3,FALSE)</f>
        <v>#REF!</v>
      </c>
      <c r="B1401" s="24">
        <v>2937</v>
      </c>
      <c r="C1401" s="15" t="s">
        <v>168</v>
      </c>
      <c r="D1401" s="12" t="s">
        <v>108</v>
      </c>
      <c r="E1401" s="16" t="s">
        <v>427</v>
      </c>
      <c r="F1401" s="13" t="s">
        <v>8</v>
      </c>
      <c r="G1401" s="10">
        <v>23</v>
      </c>
      <c r="H1401" s="10">
        <v>13.7</v>
      </c>
      <c r="I1401" s="10">
        <f t="shared" si="67"/>
        <v>59.565217391304351</v>
      </c>
      <c r="J1401" s="10">
        <f t="shared" si="61"/>
        <v>-9.3000000000000007</v>
      </c>
      <c r="K1401" s="10">
        <v>-9.3000000000000007</v>
      </c>
      <c r="L1401" s="12" t="s">
        <v>1311</v>
      </c>
      <c r="M1401" s="350" t="s">
        <v>441</v>
      </c>
    </row>
    <row r="1402" spans="1:13" ht="39.6">
      <c r="A1402" s="77" t="e">
        <f>VLOOKUP(B1402,#REF!,3,FALSE)</f>
        <v>#REF!</v>
      </c>
      <c r="B1402" s="103">
        <v>2937</v>
      </c>
      <c r="C1402" s="53" t="s">
        <v>168</v>
      </c>
      <c r="D1402" s="86" t="s">
        <v>108</v>
      </c>
      <c r="E1402" s="96" t="s">
        <v>427</v>
      </c>
      <c r="F1402" s="51" t="s">
        <v>12</v>
      </c>
      <c r="G1402" s="28">
        <f>SUM(G1401:G1401)</f>
        <v>23</v>
      </c>
      <c r="H1402" s="28">
        <f>SUM(H1401:H1401)</f>
        <v>13.7</v>
      </c>
      <c r="I1402" s="28">
        <f>IF(ISBLANK(H1402),"",+H1402/G1402*100)</f>
        <v>59.565217391304351</v>
      </c>
      <c r="J1402" s="28">
        <f>+H1402-G1402</f>
        <v>-9.3000000000000007</v>
      </c>
      <c r="K1402" s="28">
        <f>SUM(,K1401:K1401)</f>
        <v>-9.3000000000000007</v>
      </c>
      <c r="L1402" s="190"/>
      <c r="M1402" s="350"/>
    </row>
    <row r="1403" spans="1:13" ht="39.6">
      <c r="A1403" s="282" t="e">
        <f>VLOOKUP(B1403,#REF!,3,FALSE)</f>
        <v>#REF!</v>
      </c>
      <c r="B1403" s="291">
        <v>2937</v>
      </c>
      <c r="C1403" s="287" t="s">
        <v>168</v>
      </c>
      <c r="D1403" s="40" t="s">
        <v>111</v>
      </c>
      <c r="E1403" s="288" t="s">
        <v>428</v>
      </c>
      <c r="F1403" s="214" t="s">
        <v>8</v>
      </c>
      <c r="G1403" s="289">
        <v>517.79999999999995</v>
      </c>
      <c r="H1403" s="289">
        <v>474.6</v>
      </c>
      <c r="I1403" s="212">
        <f>IF(ISBLANK(H1403),"",+H1403/G1403*100)</f>
        <v>91.657010428736967</v>
      </c>
      <c r="J1403" s="289">
        <f>H1403-G1403</f>
        <v>-43.199999999999932</v>
      </c>
      <c r="K1403" s="289">
        <v>-16.399999999999999</v>
      </c>
      <c r="L1403" s="292" t="s">
        <v>1313</v>
      </c>
      <c r="M1403" s="350" t="s">
        <v>442</v>
      </c>
    </row>
    <row r="1404" spans="1:13" ht="39.6">
      <c r="A1404" s="282" t="e">
        <f>VLOOKUP(B1404,#REF!,3,FALSE)</f>
        <v>#REF!</v>
      </c>
      <c r="B1404" s="291">
        <v>2937</v>
      </c>
      <c r="C1404" s="287" t="s">
        <v>168</v>
      </c>
      <c r="D1404" s="40" t="s">
        <v>111</v>
      </c>
      <c r="E1404" s="288" t="s">
        <v>428</v>
      </c>
      <c r="F1404" s="214" t="s">
        <v>8</v>
      </c>
      <c r="G1404" s="280"/>
      <c r="H1404" s="280"/>
      <c r="I1404" s="168" t="str">
        <f>IF(ISBLANK(H1404),"",+H1404/G1404*100)</f>
        <v/>
      </c>
      <c r="J1404" s="289">
        <f t="shared" ref="J1404:J1406" si="68">H1404-G1404</f>
        <v>0</v>
      </c>
      <c r="K1404" s="289">
        <v>-9.8000000000000007</v>
      </c>
      <c r="L1404" s="292" t="s">
        <v>1314</v>
      </c>
      <c r="M1404" s="350" t="s">
        <v>355</v>
      </c>
    </row>
    <row r="1405" spans="1:13" ht="39.6">
      <c r="A1405" s="282" t="s">
        <v>340</v>
      </c>
      <c r="B1405" s="291">
        <v>2937</v>
      </c>
      <c r="C1405" s="287" t="s">
        <v>168</v>
      </c>
      <c r="D1405" s="40" t="s">
        <v>111</v>
      </c>
      <c r="E1405" s="288" t="s">
        <v>428</v>
      </c>
      <c r="F1405" s="214" t="s">
        <v>8</v>
      </c>
      <c r="G1405" s="280"/>
      <c r="H1405" s="280"/>
      <c r="I1405" s="168"/>
      <c r="J1405" s="289">
        <f t="shared" si="68"/>
        <v>0</v>
      </c>
      <c r="K1405" s="289">
        <v>-2</v>
      </c>
      <c r="L1405" s="292" t="s">
        <v>1314</v>
      </c>
      <c r="M1405" s="350" t="s">
        <v>443</v>
      </c>
    </row>
    <row r="1406" spans="1:13" ht="39.6">
      <c r="A1406" s="282" t="s">
        <v>340</v>
      </c>
      <c r="B1406" s="291">
        <v>2937</v>
      </c>
      <c r="C1406" s="287" t="s">
        <v>168</v>
      </c>
      <c r="D1406" s="40" t="s">
        <v>111</v>
      </c>
      <c r="E1406" s="288" t="s">
        <v>428</v>
      </c>
      <c r="F1406" s="214" t="s">
        <v>8</v>
      </c>
      <c r="G1406" s="280"/>
      <c r="H1406" s="280"/>
      <c r="I1406" s="168"/>
      <c r="J1406" s="289">
        <f t="shared" si="68"/>
        <v>0</v>
      </c>
      <c r="K1406" s="289">
        <v>-15</v>
      </c>
      <c r="L1406" s="292" t="s">
        <v>1310</v>
      </c>
      <c r="M1406" s="350" t="s">
        <v>444</v>
      </c>
    </row>
    <row r="1407" spans="1:13" ht="39.6">
      <c r="A1407" s="282" t="e">
        <f>VLOOKUP(B1407,#REF!,3,FALSE)</f>
        <v>#REF!</v>
      </c>
      <c r="B1407" s="169">
        <v>2937</v>
      </c>
      <c r="C1407" s="53" t="s">
        <v>168</v>
      </c>
      <c r="D1407" s="169" t="s">
        <v>111</v>
      </c>
      <c r="E1407" s="96" t="s">
        <v>428</v>
      </c>
      <c r="F1407" s="169" t="s">
        <v>12</v>
      </c>
      <c r="G1407" s="281">
        <f>SUM(G1403:G1404)</f>
        <v>517.79999999999995</v>
      </c>
      <c r="H1407" s="281">
        <f>SUM(H1403:H1404)</f>
        <v>474.6</v>
      </c>
      <c r="I1407" s="281">
        <f>IF(ISBLANK(H1407),"",+H1407/G1407*100)</f>
        <v>91.657010428736967</v>
      </c>
      <c r="J1407" s="281">
        <f>+H1407-G1407</f>
        <v>-43.199999999999932</v>
      </c>
      <c r="K1407" s="281">
        <f>SUBTOTAL(9,K1403:K1406)</f>
        <v>-43.2</v>
      </c>
      <c r="L1407" s="169"/>
      <c r="M1407" s="350"/>
    </row>
    <row r="1408" spans="1:13" ht="39.6">
      <c r="A1408" s="77" t="e">
        <f>VLOOKUP(B1408,#REF!,3,FALSE)</f>
        <v>#REF!</v>
      </c>
      <c r="B1408" s="159">
        <v>2937</v>
      </c>
      <c r="C1408" s="102" t="s">
        <v>168</v>
      </c>
      <c r="D1408" s="90"/>
      <c r="E1408" s="161"/>
      <c r="F1408" s="92" t="s">
        <v>13</v>
      </c>
      <c r="G1408" s="72">
        <f>+G1402+G1407</f>
        <v>540.79999999999995</v>
      </c>
      <c r="H1408" s="72">
        <f>+H1402+H1407</f>
        <v>488.3</v>
      </c>
      <c r="I1408" s="72">
        <f>IF(ISBLANK(H1408),"",+H1408/G1408*100)</f>
        <v>90.29215976331362</v>
      </c>
      <c r="J1408" s="72">
        <f>+H1408-G1408</f>
        <v>-52.499999999999943</v>
      </c>
      <c r="K1408" s="72">
        <f>+K1402+K1407</f>
        <v>-52.5</v>
      </c>
      <c r="L1408" s="187"/>
      <c r="M1408" s="350"/>
    </row>
    <row r="1409" spans="1:13" ht="26.4">
      <c r="A1409" s="77" t="e">
        <f>VLOOKUP(B1409,#REF!,3,FALSE)</f>
        <v>#REF!</v>
      </c>
      <c r="B1409" s="24">
        <v>1768</v>
      </c>
      <c r="C1409" s="15" t="s">
        <v>169</v>
      </c>
      <c r="D1409" s="12" t="s">
        <v>414</v>
      </c>
      <c r="E1409" s="25" t="s">
        <v>170</v>
      </c>
      <c r="F1409" s="13" t="s">
        <v>8</v>
      </c>
      <c r="G1409" s="73">
        <v>704</v>
      </c>
      <c r="H1409" s="10">
        <v>547.79999999999995</v>
      </c>
      <c r="I1409" s="10">
        <f t="shared" si="67"/>
        <v>77.8125</v>
      </c>
      <c r="J1409" s="10">
        <f t="shared" si="61"/>
        <v>-156.20000000000005</v>
      </c>
      <c r="K1409" s="363">
        <v>-64.599999999999994</v>
      </c>
      <c r="L1409" s="326" t="s">
        <v>1313</v>
      </c>
      <c r="M1409" s="350" t="s">
        <v>558</v>
      </c>
    </row>
    <row r="1410" spans="1:13" ht="26.4">
      <c r="A1410" s="77" t="e">
        <f>VLOOKUP(B1410,#REF!,3,FALSE)</f>
        <v>#REF!</v>
      </c>
      <c r="B1410" s="24">
        <v>1768</v>
      </c>
      <c r="C1410" s="15" t="s">
        <v>169</v>
      </c>
      <c r="D1410" s="12" t="s">
        <v>414</v>
      </c>
      <c r="E1410" s="25" t="s">
        <v>170</v>
      </c>
      <c r="F1410" s="13" t="s">
        <v>8</v>
      </c>
      <c r="G1410" s="18"/>
      <c r="H1410" s="18"/>
      <c r="I1410" s="10" t="str">
        <f t="shared" si="67"/>
        <v/>
      </c>
      <c r="J1410" s="10">
        <f t="shared" si="61"/>
        <v>0</v>
      </c>
      <c r="K1410" s="363">
        <v>-82.6</v>
      </c>
      <c r="L1410" s="326" t="s">
        <v>1308</v>
      </c>
      <c r="M1410" s="350" t="s">
        <v>559</v>
      </c>
    </row>
    <row r="1411" spans="1:13" ht="26.4">
      <c r="A1411" s="77" t="e">
        <f>VLOOKUP(B1411,#REF!,3,FALSE)</f>
        <v>#REF!</v>
      </c>
      <c r="B1411" s="24">
        <v>1768</v>
      </c>
      <c r="C1411" s="15" t="s">
        <v>169</v>
      </c>
      <c r="D1411" s="12" t="s">
        <v>414</v>
      </c>
      <c r="E1411" s="25" t="s">
        <v>170</v>
      </c>
      <c r="F1411" s="13" t="s">
        <v>8</v>
      </c>
      <c r="G1411" s="18"/>
      <c r="H1411" s="18"/>
      <c r="I1411" s="10"/>
      <c r="J1411" s="10"/>
      <c r="K1411" s="363">
        <v>-4.4000000000000004</v>
      </c>
      <c r="L1411" s="326" t="s">
        <v>1314</v>
      </c>
      <c r="M1411" s="350" t="s">
        <v>355</v>
      </c>
    </row>
    <row r="1412" spans="1:13" ht="26.4">
      <c r="A1412" s="77" t="e">
        <f>VLOOKUP(B1412,#REF!,3,FALSE)</f>
        <v>#REF!</v>
      </c>
      <c r="B1412" s="24">
        <v>1768</v>
      </c>
      <c r="C1412" s="15" t="s">
        <v>169</v>
      </c>
      <c r="D1412" s="12" t="s">
        <v>414</v>
      </c>
      <c r="E1412" s="25" t="s">
        <v>170</v>
      </c>
      <c r="F1412" s="13" t="s">
        <v>8</v>
      </c>
      <c r="G1412" s="18"/>
      <c r="H1412" s="18"/>
      <c r="I1412" s="10" t="str">
        <f t="shared" si="67"/>
        <v/>
      </c>
      <c r="J1412" s="10">
        <f t="shared" si="61"/>
        <v>0</v>
      </c>
      <c r="K1412" s="363">
        <v>-4.5999999999999996</v>
      </c>
      <c r="L1412" s="326" t="s">
        <v>1305</v>
      </c>
      <c r="M1412" s="350" t="s">
        <v>560</v>
      </c>
    </row>
    <row r="1413" spans="1:13" ht="26.4">
      <c r="A1413" s="77" t="e">
        <f>VLOOKUP(B1413,#REF!,3,FALSE)</f>
        <v>#REF!</v>
      </c>
      <c r="B1413" s="103">
        <v>1768</v>
      </c>
      <c r="C1413" s="134" t="s">
        <v>169</v>
      </c>
      <c r="D1413" s="86" t="s">
        <v>414</v>
      </c>
      <c r="E1413" s="87" t="s">
        <v>170</v>
      </c>
      <c r="F1413" s="51" t="s">
        <v>12</v>
      </c>
      <c r="G1413" s="28">
        <f>SUM(G1409:G1412)</f>
        <v>704</v>
      </c>
      <c r="H1413" s="28">
        <f>SUM(H1409:H1412)</f>
        <v>547.79999999999995</v>
      </c>
      <c r="I1413" s="28">
        <f t="shared" si="67"/>
        <v>77.8125</v>
      </c>
      <c r="J1413" s="28">
        <f t="shared" si="61"/>
        <v>-156.20000000000005</v>
      </c>
      <c r="K1413" s="28">
        <f>SUM(K1409:K1412)</f>
        <v>-156.19999999999999</v>
      </c>
      <c r="L1413" s="186"/>
      <c r="M1413" s="350"/>
    </row>
    <row r="1414" spans="1:13" ht="26.4">
      <c r="A1414" s="77" t="e">
        <f>VLOOKUP(B1414,#REF!,3,FALSE)</f>
        <v>#REF!</v>
      </c>
      <c r="B1414" s="159">
        <v>1768</v>
      </c>
      <c r="C1414" s="102" t="s">
        <v>169</v>
      </c>
      <c r="D1414" s="90"/>
      <c r="E1414" s="92"/>
      <c r="F1414" s="92" t="s">
        <v>13</v>
      </c>
      <c r="G1414" s="72">
        <f>+G1413</f>
        <v>704</v>
      </c>
      <c r="H1414" s="72">
        <f t="shared" ref="H1414:K1414" si="69">+H1413</f>
        <v>547.79999999999995</v>
      </c>
      <c r="I1414" s="72">
        <f t="shared" si="67"/>
        <v>77.8125</v>
      </c>
      <c r="J1414" s="72">
        <f t="shared" si="61"/>
        <v>-156.20000000000005</v>
      </c>
      <c r="K1414" s="72">
        <f t="shared" si="69"/>
        <v>-156.19999999999999</v>
      </c>
      <c r="L1414" s="187"/>
      <c r="M1414" s="350"/>
    </row>
    <row r="1415" spans="1:13" ht="26.4">
      <c r="A1415" s="77" t="e">
        <f>VLOOKUP(B1415,#REF!,3,FALSE)</f>
        <v>#REF!</v>
      </c>
      <c r="B1415" s="24">
        <v>2212</v>
      </c>
      <c r="C1415" s="15" t="s">
        <v>174</v>
      </c>
      <c r="D1415" s="13" t="s">
        <v>1317</v>
      </c>
      <c r="E1415" s="25" t="s">
        <v>1444</v>
      </c>
      <c r="F1415" s="13" t="s">
        <v>8</v>
      </c>
      <c r="G1415" s="10">
        <v>14386</v>
      </c>
      <c r="H1415" s="10">
        <v>11058.9</v>
      </c>
      <c r="I1415" s="10">
        <f t="shared" si="67"/>
        <v>76.872653969136664</v>
      </c>
      <c r="J1415" s="10">
        <f t="shared" si="61"/>
        <v>-3327.1000000000004</v>
      </c>
      <c r="K1415" s="10">
        <v>-12.7</v>
      </c>
      <c r="L1415" s="61" t="s">
        <v>56</v>
      </c>
      <c r="M1415" s="350" t="s">
        <v>1482</v>
      </c>
    </row>
    <row r="1416" spans="1:13" ht="26.4">
      <c r="A1416" s="77" t="e">
        <f>VLOOKUP(B1416,#REF!,3,FALSE)</f>
        <v>#REF!</v>
      </c>
      <c r="B1416" s="24">
        <v>2212</v>
      </c>
      <c r="C1416" s="15" t="s">
        <v>174</v>
      </c>
      <c r="D1416" s="13" t="s">
        <v>1317</v>
      </c>
      <c r="E1416" s="25" t="s">
        <v>1444</v>
      </c>
      <c r="F1416" s="13" t="s">
        <v>8</v>
      </c>
      <c r="G1416" s="10"/>
      <c r="H1416" s="10"/>
      <c r="I1416" s="10"/>
      <c r="J1416" s="10"/>
      <c r="K1416" s="10">
        <v>-1874.6</v>
      </c>
      <c r="L1416" s="61" t="s">
        <v>56</v>
      </c>
      <c r="M1416" s="350" t="s">
        <v>1480</v>
      </c>
    </row>
    <row r="1417" spans="1:13" ht="26.4">
      <c r="A1417" s="77" t="e">
        <f>VLOOKUP(B1417,#REF!,3,FALSE)</f>
        <v>#REF!</v>
      </c>
      <c r="B1417" s="24">
        <v>2212</v>
      </c>
      <c r="C1417" s="15" t="s">
        <v>174</v>
      </c>
      <c r="D1417" s="13" t="s">
        <v>1317</v>
      </c>
      <c r="E1417" s="25" t="s">
        <v>1444</v>
      </c>
      <c r="F1417" s="13" t="s">
        <v>8</v>
      </c>
      <c r="G1417" s="10"/>
      <c r="H1417" s="10"/>
      <c r="I1417" s="10"/>
      <c r="J1417" s="10"/>
      <c r="K1417" s="10">
        <v>-1100.5999999999999</v>
      </c>
      <c r="L1417" s="61" t="s">
        <v>10</v>
      </c>
      <c r="M1417" s="350" t="s">
        <v>1481</v>
      </c>
    </row>
    <row r="1418" spans="1:13" ht="26.4">
      <c r="A1418" s="77" t="e">
        <f>VLOOKUP(B1418,#REF!,3,FALSE)</f>
        <v>#REF!</v>
      </c>
      <c r="B1418" s="24">
        <v>2212</v>
      </c>
      <c r="C1418" s="15" t="s">
        <v>174</v>
      </c>
      <c r="D1418" s="13" t="s">
        <v>1317</v>
      </c>
      <c r="E1418" s="25" t="s">
        <v>1444</v>
      </c>
      <c r="F1418" s="13" t="s">
        <v>8</v>
      </c>
      <c r="G1418" s="10"/>
      <c r="H1418" s="10"/>
      <c r="I1418" s="10"/>
      <c r="J1418" s="10"/>
      <c r="K1418" s="10">
        <v>-339.2</v>
      </c>
      <c r="L1418" s="61" t="s">
        <v>155</v>
      </c>
      <c r="M1418" s="350" t="s">
        <v>1483</v>
      </c>
    </row>
    <row r="1419" spans="1:13" ht="26.4">
      <c r="A1419" s="77" t="e">
        <f>VLOOKUP(B1419,#REF!,3,FALSE)</f>
        <v>#REF!</v>
      </c>
      <c r="B1419" s="24">
        <v>2212</v>
      </c>
      <c r="C1419" s="15" t="s">
        <v>174</v>
      </c>
      <c r="D1419" s="13" t="s">
        <v>1317</v>
      </c>
      <c r="E1419" s="25" t="s">
        <v>1444</v>
      </c>
      <c r="F1419" s="13" t="s">
        <v>61</v>
      </c>
      <c r="G1419" s="10">
        <v>142</v>
      </c>
      <c r="H1419" s="10">
        <v>104.3</v>
      </c>
      <c r="I1419" s="10">
        <f t="shared" si="67"/>
        <v>73.450704225352112</v>
      </c>
      <c r="J1419" s="10">
        <f t="shared" si="61"/>
        <v>-37.700000000000003</v>
      </c>
      <c r="K1419" s="10">
        <v>-3.3</v>
      </c>
      <c r="L1419" s="76" t="s">
        <v>155</v>
      </c>
      <c r="M1419" s="350" t="s">
        <v>1484</v>
      </c>
    </row>
    <row r="1420" spans="1:13" ht="39.6">
      <c r="A1420" s="77" t="e">
        <f>VLOOKUP(B1420,#REF!,3,FALSE)</f>
        <v>#REF!</v>
      </c>
      <c r="B1420" s="24">
        <v>2212</v>
      </c>
      <c r="C1420" s="15" t="s">
        <v>174</v>
      </c>
      <c r="D1420" s="13" t="s">
        <v>1317</v>
      </c>
      <c r="E1420" s="25" t="s">
        <v>1444</v>
      </c>
      <c r="F1420" s="13" t="s">
        <v>61</v>
      </c>
      <c r="G1420" s="10"/>
      <c r="H1420" s="10"/>
      <c r="I1420" s="10"/>
      <c r="J1420" s="10"/>
      <c r="K1420" s="10">
        <v>-34.4</v>
      </c>
      <c r="L1420" s="76" t="s">
        <v>155</v>
      </c>
      <c r="M1420" s="350" t="s">
        <v>1485</v>
      </c>
    </row>
    <row r="1421" spans="1:13" ht="39.6">
      <c r="A1421" s="77" t="e">
        <f>VLOOKUP(B1421,#REF!,3,FALSE)</f>
        <v>#REF!</v>
      </c>
      <c r="B1421" s="24">
        <v>2212</v>
      </c>
      <c r="C1421" s="15" t="s">
        <v>174</v>
      </c>
      <c r="D1421" s="13" t="s">
        <v>1317</v>
      </c>
      <c r="E1421" s="25" t="s">
        <v>1444</v>
      </c>
      <c r="F1421" s="13" t="s">
        <v>145</v>
      </c>
      <c r="G1421" s="10">
        <v>380</v>
      </c>
      <c r="H1421" s="10">
        <v>196.5</v>
      </c>
      <c r="I1421" s="10">
        <f t="shared" si="67"/>
        <v>51.710526315789473</v>
      </c>
      <c r="J1421" s="10">
        <f t="shared" si="61"/>
        <v>-183.5</v>
      </c>
      <c r="K1421" s="10">
        <v>-183.5</v>
      </c>
      <c r="L1421" s="76" t="s">
        <v>155</v>
      </c>
      <c r="M1421" s="350" t="s">
        <v>1485</v>
      </c>
    </row>
    <row r="1422" spans="1:13" ht="39.6">
      <c r="A1422" s="77" t="e">
        <f>VLOOKUP(B1422,#REF!,3,FALSE)</f>
        <v>#REF!</v>
      </c>
      <c r="B1422" s="24">
        <v>2212</v>
      </c>
      <c r="C1422" s="15" t="s">
        <v>174</v>
      </c>
      <c r="D1422" s="13" t="s">
        <v>1317</v>
      </c>
      <c r="E1422" s="25" t="s">
        <v>1444</v>
      </c>
      <c r="F1422" s="13" t="s">
        <v>146</v>
      </c>
      <c r="G1422" s="20">
        <v>1010</v>
      </c>
      <c r="H1422" s="20">
        <v>342.4</v>
      </c>
      <c r="I1422" s="10">
        <f t="shared" si="67"/>
        <v>33.900990099009896</v>
      </c>
      <c r="J1422" s="10">
        <f t="shared" si="61"/>
        <v>-667.6</v>
      </c>
      <c r="K1422" s="10">
        <v>-667.6</v>
      </c>
      <c r="L1422" s="54" t="s">
        <v>155</v>
      </c>
      <c r="M1422" s="350" t="s">
        <v>1485</v>
      </c>
    </row>
    <row r="1423" spans="1:13" ht="26.4">
      <c r="A1423" s="77" t="e">
        <f>VLOOKUP(B1423,#REF!,3,FALSE)</f>
        <v>#REF!</v>
      </c>
      <c r="B1423" s="24">
        <v>2212</v>
      </c>
      <c r="C1423" s="15" t="s">
        <v>174</v>
      </c>
      <c r="D1423" s="13" t="s">
        <v>1317</v>
      </c>
      <c r="E1423" s="25" t="s">
        <v>1444</v>
      </c>
      <c r="F1423" s="13" t="s">
        <v>11</v>
      </c>
      <c r="G1423" s="20">
        <v>1957.8</v>
      </c>
      <c r="H1423" s="20">
        <v>1548</v>
      </c>
      <c r="I1423" s="10">
        <f t="shared" si="67"/>
        <v>79.068342016549181</v>
      </c>
      <c r="J1423" s="10">
        <f t="shared" ref="J1423:J1507" si="70">+H1423-G1423</f>
        <v>-409.79999999999995</v>
      </c>
      <c r="K1423" s="10">
        <v>-326.10000000000002</v>
      </c>
      <c r="L1423" s="54" t="s">
        <v>56</v>
      </c>
      <c r="M1423" s="350" t="s">
        <v>1486</v>
      </c>
    </row>
    <row r="1424" spans="1:13" ht="26.4">
      <c r="A1424" s="77" t="e">
        <f>VLOOKUP(B1424,#REF!,3,FALSE)</f>
        <v>#REF!</v>
      </c>
      <c r="B1424" s="24">
        <v>2212</v>
      </c>
      <c r="C1424" s="15" t="s">
        <v>174</v>
      </c>
      <c r="D1424" s="13" t="s">
        <v>1317</v>
      </c>
      <c r="E1424" s="25" t="s">
        <v>1444</v>
      </c>
      <c r="F1424" s="13" t="s">
        <v>11</v>
      </c>
      <c r="G1424" s="20"/>
      <c r="H1424" s="20"/>
      <c r="I1424" s="10"/>
      <c r="J1424" s="10"/>
      <c r="K1424" s="10">
        <v>-5.7</v>
      </c>
      <c r="L1424" s="54" t="s">
        <v>56</v>
      </c>
      <c r="M1424" s="350" t="s">
        <v>1486</v>
      </c>
    </row>
    <row r="1425" spans="1:13" ht="26.4">
      <c r="A1425" s="77" t="e">
        <f>VLOOKUP(B1425,#REF!,3,FALSE)</f>
        <v>#REF!</v>
      </c>
      <c r="B1425" s="24">
        <v>2212</v>
      </c>
      <c r="C1425" s="15" t="s">
        <v>174</v>
      </c>
      <c r="D1425" s="13" t="s">
        <v>1317</v>
      </c>
      <c r="E1425" s="25" t="s">
        <v>1444</v>
      </c>
      <c r="F1425" s="13" t="s">
        <v>11</v>
      </c>
      <c r="G1425" s="20"/>
      <c r="H1425" s="20"/>
      <c r="I1425" s="10"/>
      <c r="J1425" s="10"/>
      <c r="K1425" s="10">
        <v>-4.0999999999999996</v>
      </c>
      <c r="L1425" s="54" t="s">
        <v>10</v>
      </c>
      <c r="M1425" s="350" t="s">
        <v>1481</v>
      </c>
    </row>
    <row r="1426" spans="1:13" ht="26.4">
      <c r="A1426" s="77" t="e">
        <f>VLOOKUP(B1426,#REF!,3,FALSE)</f>
        <v>#REF!</v>
      </c>
      <c r="B1426" s="24">
        <v>2212</v>
      </c>
      <c r="C1426" s="15" t="s">
        <v>174</v>
      </c>
      <c r="D1426" s="13" t="s">
        <v>1317</v>
      </c>
      <c r="E1426" s="25" t="s">
        <v>1444</v>
      </c>
      <c r="F1426" s="13" t="s">
        <v>11</v>
      </c>
      <c r="G1426" s="20"/>
      <c r="H1426" s="20"/>
      <c r="I1426" s="10" t="str">
        <f t="shared" si="67"/>
        <v/>
      </c>
      <c r="J1426" s="10"/>
      <c r="K1426" s="10">
        <v>-73.900000000000006</v>
      </c>
      <c r="L1426" s="61" t="s">
        <v>9</v>
      </c>
      <c r="M1426" s="350" t="s">
        <v>1487</v>
      </c>
    </row>
    <row r="1427" spans="1:13" ht="26.4">
      <c r="A1427" s="77" t="e">
        <f>VLOOKUP(B1427,#REF!,3,FALSE)</f>
        <v>#REF!</v>
      </c>
      <c r="B1427" s="24">
        <v>2212</v>
      </c>
      <c r="C1427" s="15" t="s">
        <v>174</v>
      </c>
      <c r="D1427" s="13" t="s">
        <v>1317</v>
      </c>
      <c r="E1427" s="25" t="s">
        <v>1444</v>
      </c>
      <c r="F1427" s="12" t="s">
        <v>595</v>
      </c>
      <c r="G1427" s="20">
        <v>46.8</v>
      </c>
      <c r="H1427" s="20">
        <v>46</v>
      </c>
      <c r="I1427" s="10">
        <f t="shared" si="67"/>
        <v>98.290598290598297</v>
      </c>
      <c r="J1427" s="10">
        <f>+H1427-G1427</f>
        <v>-0.79999999999999716</v>
      </c>
      <c r="K1427" s="10">
        <v>-0.8</v>
      </c>
      <c r="L1427" s="61" t="s">
        <v>155</v>
      </c>
      <c r="M1427" s="350" t="s">
        <v>1488</v>
      </c>
    </row>
    <row r="1428" spans="1:13" ht="39.6">
      <c r="A1428" s="77" t="e">
        <f>VLOOKUP(B1428,#REF!,3,FALSE)</f>
        <v>#REF!</v>
      </c>
      <c r="B1428" s="103">
        <v>2212</v>
      </c>
      <c r="C1428" s="53" t="s">
        <v>174</v>
      </c>
      <c r="D1428" s="65" t="s">
        <v>1317</v>
      </c>
      <c r="E1428" s="87" t="s">
        <v>1444</v>
      </c>
      <c r="F1428" s="51" t="s">
        <v>12</v>
      </c>
      <c r="G1428" s="28">
        <f>SUM(G1415:G1427)</f>
        <v>17922.599999999999</v>
      </c>
      <c r="H1428" s="28">
        <f>SUM(H1415:H1427)</f>
        <v>13296.099999999999</v>
      </c>
      <c r="I1428" s="28">
        <f t="shared" si="67"/>
        <v>74.1862229810407</v>
      </c>
      <c r="J1428" s="28">
        <f t="shared" si="70"/>
        <v>-4626.5</v>
      </c>
      <c r="K1428" s="28">
        <f>SUM(K1415:K1427)</f>
        <v>-4626.5</v>
      </c>
      <c r="L1428" s="186"/>
      <c r="M1428" s="350"/>
    </row>
    <row r="1429" spans="1:13" ht="26.4">
      <c r="A1429" s="77" t="s">
        <v>341</v>
      </c>
      <c r="B1429" s="60">
        <v>2212</v>
      </c>
      <c r="C1429" s="428" t="s">
        <v>174</v>
      </c>
      <c r="D1429" s="60" t="s">
        <v>1319</v>
      </c>
      <c r="E1429" s="428" t="s">
        <v>1445</v>
      </c>
      <c r="F1429" s="24" t="s">
        <v>8</v>
      </c>
      <c r="G1429" s="20">
        <v>1467</v>
      </c>
      <c r="H1429" s="20">
        <v>1277.9000000000001</v>
      </c>
      <c r="I1429" s="10">
        <f>IF(ISBLANK(H1429),"",+H1429/G1429*100)</f>
        <v>87.109747784594418</v>
      </c>
      <c r="J1429" s="10">
        <f>+H1429-G1429</f>
        <v>-189.09999999999991</v>
      </c>
      <c r="K1429" s="20">
        <v>-108.1</v>
      </c>
      <c r="L1429" s="61" t="s">
        <v>1310</v>
      </c>
      <c r="M1429" s="350" t="s">
        <v>1489</v>
      </c>
    </row>
    <row r="1430" spans="1:13" ht="26.4">
      <c r="A1430" s="77" t="s">
        <v>341</v>
      </c>
      <c r="B1430" s="60">
        <v>2212</v>
      </c>
      <c r="C1430" s="428" t="s">
        <v>174</v>
      </c>
      <c r="D1430" s="60" t="s">
        <v>1319</v>
      </c>
      <c r="E1430" s="428" t="s">
        <v>1445</v>
      </c>
      <c r="F1430" s="24" t="s">
        <v>8</v>
      </c>
      <c r="G1430" s="20"/>
      <c r="H1430" s="20"/>
      <c r="I1430" s="24"/>
      <c r="J1430" s="24"/>
      <c r="K1430" s="20">
        <v>-81</v>
      </c>
      <c r="L1430" s="61" t="s">
        <v>155</v>
      </c>
      <c r="M1430" s="350" t="s">
        <v>1490</v>
      </c>
    </row>
    <row r="1431" spans="1:13" ht="39.6">
      <c r="A1431" s="77" t="s">
        <v>341</v>
      </c>
      <c r="B1431" s="103">
        <v>2212</v>
      </c>
      <c r="C1431" s="53" t="s">
        <v>174</v>
      </c>
      <c r="D1431" s="65" t="s">
        <v>1319</v>
      </c>
      <c r="E1431" s="87" t="s">
        <v>1445</v>
      </c>
      <c r="F1431" s="51" t="s">
        <v>12</v>
      </c>
      <c r="G1431" s="28">
        <f>SUM(G1429:G1430)</f>
        <v>1467</v>
      </c>
      <c r="H1431" s="28">
        <f>SUM(H1429:H1430)</f>
        <v>1277.9000000000001</v>
      </c>
      <c r="I1431" s="28">
        <f>IF(ISBLANK(H1431),"",+H1431/G1431*100)</f>
        <v>87.109747784594418</v>
      </c>
      <c r="J1431" s="28">
        <f>+H1431-G1431</f>
        <v>-189.09999999999991</v>
      </c>
      <c r="K1431" s="28">
        <f>SUM(K1429:K1430)</f>
        <v>-189.1</v>
      </c>
      <c r="L1431" s="186"/>
      <c r="M1431" s="350"/>
    </row>
    <row r="1432" spans="1:13" ht="39.6">
      <c r="A1432" s="77" t="e">
        <f>VLOOKUP(B1432,#REF!,3,FALSE)</f>
        <v>#REF!</v>
      </c>
      <c r="B1432" s="159">
        <v>2212</v>
      </c>
      <c r="C1432" s="102" t="s">
        <v>174</v>
      </c>
      <c r="D1432" s="90"/>
      <c r="E1432" s="95"/>
      <c r="F1432" s="92" t="s">
        <v>13</v>
      </c>
      <c r="G1432" s="72">
        <f>+G1428+G1431</f>
        <v>19389.599999999999</v>
      </c>
      <c r="H1432" s="72">
        <f>+H1428+H1431</f>
        <v>14573.999999999998</v>
      </c>
      <c r="I1432" s="245">
        <f>IF(ISBLANK(H1432),"",+H1432/G1432*100)</f>
        <v>75.164005446218582</v>
      </c>
      <c r="J1432" s="245">
        <f>+H1432-G1432</f>
        <v>-4815.6000000000004</v>
      </c>
      <c r="K1432" s="72">
        <f>+K1428+K1431</f>
        <v>-4815.6000000000004</v>
      </c>
      <c r="L1432" s="187"/>
      <c r="M1432" s="350"/>
    </row>
    <row r="1433" spans="1:13" ht="26.4">
      <c r="A1433" s="77" t="e">
        <f>VLOOKUP(B1433,#REF!,3,FALSE)</f>
        <v>#REF!</v>
      </c>
      <c r="B1433" s="14">
        <v>5</v>
      </c>
      <c r="C1433" s="26" t="s">
        <v>260</v>
      </c>
      <c r="D1433" s="229" t="s">
        <v>413</v>
      </c>
      <c r="E1433" s="49" t="s">
        <v>292</v>
      </c>
      <c r="F1433" s="13" t="s">
        <v>8</v>
      </c>
      <c r="G1433" s="239">
        <v>1073.5</v>
      </c>
      <c r="H1433" s="271">
        <v>1023.9</v>
      </c>
      <c r="I1433" s="283">
        <f t="shared" si="67"/>
        <v>95.379599441080572</v>
      </c>
      <c r="J1433" s="283">
        <f t="shared" si="70"/>
        <v>-49.600000000000023</v>
      </c>
      <c r="K1433" s="364">
        <v>-42.9</v>
      </c>
      <c r="L1433" s="354" t="s">
        <v>27</v>
      </c>
      <c r="M1433" s="350" t="s">
        <v>402</v>
      </c>
    </row>
    <row r="1434" spans="1:13" ht="26.4">
      <c r="A1434" s="77" t="e">
        <f>VLOOKUP(B1434,#REF!,3,FALSE)</f>
        <v>#REF!</v>
      </c>
      <c r="B1434" s="14">
        <v>5</v>
      </c>
      <c r="C1434" s="26" t="s">
        <v>260</v>
      </c>
      <c r="D1434" s="229" t="s">
        <v>413</v>
      </c>
      <c r="E1434" s="15" t="s">
        <v>292</v>
      </c>
      <c r="F1434" s="13" t="s">
        <v>8</v>
      </c>
      <c r="G1434" s="272"/>
      <c r="H1434" s="273"/>
      <c r="I1434" s="483" t="str">
        <f t="shared" si="67"/>
        <v/>
      </c>
      <c r="J1434" s="483"/>
      <c r="K1434" s="364">
        <v>-0.1</v>
      </c>
      <c r="L1434" s="354" t="s">
        <v>50</v>
      </c>
      <c r="M1434" s="350" t="s">
        <v>369</v>
      </c>
    </row>
    <row r="1435" spans="1:13" ht="26.4">
      <c r="A1435" s="77" t="e">
        <f>VLOOKUP(B1435,#REF!,3,FALSE)</f>
        <v>#REF!</v>
      </c>
      <c r="B1435" s="14">
        <v>5</v>
      </c>
      <c r="C1435" s="26" t="s">
        <v>260</v>
      </c>
      <c r="D1435" s="229" t="s">
        <v>413</v>
      </c>
      <c r="E1435" s="15" t="s">
        <v>292</v>
      </c>
      <c r="F1435" s="13" t="s">
        <v>8</v>
      </c>
      <c r="G1435" s="272"/>
      <c r="H1435" s="273"/>
      <c r="I1435" s="483" t="str">
        <f t="shared" si="67"/>
        <v/>
      </c>
      <c r="J1435" s="483"/>
      <c r="K1435" s="364">
        <v>-0.7</v>
      </c>
      <c r="L1435" s="354" t="s">
        <v>155</v>
      </c>
      <c r="M1435" s="350" t="s">
        <v>403</v>
      </c>
    </row>
    <row r="1436" spans="1:13" ht="26.4">
      <c r="A1436" s="77" t="s">
        <v>339</v>
      </c>
      <c r="B1436" s="14">
        <v>5</v>
      </c>
      <c r="C1436" s="26" t="s">
        <v>260</v>
      </c>
      <c r="D1436" s="229" t="s">
        <v>413</v>
      </c>
      <c r="E1436" s="15" t="s">
        <v>292</v>
      </c>
      <c r="F1436" s="13" t="s">
        <v>8</v>
      </c>
      <c r="G1436" s="274"/>
      <c r="H1436" s="275"/>
      <c r="I1436" s="478"/>
      <c r="J1436" s="478"/>
      <c r="K1436" s="364">
        <v>-5.8</v>
      </c>
      <c r="L1436" s="354" t="s">
        <v>155</v>
      </c>
      <c r="M1436" s="350" t="s">
        <v>404</v>
      </c>
    </row>
    <row r="1437" spans="1:13" ht="26.4">
      <c r="A1437" s="77" t="e">
        <f>VLOOKUP(B1437,#REF!,3,FALSE)</f>
        <v>#REF!</v>
      </c>
      <c r="B1437" s="14">
        <v>5</v>
      </c>
      <c r="C1437" s="26" t="s">
        <v>260</v>
      </c>
      <c r="D1437" s="229" t="s">
        <v>413</v>
      </c>
      <c r="E1437" s="15" t="s">
        <v>292</v>
      </c>
      <c r="F1437" s="13" t="s">
        <v>19</v>
      </c>
      <c r="G1437" s="284">
        <v>3.2</v>
      </c>
      <c r="H1437" s="284">
        <v>3.2</v>
      </c>
      <c r="I1437" s="335">
        <f t="shared" si="67"/>
        <v>100</v>
      </c>
      <c r="J1437" s="334">
        <f t="shared" si="70"/>
        <v>0</v>
      </c>
      <c r="K1437" s="180"/>
      <c r="L1437" s="354"/>
      <c r="M1437" s="350"/>
    </row>
    <row r="1438" spans="1:13" ht="26.4">
      <c r="A1438" s="77" t="e">
        <f>VLOOKUP(B1438,#REF!,3,FALSE)</f>
        <v>#REF!</v>
      </c>
      <c r="B1438" s="105">
        <v>5</v>
      </c>
      <c r="C1438" s="55" t="s">
        <v>260</v>
      </c>
      <c r="D1438" s="86" t="s">
        <v>413</v>
      </c>
      <c r="E1438" s="53" t="s">
        <v>292</v>
      </c>
      <c r="F1438" s="51" t="s">
        <v>12</v>
      </c>
      <c r="G1438" s="28">
        <f>SUM(G1433:G1437)</f>
        <v>1076.7</v>
      </c>
      <c r="H1438" s="28">
        <f>SUM(H1433:H1437)</f>
        <v>1027.0999999999999</v>
      </c>
      <c r="I1438" s="28">
        <f t="shared" si="67"/>
        <v>95.393331475805681</v>
      </c>
      <c r="J1438" s="28">
        <f t="shared" si="70"/>
        <v>-49.600000000000136</v>
      </c>
      <c r="K1438" s="28">
        <f>SUM(K1433:K1437)</f>
        <v>-49.5</v>
      </c>
      <c r="L1438" s="186"/>
      <c r="M1438" s="350"/>
    </row>
    <row r="1439" spans="1:13" ht="52.8">
      <c r="A1439" s="77" t="e">
        <f>VLOOKUP(B1439,#REF!,3,FALSE)</f>
        <v>#REF!</v>
      </c>
      <c r="B1439" s="88">
        <v>5</v>
      </c>
      <c r="C1439" s="89" t="s">
        <v>260</v>
      </c>
      <c r="D1439" s="108"/>
      <c r="E1439" s="163"/>
      <c r="F1439" s="92" t="s">
        <v>13</v>
      </c>
      <c r="G1439" s="72">
        <f>+G1438</f>
        <v>1076.7</v>
      </c>
      <c r="H1439" s="72">
        <f t="shared" ref="H1439:K1439" si="71">+H1438</f>
        <v>1027.0999999999999</v>
      </c>
      <c r="I1439" s="72">
        <f t="shared" si="67"/>
        <v>95.393331475805681</v>
      </c>
      <c r="J1439" s="72">
        <f t="shared" si="70"/>
        <v>-49.600000000000136</v>
      </c>
      <c r="K1439" s="72">
        <f t="shared" si="71"/>
        <v>-49.5</v>
      </c>
      <c r="L1439" s="187"/>
      <c r="M1439" s="350"/>
    </row>
    <row r="1440" spans="1:13" ht="26.4">
      <c r="A1440" s="77" t="e">
        <f>VLOOKUP(B1440,#REF!,3,FALSE)</f>
        <v>#REF!</v>
      </c>
      <c r="B1440" s="14">
        <v>1569</v>
      </c>
      <c r="C1440" s="26" t="s">
        <v>176</v>
      </c>
      <c r="D1440" s="277" t="s">
        <v>413</v>
      </c>
      <c r="E1440" s="45" t="s">
        <v>177</v>
      </c>
      <c r="F1440" s="214" t="s">
        <v>8</v>
      </c>
      <c r="G1440" s="278">
        <v>15992</v>
      </c>
      <c r="H1440" s="278">
        <v>14053</v>
      </c>
      <c r="I1440" s="10">
        <f t="shared" si="67"/>
        <v>87.875187593796895</v>
      </c>
      <c r="J1440" s="10">
        <f t="shared" si="70"/>
        <v>-1939</v>
      </c>
      <c r="K1440" s="278">
        <v>-890</v>
      </c>
      <c r="L1440" s="277" t="s">
        <v>27</v>
      </c>
      <c r="M1440" s="350" t="s">
        <v>405</v>
      </c>
    </row>
    <row r="1441" spans="1:13" ht="26.4">
      <c r="A1441" s="77" t="e">
        <f>VLOOKUP(B1441,#REF!,3,FALSE)</f>
        <v>#REF!</v>
      </c>
      <c r="B1441" s="14">
        <v>1569</v>
      </c>
      <c r="C1441" s="26" t="s">
        <v>176</v>
      </c>
      <c r="D1441" s="277" t="s">
        <v>413</v>
      </c>
      <c r="E1441" s="45" t="s">
        <v>177</v>
      </c>
      <c r="F1441" s="214" t="s">
        <v>8</v>
      </c>
      <c r="G1441" s="30"/>
      <c r="H1441" s="30"/>
      <c r="I1441" s="10"/>
      <c r="J1441" s="10"/>
      <c r="K1441" s="278">
        <v>-1049</v>
      </c>
      <c r="L1441" s="277" t="s">
        <v>56</v>
      </c>
      <c r="M1441" s="350" t="s">
        <v>406</v>
      </c>
    </row>
    <row r="1442" spans="1:13" ht="26.4">
      <c r="A1442" s="77" t="e">
        <f>VLOOKUP(B1442,#REF!,3,FALSE)</f>
        <v>#REF!</v>
      </c>
      <c r="B1442" s="14">
        <v>1569</v>
      </c>
      <c r="C1442" s="26" t="s">
        <v>176</v>
      </c>
      <c r="D1442" s="277" t="s">
        <v>413</v>
      </c>
      <c r="E1442" s="45" t="s">
        <v>177</v>
      </c>
      <c r="F1442" s="214" t="s">
        <v>333</v>
      </c>
      <c r="G1442" s="278">
        <v>24</v>
      </c>
      <c r="H1442" s="278">
        <v>23.9</v>
      </c>
      <c r="I1442" s="10">
        <f t="shared" si="67"/>
        <v>99.583333333333329</v>
      </c>
      <c r="J1442" s="10">
        <f t="shared" si="70"/>
        <v>-0.10000000000000142</v>
      </c>
      <c r="K1442" s="278">
        <v>-0.1</v>
      </c>
      <c r="L1442" s="277" t="s">
        <v>56</v>
      </c>
      <c r="M1442" s="350" t="s">
        <v>411</v>
      </c>
    </row>
    <row r="1443" spans="1:13" ht="26.4">
      <c r="A1443" s="77" t="e">
        <f>VLOOKUP(B1443,#REF!,3,FALSE)</f>
        <v>#REF!</v>
      </c>
      <c r="B1443" s="14">
        <v>1569</v>
      </c>
      <c r="C1443" s="26" t="s">
        <v>176</v>
      </c>
      <c r="D1443" s="277" t="s">
        <v>413</v>
      </c>
      <c r="E1443" s="45" t="s">
        <v>177</v>
      </c>
      <c r="F1443" s="214" t="s">
        <v>602</v>
      </c>
      <c r="G1443" s="278">
        <v>1.5</v>
      </c>
      <c r="H1443" s="278">
        <v>0.4</v>
      </c>
      <c r="I1443" s="10">
        <f t="shared" si="67"/>
        <v>26.666666666666668</v>
      </c>
      <c r="J1443" s="10">
        <f t="shared" si="70"/>
        <v>-1.1000000000000001</v>
      </c>
      <c r="K1443" s="278">
        <v>-0.2</v>
      </c>
      <c r="L1443" s="277" t="s">
        <v>9</v>
      </c>
      <c r="M1443" s="350" t="s">
        <v>406</v>
      </c>
    </row>
    <row r="1444" spans="1:13" ht="52.8">
      <c r="A1444" s="77" t="e">
        <f>VLOOKUP(B1444,#REF!,3,FALSE)</f>
        <v>#REF!</v>
      </c>
      <c r="B1444" s="14">
        <v>1569</v>
      </c>
      <c r="C1444" s="26" t="s">
        <v>176</v>
      </c>
      <c r="D1444" s="277" t="s">
        <v>413</v>
      </c>
      <c r="E1444" s="45" t="s">
        <v>177</v>
      </c>
      <c r="F1444" s="214" t="s">
        <v>602</v>
      </c>
      <c r="G1444" s="29"/>
      <c r="H1444" s="29"/>
      <c r="I1444" s="10" t="str">
        <f t="shared" si="67"/>
        <v/>
      </c>
      <c r="J1444" s="10">
        <f t="shared" si="70"/>
        <v>0</v>
      </c>
      <c r="K1444" s="278">
        <v>-0.9</v>
      </c>
      <c r="L1444" s="277" t="s">
        <v>56</v>
      </c>
      <c r="M1444" s="350" t="s">
        <v>407</v>
      </c>
    </row>
    <row r="1445" spans="1:13" ht="26.4">
      <c r="A1445" s="77" t="e">
        <f>VLOOKUP(B1445,#REF!,3,FALSE)</f>
        <v>#REF!</v>
      </c>
      <c r="B1445" s="14">
        <v>1569</v>
      </c>
      <c r="C1445" s="26" t="s">
        <v>176</v>
      </c>
      <c r="D1445" s="277" t="s">
        <v>413</v>
      </c>
      <c r="E1445" s="45" t="s">
        <v>177</v>
      </c>
      <c r="F1445" s="214" t="s">
        <v>71</v>
      </c>
      <c r="G1445" s="278">
        <v>6.4</v>
      </c>
      <c r="H1445" s="278">
        <v>2.1</v>
      </c>
      <c r="I1445" s="10">
        <f t="shared" si="67"/>
        <v>32.8125</v>
      </c>
      <c r="J1445" s="10">
        <f t="shared" si="70"/>
        <v>-4.3000000000000007</v>
      </c>
      <c r="K1445" s="278">
        <v>-0.5</v>
      </c>
      <c r="L1445" s="277" t="s">
        <v>9</v>
      </c>
      <c r="M1445" s="350" t="s">
        <v>406</v>
      </c>
    </row>
    <row r="1446" spans="1:13" ht="26.4">
      <c r="A1446" s="77" t="e">
        <f>VLOOKUP(B1446,#REF!,3,FALSE)</f>
        <v>#REF!</v>
      </c>
      <c r="B1446" s="14">
        <v>1569</v>
      </c>
      <c r="C1446" s="26" t="s">
        <v>176</v>
      </c>
      <c r="D1446" s="277" t="s">
        <v>413</v>
      </c>
      <c r="E1446" s="45" t="s">
        <v>177</v>
      </c>
      <c r="F1446" s="214" t="s">
        <v>71</v>
      </c>
      <c r="G1446" s="29"/>
      <c r="H1446" s="29"/>
      <c r="I1446" s="10" t="str">
        <f t="shared" si="67"/>
        <v/>
      </c>
      <c r="J1446" s="10">
        <f t="shared" si="70"/>
        <v>0</v>
      </c>
      <c r="K1446" s="278">
        <v>-3.8</v>
      </c>
      <c r="L1446" s="277" t="s">
        <v>56</v>
      </c>
      <c r="M1446" s="350" t="s">
        <v>408</v>
      </c>
    </row>
    <row r="1447" spans="1:13" ht="26.4">
      <c r="A1447" s="77" t="e">
        <f>VLOOKUP(B1447,#REF!,3,FALSE)</f>
        <v>#REF!</v>
      </c>
      <c r="B1447" s="14">
        <v>1569</v>
      </c>
      <c r="C1447" s="26" t="s">
        <v>176</v>
      </c>
      <c r="D1447" s="277" t="s">
        <v>413</v>
      </c>
      <c r="E1447" s="45" t="s">
        <v>177</v>
      </c>
      <c r="F1447" s="214" t="s">
        <v>756</v>
      </c>
      <c r="G1447" s="278">
        <v>137</v>
      </c>
      <c r="H1447" s="278">
        <v>135.4</v>
      </c>
      <c r="I1447" s="10">
        <f t="shared" si="67"/>
        <v>98.832116788321173</v>
      </c>
      <c r="J1447" s="10">
        <f t="shared" si="70"/>
        <v>-1.5999999999999943</v>
      </c>
      <c r="K1447" s="278">
        <v>-1.6</v>
      </c>
      <c r="L1447" s="277" t="s">
        <v>9</v>
      </c>
      <c r="M1447" s="350" t="s">
        <v>411</v>
      </c>
    </row>
    <row r="1448" spans="1:13" ht="26.4">
      <c r="A1448" s="77" t="e">
        <f>VLOOKUP(B1448,#REF!,3,FALSE)</f>
        <v>#REF!</v>
      </c>
      <c r="B1448" s="14">
        <v>1569</v>
      </c>
      <c r="C1448" s="26" t="s">
        <v>176</v>
      </c>
      <c r="D1448" s="277" t="s">
        <v>413</v>
      </c>
      <c r="E1448" s="45" t="s">
        <v>177</v>
      </c>
      <c r="F1448" s="214" t="s">
        <v>332</v>
      </c>
      <c r="G1448" s="278">
        <v>6.5</v>
      </c>
      <c r="H1448" s="278">
        <v>2.1</v>
      </c>
      <c r="I1448" s="10">
        <f t="shared" si="67"/>
        <v>32.307692307692307</v>
      </c>
      <c r="J1448" s="10">
        <f t="shared" si="70"/>
        <v>-4.4000000000000004</v>
      </c>
      <c r="K1448" s="278">
        <v>-0.5</v>
      </c>
      <c r="L1448" s="277" t="s">
        <v>56</v>
      </c>
      <c r="M1448" s="350" t="s">
        <v>406</v>
      </c>
    </row>
    <row r="1449" spans="1:13" ht="52.8">
      <c r="A1449" s="77" t="e">
        <f>VLOOKUP(B1449,#REF!,3,FALSE)</f>
        <v>#REF!</v>
      </c>
      <c r="B1449" s="14">
        <v>1569</v>
      </c>
      <c r="C1449" s="26" t="s">
        <v>176</v>
      </c>
      <c r="D1449" s="277" t="s">
        <v>413</v>
      </c>
      <c r="E1449" s="45" t="s">
        <v>177</v>
      </c>
      <c r="F1449" s="214" t="s">
        <v>332</v>
      </c>
      <c r="G1449" s="29"/>
      <c r="H1449" s="29"/>
      <c r="I1449" s="10" t="str">
        <f t="shared" si="67"/>
        <v/>
      </c>
      <c r="J1449" s="10">
        <f t="shared" si="70"/>
        <v>0</v>
      </c>
      <c r="K1449" s="278">
        <v>-3.9</v>
      </c>
      <c r="L1449" s="277" t="s">
        <v>9</v>
      </c>
      <c r="M1449" s="350" t="s">
        <v>409</v>
      </c>
    </row>
    <row r="1450" spans="1:13" ht="26.4">
      <c r="A1450" s="77" t="e">
        <f>VLOOKUP(B1450,#REF!,3,FALSE)</f>
        <v>#REF!</v>
      </c>
      <c r="B1450" s="14">
        <v>1569</v>
      </c>
      <c r="C1450" s="26" t="s">
        <v>176</v>
      </c>
      <c r="D1450" s="277" t="s">
        <v>413</v>
      </c>
      <c r="E1450" s="45" t="s">
        <v>177</v>
      </c>
      <c r="F1450" s="214" t="s">
        <v>72</v>
      </c>
      <c r="G1450" s="278">
        <v>33.9</v>
      </c>
      <c r="H1450" s="278">
        <v>12</v>
      </c>
      <c r="I1450" s="10">
        <f t="shared" si="67"/>
        <v>35.398230088495573</v>
      </c>
      <c r="J1450" s="10">
        <f t="shared" si="70"/>
        <v>-21.9</v>
      </c>
      <c r="K1450" s="278">
        <v>-3.1</v>
      </c>
      <c r="L1450" s="277" t="s">
        <v>18</v>
      </c>
      <c r="M1450" s="350" t="s">
        <v>406</v>
      </c>
    </row>
    <row r="1451" spans="1:13" ht="52.8">
      <c r="A1451" s="77" t="e">
        <f>VLOOKUP(B1451,#REF!,3,FALSE)</f>
        <v>#REF!</v>
      </c>
      <c r="B1451" s="14">
        <v>1569</v>
      </c>
      <c r="C1451" s="26" t="s">
        <v>176</v>
      </c>
      <c r="D1451" s="277" t="s">
        <v>413</v>
      </c>
      <c r="E1451" s="45" t="s">
        <v>177</v>
      </c>
      <c r="F1451" s="214" t="s">
        <v>72</v>
      </c>
      <c r="G1451" s="30"/>
      <c r="H1451" s="18"/>
      <c r="I1451" s="10" t="str">
        <f t="shared" si="67"/>
        <v/>
      </c>
      <c r="J1451" s="10">
        <f t="shared" si="70"/>
        <v>0</v>
      </c>
      <c r="K1451" s="278">
        <v>-18.8</v>
      </c>
      <c r="L1451" s="277" t="s">
        <v>18</v>
      </c>
      <c r="M1451" s="350" t="s">
        <v>410</v>
      </c>
    </row>
    <row r="1452" spans="1:13" ht="52.8">
      <c r="A1452" s="77" t="e">
        <f>VLOOKUP(B1452,#REF!,3,FALSE)</f>
        <v>#REF!</v>
      </c>
      <c r="B1452" s="105">
        <v>1569</v>
      </c>
      <c r="C1452" s="64" t="s">
        <v>176</v>
      </c>
      <c r="D1452" s="86" t="s">
        <v>413</v>
      </c>
      <c r="E1452" s="164" t="s">
        <v>177</v>
      </c>
      <c r="F1452" s="51" t="s">
        <v>12</v>
      </c>
      <c r="G1452" s="28">
        <f>SUM(G1440:G1451)</f>
        <v>16201.3</v>
      </c>
      <c r="H1452" s="28">
        <f>SUM(H1440:H1451)</f>
        <v>14228.9</v>
      </c>
      <c r="I1452" s="28">
        <f t="shared" si="67"/>
        <v>87.825668310567679</v>
      </c>
      <c r="J1452" s="28">
        <f t="shared" si="70"/>
        <v>-1972.3999999999996</v>
      </c>
      <c r="K1452" s="28">
        <f>SUM(K1440:K1451)</f>
        <v>-1972.3999999999999</v>
      </c>
      <c r="L1452" s="190"/>
      <c r="M1452" s="350"/>
    </row>
    <row r="1453" spans="1:13" ht="26.4">
      <c r="A1453" s="77" t="e">
        <f>VLOOKUP(B1453,#REF!,3,FALSE)</f>
        <v>#REF!</v>
      </c>
      <c r="B1453" s="14">
        <v>1569</v>
      </c>
      <c r="C1453" s="26" t="s">
        <v>176</v>
      </c>
      <c r="D1453" s="277" t="s">
        <v>414</v>
      </c>
      <c r="E1453" s="45" t="s">
        <v>178</v>
      </c>
      <c r="F1453" s="214" t="s">
        <v>8</v>
      </c>
      <c r="G1453" s="278">
        <v>831</v>
      </c>
      <c r="H1453" s="278">
        <v>811.6</v>
      </c>
      <c r="I1453" s="10">
        <f t="shared" si="67"/>
        <v>97.665463297232264</v>
      </c>
      <c r="J1453" s="10">
        <f t="shared" si="70"/>
        <v>-19.399999999999977</v>
      </c>
      <c r="K1453" s="278">
        <v>-6.4</v>
      </c>
      <c r="L1453" s="277" t="s">
        <v>27</v>
      </c>
      <c r="M1453" s="350" t="s">
        <v>412</v>
      </c>
    </row>
    <row r="1454" spans="1:13" ht="26.4">
      <c r="A1454" s="77" t="s">
        <v>339</v>
      </c>
      <c r="B1454" s="14">
        <v>1569</v>
      </c>
      <c r="C1454" s="26" t="s">
        <v>176</v>
      </c>
      <c r="D1454" s="277" t="s">
        <v>414</v>
      </c>
      <c r="E1454" s="45" t="s">
        <v>178</v>
      </c>
      <c r="F1454" s="214" t="s">
        <v>8</v>
      </c>
      <c r="G1454" s="278"/>
      <c r="H1454" s="278"/>
      <c r="I1454" s="10"/>
      <c r="J1454" s="10"/>
      <c r="K1454" s="278">
        <v>-13</v>
      </c>
      <c r="L1454" s="277" t="s">
        <v>56</v>
      </c>
      <c r="M1454" s="350" t="s">
        <v>406</v>
      </c>
    </row>
    <row r="1455" spans="1:13" ht="52.8">
      <c r="A1455" s="77" t="e">
        <f>VLOOKUP(B1455,#REF!,3,FALSE)</f>
        <v>#REF!</v>
      </c>
      <c r="B1455" s="105">
        <v>1569</v>
      </c>
      <c r="C1455" s="64" t="s">
        <v>176</v>
      </c>
      <c r="D1455" s="86" t="s">
        <v>414</v>
      </c>
      <c r="E1455" s="164" t="s">
        <v>178</v>
      </c>
      <c r="F1455" s="51" t="s">
        <v>12</v>
      </c>
      <c r="G1455" s="28">
        <f>SUM(G1453)</f>
        <v>831</v>
      </c>
      <c r="H1455" s="28">
        <f>SUM(H1453)</f>
        <v>811.6</v>
      </c>
      <c r="I1455" s="28">
        <f t="shared" si="67"/>
        <v>97.665463297232264</v>
      </c>
      <c r="J1455" s="28">
        <f t="shared" si="70"/>
        <v>-19.399999999999977</v>
      </c>
      <c r="K1455" s="28">
        <f>SUM(,K1453:K1454)</f>
        <v>-19.399999999999999</v>
      </c>
      <c r="L1455" s="190"/>
      <c r="M1455" s="350"/>
    </row>
    <row r="1456" spans="1:13" ht="26.4">
      <c r="A1456" s="77" t="e">
        <f>VLOOKUP(B1456,#REF!,3,FALSE)</f>
        <v>#REF!</v>
      </c>
      <c r="B1456" s="14">
        <v>1569</v>
      </c>
      <c r="C1456" s="26" t="s">
        <v>176</v>
      </c>
      <c r="D1456" s="299" t="s">
        <v>415</v>
      </c>
      <c r="E1456" s="45" t="s">
        <v>179</v>
      </c>
      <c r="F1456" s="214" t="s">
        <v>8</v>
      </c>
      <c r="G1456" s="278">
        <v>2861.4</v>
      </c>
      <c r="H1456" s="278">
        <v>2690.7</v>
      </c>
      <c r="I1456" s="10">
        <f t="shared" si="67"/>
        <v>94.034388760746481</v>
      </c>
      <c r="J1456" s="10">
        <f t="shared" si="70"/>
        <v>-170.70000000000027</v>
      </c>
      <c r="K1456" s="278">
        <v>-65</v>
      </c>
      <c r="L1456" s="277" t="s">
        <v>27</v>
      </c>
      <c r="M1456" s="350" t="s">
        <v>412</v>
      </c>
    </row>
    <row r="1457" spans="1:13" ht="26.4">
      <c r="A1457" s="77" t="s">
        <v>339</v>
      </c>
      <c r="B1457" s="14">
        <v>1569</v>
      </c>
      <c r="C1457" s="26" t="s">
        <v>176</v>
      </c>
      <c r="D1457" s="299" t="s">
        <v>415</v>
      </c>
      <c r="E1457" s="45" t="s">
        <v>179</v>
      </c>
      <c r="F1457" s="214" t="s">
        <v>8</v>
      </c>
      <c r="G1457" s="300"/>
      <c r="H1457" s="300"/>
      <c r="I1457" s="10"/>
      <c r="J1457" s="10"/>
      <c r="K1457" s="278">
        <v>-70.599999999999994</v>
      </c>
      <c r="L1457" s="277" t="s">
        <v>56</v>
      </c>
      <c r="M1457" s="350" t="s">
        <v>406</v>
      </c>
    </row>
    <row r="1458" spans="1:13" ht="39.6">
      <c r="A1458" s="77" t="s">
        <v>339</v>
      </c>
      <c r="B1458" s="14">
        <v>1569</v>
      </c>
      <c r="C1458" s="26" t="s">
        <v>176</v>
      </c>
      <c r="D1458" s="299" t="s">
        <v>415</v>
      </c>
      <c r="E1458" s="45" t="s">
        <v>179</v>
      </c>
      <c r="F1458" s="214" t="s">
        <v>8</v>
      </c>
      <c r="G1458" s="300"/>
      <c r="H1458" s="300"/>
      <c r="I1458" s="10"/>
      <c r="J1458" s="10"/>
      <c r="K1458" s="278">
        <v>-35.1</v>
      </c>
      <c r="L1458" s="277" t="s">
        <v>155</v>
      </c>
      <c r="M1458" s="350" t="s">
        <v>416</v>
      </c>
    </row>
    <row r="1459" spans="1:13" ht="26.4">
      <c r="A1459" s="77" t="e">
        <f>VLOOKUP(B1459,#REF!,3,FALSE)</f>
        <v>#REF!</v>
      </c>
      <c r="B1459" s="14">
        <v>1569</v>
      </c>
      <c r="C1459" s="26" t="s">
        <v>176</v>
      </c>
      <c r="D1459" s="299" t="s">
        <v>415</v>
      </c>
      <c r="E1459" s="45" t="s">
        <v>179</v>
      </c>
      <c r="F1459" s="214" t="s">
        <v>11</v>
      </c>
      <c r="G1459" s="276">
        <v>6.5</v>
      </c>
      <c r="H1459" s="276">
        <v>4.5999999999999996</v>
      </c>
      <c r="I1459" s="10">
        <f t="shared" si="67"/>
        <v>70.769230769230759</v>
      </c>
      <c r="J1459" s="10">
        <f t="shared" si="70"/>
        <v>-1.9000000000000004</v>
      </c>
      <c r="K1459" s="300">
        <v>-1.9</v>
      </c>
      <c r="L1459" s="277" t="s">
        <v>1314</v>
      </c>
      <c r="M1459" s="350" t="s">
        <v>437</v>
      </c>
    </row>
    <row r="1460" spans="1:13" ht="26.4">
      <c r="A1460" s="77" t="s">
        <v>339</v>
      </c>
      <c r="B1460" s="14">
        <v>1569</v>
      </c>
      <c r="C1460" s="26" t="s">
        <v>176</v>
      </c>
      <c r="D1460" s="299" t="s">
        <v>415</v>
      </c>
      <c r="E1460" s="45" t="s">
        <v>179</v>
      </c>
      <c r="F1460" s="214" t="s">
        <v>19</v>
      </c>
      <c r="G1460" s="276">
        <v>18.5</v>
      </c>
      <c r="H1460" s="276">
        <v>2.4</v>
      </c>
      <c r="I1460" s="10">
        <f t="shared" si="67"/>
        <v>12.972972972972974</v>
      </c>
      <c r="J1460" s="10">
        <f t="shared" si="70"/>
        <v>-16.100000000000001</v>
      </c>
      <c r="K1460" s="300">
        <v>-16.100000000000001</v>
      </c>
      <c r="L1460" s="277" t="s">
        <v>1305</v>
      </c>
      <c r="M1460" s="350" t="s">
        <v>436</v>
      </c>
    </row>
    <row r="1461" spans="1:13" ht="52.8">
      <c r="A1461" s="77" t="e">
        <f>VLOOKUP(B1461,#REF!,3,FALSE)</f>
        <v>#REF!</v>
      </c>
      <c r="B1461" s="105">
        <v>1569</v>
      </c>
      <c r="C1461" s="64" t="s">
        <v>176</v>
      </c>
      <c r="D1461" s="86" t="s">
        <v>415</v>
      </c>
      <c r="E1461" s="164" t="s">
        <v>179</v>
      </c>
      <c r="F1461" s="51" t="s">
        <v>12</v>
      </c>
      <c r="G1461" s="28">
        <f>SUM(G1456:G1460)</f>
        <v>2886.4</v>
      </c>
      <c r="H1461" s="28">
        <f>SUM(H1456:H1460)</f>
        <v>2697.7</v>
      </c>
      <c r="I1461" s="28">
        <f t="shared" ref="I1461:I1545" si="72">IF(ISBLANK(H1461),"",+H1461/G1461*100)</f>
        <v>93.462444567627486</v>
      </c>
      <c r="J1461" s="28">
        <f t="shared" si="70"/>
        <v>-188.70000000000027</v>
      </c>
      <c r="K1461" s="28">
        <f>SUM(K1456:K1460)</f>
        <v>-188.7</v>
      </c>
      <c r="L1461" s="190"/>
      <c r="M1461" s="350"/>
    </row>
    <row r="1462" spans="1:13" ht="52.8">
      <c r="A1462" s="77" t="e">
        <f>VLOOKUP(B1462,#REF!,3,FALSE)</f>
        <v>#REF!</v>
      </c>
      <c r="B1462" s="88">
        <v>1569</v>
      </c>
      <c r="C1462" s="89" t="s">
        <v>176</v>
      </c>
      <c r="D1462" s="165"/>
      <c r="E1462" s="166"/>
      <c r="F1462" s="133" t="s">
        <v>13</v>
      </c>
      <c r="G1462" s="71">
        <f>+G1461+G1455+G1452</f>
        <v>19918.7</v>
      </c>
      <c r="H1462" s="71">
        <f>+H1461+H1455+H1452</f>
        <v>17738.2</v>
      </c>
      <c r="I1462" s="71">
        <f t="shared" si="72"/>
        <v>89.053000446816313</v>
      </c>
      <c r="J1462" s="71">
        <f t="shared" si="70"/>
        <v>-2180.5</v>
      </c>
      <c r="K1462" s="71">
        <f>+K1461+K1455+K1452</f>
        <v>-2180.5</v>
      </c>
      <c r="L1462" s="187"/>
      <c r="M1462" s="350"/>
    </row>
    <row r="1463" spans="1:13" ht="26.4">
      <c r="A1463" s="77" t="e">
        <f>VLOOKUP(B1463,#REF!,3,FALSE)</f>
        <v>#REF!</v>
      </c>
      <c r="B1463" s="14">
        <v>1981</v>
      </c>
      <c r="C1463" s="15" t="s">
        <v>262</v>
      </c>
      <c r="D1463" s="12" t="s">
        <v>413</v>
      </c>
      <c r="E1463" s="113" t="s">
        <v>263</v>
      </c>
      <c r="F1463" s="13" t="s">
        <v>8</v>
      </c>
      <c r="G1463" s="476">
        <v>1229.4000000000001</v>
      </c>
      <c r="H1463" s="476">
        <v>1147.32</v>
      </c>
      <c r="I1463" s="22">
        <f t="shared" si="72"/>
        <v>93.323572474377741</v>
      </c>
      <c r="J1463" s="10">
        <f t="shared" si="70"/>
        <v>-82.080000000000155</v>
      </c>
      <c r="K1463" s="314">
        <v>-71.98</v>
      </c>
      <c r="L1463" s="227" t="s">
        <v>27</v>
      </c>
      <c r="M1463" s="350" t="s">
        <v>516</v>
      </c>
    </row>
    <row r="1464" spans="1:13" ht="26.4">
      <c r="A1464" s="77" t="s">
        <v>339</v>
      </c>
      <c r="B1464" s="14">
        <v>1981</v>
      </c>
      <c r="C1464" s="15" t="s">
        <v>262</v>
      </c>
      <c r="D1464" s="12" t="s">
        <v>413</v>
      </c>
      <c r="E1464" s="113" t="s">
        <v>263</v>
      </c>
      <c r="F1464" s="13" t="s">
        <v>8</v>
      </c>
      <c r="G1464" s="351"/>
      <c r="H1464" s="351"/>
      <c r="I1464" s="22"/>
      <c r="J1464" s="10"/>
      <c r="K1464" s="314">
        <v>-10.1</v>
      </c>
      <c r="L1464" s="227" t="s">
        <v>18</v>
      </c>
      <c r="M1464" s="350" t="s">
        <v>517</v>
      </c>
    </row>
    <row r="1465" spans="1:13" ht="26.4">
      <c r="A1465" s="77" t="e">
        <f>VLOOKUP(B1465,#REF!,3,FALSE)</f>
        <v>#REF!</v>
      </c>
      <c r="B1465" s="103">
        <v>1981</v>
      </c>
      <c r="C1465" s="64" t="s">
        <v>262</v>
      </c>
      <c r="D1465" s="86" t="s">
        <v>413</v>
      </c>
      <c r="E1465" s="114" t="s">
        <v>263</v>
      </c>
      <c r="F1465" s="51" t="s">
        <v>12</v>
      </c>
      <c r="G1465" s="28">
        <f>SUM(G1463:G1463)</f>
        <v>1229.4000000000001</v>
      </c>
      <c r="H1465" s="28">
        <f>SUM(H1463:H1463)</f>
        <v>1147.32</v>
      </c>
      <c r="I1465" s="28">
        <f t="shared" si="72"/>
        <v>93.323572474377741</v>
      </c>
      <c r="J1465" s="28">
        <f t="shared" si="70"/>
        <v>-82.080000000000155</v>
      </c>
      <c r="K1465" s="28">
        <f>SUM(K1463:K1464)</f>
        <v>-82.08</v>
      </c>
      <c r="L1465" s="115"/>
      <c r="M1465" s="350"/>
    </row>
    <row r="1466" spans="1:13" ht="26.4">
      <c r="A1466" s="77" t="e">
        <f>VLOOKUP(B1466,#REF!,3,FALSE)</f>
        <v>#REF!</v>
      </c>
      <c r="B1466" s="24">
        <v>1981</v>
      </c>
      <c r="C1466" s="15" t="s">
        <v>262</v>
      </c>
      <c r="D1466" s="12" t="s">
        <v>414</v>
      </c>
      <c r="E1466" s="113" t="s">
        <v>264</v>
      </c>
      <c r="F1466" s="13" t="s">
        <v>8</v>
      </c>
      <c r="G1466" s="57">
        <v>911</v>
      </c>
      <c r="H1466" s="57">
        <v>650.15</v>
      </c>
      <c r="I1466" s="22">
        <f t="shared" si="72"/>
        <v>71.366630076838632</v>
      </c>
      <c r="J1466" s="10">
        <f t="shared" si="70"/>
        <v>-260.85000000000002</v>
      </c>
      <c r="K1466" s="365">
        <f>-37.94</f>
        <v>-37.94</v>
      </c>
      <c r="L1466" s="317" t="s">
        <v>18</v>
      </c>
      <c r="M1466" s="350" t="s">
        <v>518</v>
      </c>
    </row>
    <row r="1467" spans="1:13" ht="132">
      <c r="A1467" s="77" t="e">
        <f>VLOOKUP(B1467,#REF!,3,FALSE)</f>
        <v>#REF!</v>
      </c>
      <c r="B1467" s="24">
        <v>1981</v>
      </c>
      <c r="C1467" s="15" t="s">
        <v>262</v>
      </c>
      <c r="D1467" s="12" t="s">
        <v>414</v>
      </c>
      <c r="E1467" s="113" t="s">
        <v>264</v>
      </c>
      <c r="F1467" s="13" t="s">
        <v>8</v>
      </c>
      <c r="G1467" s="57"/>
      <c r="H1467" s="57"/>
      <c r="I1467" s="10" t="str">
        <f t="shared" si="72"/>
        <v/>
      </c>
      <c r="J1467" s="10">
        <f t="shared" si="70"/>
        <v>0</v>
      </c>
      <c r="K1467" s="365">
        <v>-52.62</v>
      </c>
      <c r="L1467" s="318" t="s">
        <v>155</v>
      </c>
      <c r="M1467" s="350" t="s">
        <v>519</v>
      </c>
    </row>
    <row r="1468" spans="1:13" ht="26.4">
      <c r="A1468" s="77" t="e">
        <f>VLOOKUP(B1468,#REF!,3,FALSE)</f>
        <v>#REF!</v>
      </c>
      <c r="B1468" s="24">
        <v>1981</v>
      </c>
      <c r="C1468" s="15" t="s">
        <v>262</v>
      </c>
      <c r="D1468" s="12" t="s">
        <v>414</v>
      </c>
      <c r="E1468" s="113" t="s">
        <v>264</v>
      </c>
      <c r="F1468" s="13" t="s">
        <v>8</v>
      </c>
      <c r="G1468" s="10"/>
      <c r="H1468" s="10"/>
      <c r="I1468" s="22" t="str">
        <f t="shared" si="72"/>
        <v/>
      </c>
      <c r="J1468" s="10">
        <f t="shared" si="70"/>
        <v>0</v>
      </c>
      <c r="K1468" s="366">
        <v>-158.84</v>
      </c>
      <c r="L1468" s="318" t="s">
        <v>122</v>
      </c>
      <c r="M1468" s="350" t="s">
        <v>520</v>
      </c>
    </row>
    <row r="1469" spans="1:13" ht="26.4">
      <c r="A1469" s="77" t="s">
        <v>339</v>
      </c>
      <c r="B1469" s="24">
        <v>1981</v>
      </c>
      <c r="C1469" s="15" t="s">
        <v>262</v>
      </c>
      <c r="D1469" s="12" t="s">
        <v>414</v>
      </c>
      <c r="E1469" s="113" t="s">
        <v>264</v>
      </c>
      <c r="F1469" s="13" t="s">
        <v>8</v>
      </c>
      <c r="G1469" s="10"/>
      <c r="H1469" s="10"/>
      <c r="I1469" s="22"/>
      <c r="J1469" s="10"/>
      <c r="K1469" s="314">
        <v>-11.45</v>
      </c>
      <c r="L1469" s="319" t="s">
        <v>121</v>
      </c>
      <c r="M1469" s="350" t="s">
        <v>521</v>
      </c>
    </row>
    <row r="1470" spans="1:13" ht="26.4">
      <c r="A1470" s="77" t="e">
        <f>VLOOKUP(B1470,#REF!,3,FALSE)</f>
        <v>#REF!</v>
      </c>
      <c r="B1470" s="103">
        <v>1981</v>
      </c>
      <c r="C1470" s="64" t="s">
        <v>262</v>
      </c>
      <c r="D1470" s="86" t="s">
        <v>414</v>
      </c>
      <c r="E1470" s="114" t="s">
        <v>264</v>
      </c>
      <c r="F1470" s="51" t="s">
        <v>12</v>
      </c>
      <c r="G1470" s="28">
        <f>SUM(G1466:G1468)</f>
        <v>911</v>
      </c>
      <c r="H1470" s="28">
        <f>SUM(H1466:H1468)</f>
        <v>650.15</v>
      </c>
      <c r="I1470" s="28">
        <f t="shared" si="72"/>
        <v>71.366630076838632</v>
      </c>
      <c r="J1470" s="28">
        <f t="shared" si="70"/>
        <v>-260.85000000000002</v>
      </c>
      <c r="K1470" s="28">
        <f>SUM(K1466:K1469)</f>
        <v>-260.85000000000002</v>
      </c>
      <c r="L1470" s="115"/>
      <c r="M1470" s="350"/>
    </row>
    <row r="1471" spans="1:13" ht="26.4">
      <c r="A1471" s="77" t="e">
        <f>VLOOKUP(B1471,#REF!,3,FALSE)</f>
        <v>#REF!</v>
      </c>
      <c r="B1471" s="24">
        <v>1981</v>
      </c>
      <c r="C1471" s="15" t="s">
        <v>262</v>
      </c>
      <c r="D1471" s="12" t="s">
        <v>415</v>
      </c>
      <c r="E1471" s="113" t="s">
        <v>321</v>
      </c>
      <c r="F1471" s="13" t="s">
        <v>8</v>
      </c>
      <c r="G1471" s="22">
        <v>204.7</v>
      </c>
      <c r="H1471" s="22">
        <v>169.82</v>
      </c>
      <c r="I1471" s="22">
        <f t="shared" si="72"/>
        <v>82.960429897410847</v>
      </c>
      <c r="J1471" s="10">
        <f t="shared" si="70"/>
        <v>-34.879999999999995</v>
      </c>
      <c r="K1471" s="314">
        <v>-9.93</v>
      </c>
      <c r="L1471" s="227" t="s">
        <v>56</v>
      </c>
      <c r="M1471" s="350" t="s">
        <v>522</v>
      </c>
    </row>
    <row r="1472" spans="1:13" ht="26.4">
      <c r="A1472" s="77" t="e">
        <f>VLOOKUP(B1472,#REF!,3,FALSE)</f>
        <v>#REF!</v>
      </c>
      <c r="B1472" s="24">
        <v>1981</v>
      </c>
      <c r="C1472" s="15" t="s">
        <v>262</v>
      </c>
      <c r="D1472" s="12" t="s">
        <v>415</v>
      </c>
      <c r="E1472" s="113" t="s">
        <v>321</v>
      </c>
      <c r="F1472" s="13" t="s">
        <v>8</v>
      </c>
      <c r="G1472" s="22"/>
      <c r="H1472" s="22"/>
      <c r="I1472" s="22"/>
      <c r="J1472" s="10"/>
      <c r="K1472" s="314">
        <v>-0.42</v>
      </c>
      <c r="L1472" s="227" t="s">
        <v>18</v>
      </c>
      <c r="M1472" s="350" t="s">
        <v>523</v>
      </c>
    </row>
    <row r="1473" spans="1:13" ht="52.8">
      <c r="A1473" s="77" t="e">
        <f>VLOOKUP(B1473,#REF!,3,FALSE)</f>
        <v>#REF!</v>
      </c>
      <c r="B1473" s="24">
        <v>1981</v>
      </c>
      <c r="C1473" s="15" t="s">
        <v>262</v>
      </c>
      <c r="D1473" s="12" t="s">
        <v>415</v>
      </c>
      <c r="E1473" s="113" t="s">
        <v>321</v>
      </c>
      <c r="F1473" s="13" t="s">
        <v>8</v>
      </c>
      <c r="G1473" s="22"/>
      <c r="H1473" s="22"/>
      <c r="I1473" s="22"/>
      <c r="J1473" s="10"/>
      <c r="K1473" s="476">
        <v>-16.71</v>
      </c>
      <c r="L1473" s="227" t="s">
        <v>50</v>
      </c>
      <c r="M1473" s="350" t="s">
        <v>524</v>
      </c>
    </row>
    <row r="1474" spans="1:13" ht="26.4">
      <c r="A1474" s="77" t="e">
        <f>VLOOKUP(B1474,#REF!,3,FALSE)</f>
        <v>#REF!</v>
      </c>
      <c r="B1474" s="24">
        <v>1981</v>
      </c>
      <c r="C1474" s="15" t="s">
        <v>262</v>
      </c>
      <c r="D1474" s="12" t="s">
        <v>415</v>
      </c>
      <c r="E1474" s="113" t="s">
        <v>321</v>
      </c>
      <c r="F1474" s="13" t="s">
        <v>8</v>
      </c>
      <c r="G1474" s="22"/>
      <c r="H1474" s="22"/>
      <c r="I1474" s="22"/>
      <c r="J1474" s="10"/>
      <c r="K1474" s="320">
        <v>-2.9</v>
      </c>
      <c r="L1474" s="317" t="s">
        <v>155</v>
      </c>
      <c r="M1474" s="350" t="s">
        <v>525</v>
      </c>
    </row>
    <row r="1475" spans="1:13" ht="39.6">
      <c r="A1475" s="77" t="e">
        <f>VLOOKUP(B1475,#REF!,3,FALSE)</f>
        <v>#REF!</v>
      </c>
      <c r="B1475" s="24">
        <v>1981</v>
      </c>
      <c r="C1475" s="15" t="s">
        <v>262</v>
      </c>
      <c r="D1475" s="12" t="s">
        <v>415</v>
      </c>
      <c r="E1475" s="113" t="s">
        <v>321</v>
      </c>
      <c r="F1475" s="13" t="s">
        <v>8</v>
      </c>
      <c r="G1475" s="22"/>
      <c r="H1475" s="22"/>
      <c r="I1475" s="22"/>
      <c r="J1475" s="10"/>
      <c r="K1475" s="476">
        <v>-4.92</v>
      </c>
      <c r="L1475" s="227" t="s">
        <v>9</v>
      </c>
      <c r="M1475" s="350" t="s">
        <v>526</v>
      </c>
    </row>
    <row r="1476" spans="1:13" ht="26.4">
      <c r="A1476" s="77" t="e">
        <f>VLOOKUP(B1476,#REF!,3,FALSE)</f>
        <v>#REF!</v>
      </c>
      <c r="B1476" s="24">
        <v>1981</v>
      </c>
      <c r="C1476" s="15" t="s">
        <v>262</v>
      </c>
      <c r="D1476" s="12" t="s">
        <v>415</v>
      </c>
      <c r="E1476" s="113" t="s">
        <v>321</v>
      </c>
      <c r="F1476" s="13" t="s">
        <v>11</v>
      </c>
      <c r="G1476" s="22">
        <v>16.739999999999998</v>
      </c>
      <c r="H1476" s="22">
        <v>0</v>
      </c>
      <c r="I1476" s="22">
        <f t="shared" si="72"/>
        <v>0</v>
      </c>
      <c r="J1476" s="10">
        <f t="shared" si="70"/>
        <v>-16.739999999999998</v>
      </c>
      <c r="K1476" s="321">
        <v>-8.1999999999999993</v>
      </c>
      <c r="L1476" s="227" t="s">
        <v>56</v>
      </c>
      <c r="M1476" s="350" t="s">
        <v>527</v>
      </c>
    </row>
    <row r="1477" spans="1:13" ht="26.4">
      <c r="A1477" s="77" t="s">
        <v>339</v>
      </c>
      <c r="B1477" s="24">
        <v>1981</v>
      </c>
      <c r="C1477" s="15" t="s">
        <v>262</v>
      </c>
      <c r="D1477" s="12" t="s">
        <v>415</v>
      </c>
      <c r="E1477" s="113" t="s">
        <v>321</v>
      </c>
      <c r="F1477" s="13" t="s">
        <v>11</v>
      </c>
      <c r="G1477" s="22"/>
      <c r="H1477" s="22"/>
      <c r="I1477" s="22"/>
      <c r="J1477" s="10"/>
      <c r="K1477" s="321">
        <v>-8.5399999999999991</v>
      </c>
      <c r="L1477" s="227" t="s">
        <v>155</v>
      </c>
      <c r="M1477" s="350" t="s">
        <v>528</v>
      </c>
    </row>
    <row r="1478" spans="1:13" ht="26.4">
      <c r="A1478" s="77" t="e">
        <f>VLOOKUP(B1478,#REF!,3,FALSE)</f>
        <v>#REF!</v>
      </c>
      <c r="B1478" s="103">
        <v>1981</v>
      </c>
      <c r="C1478" s="64" t="s">
        <v>262</v>
      </c>
      <c r="D1478" s="86" t="s">
        <v>415</v>
      </c>
      <c r="E1478" s="114" t="s">
        <v>321</v>
      </c>
      <c r="F1478" s="51" t="s">
        <v>12</v>
      </c>
      <c r="G1478" s="28">
        <f>SUM(G1471:G1476)</f>
        <v>221.44</v>
      </c>
      <c r="H1478" s="28">
        <f>SUM(H1471:H1476)</f>
        <v>169.82</v>
      </c>
      <c r="I1478" s="28">
        <f t="shared" si="72"/>
        <v>76.688945086705189</v>
      </c>
      <c r="J1478" s="28">
        <f t="shared" si="70"/>
        <v>-51.620000000000005</v>
      </c>
      <c r="K1478" s="28">
        <f>SUM(K1471:K1477)</f>
        <v>-51.62</v>
      </c>
      <c r="L1478" s="115"/>
      <c r="M1478" s="350"/>
    </row>
    <row r="1479" spans="1:13" ht="105.6">
      <c r="A1479" s="77" t="e">
        <f>VLOOKUP(B1479,#REF!,3,FALSE)</f>
        <v>#REF!</v>
      </c>
      <c r="B1479" s="24">
        <v>1981</v>
      </c>
      <c r="C1479" s="15" t="s">
        <v>262</v>
      </c>
      <c r="D1479" s="12" t="s">
        <v>529</v>
      </c>
      <c r="E1479" s="113" t="s">
        <v>265</v>
      </c>
      <c r="F1479" s="13" t="s">
        <v>8</v>
      </c>
      <c r="G1479" s="135">
        <v>772.5</v>
      </c>
      <c r="H1479" s="135">
        <v>345.77</v>
      </c>
      <c r="I1479" s="22">
        <f t="shared" si="72"/>
        <v>44.759870550161814</v>
      </c>
      <c r="J1479" s="10">
        <f t="shared" si="70"/>
        <v>-426.73</v>
      </c>
      <c r="K1479" s="314">
        <v>-217.42</v>
      </c>
      <c r="L1479" s="227" t="s">
        <v>155</v>
      </c>
      <c r="M1479" s="350" t="s">
        <v>530</v>
      </c>
    </row>
    <row r="1480" spans="1:13" ht="52.8">
      <c r="A1480" s="77" t="e">
        <f>VLOOKUP(B1480,#REF!,3,FALSE)</f>
        <v>#REF!</v>
      </c>
      <c r="B1480" s="24">
        <v>1981</v>
      </c>
      <c r="C1480" s="15" t="s">
        <v>262</v>
      </c>
      <c r="D1480" s="12" t="s">
        <v>529</v>
      </c>
      <c r="E1480" s="113" t="s">
        <v>265</v>
      </c>
      <c r="F1480" s="13" t="s">
        <v>8</v>
      </c>
      <c r="G1480" s="135"/>
      <c r="H1480" s="135"/>
      <c r="I1480" s="10" t="str">
        <f t="shared" si="72"/>
        <v/>
      </c>
      <c r="J1480" s="10">
        <f t="shared" si="70"/>
        <v>0</v>
      </c>
      <c r="K1480" s="365">
        <v>-209.30964</v>
      </c>
      <c r="L1480" s="319" t="s">
        <v>121</v>
      </c>
      <c r="M1480" s="350" t="s">
        <v>531</v>
      </c>
    </row>
    <row r="1481" spans="1:13" ht="26.4">
      <c r="A1481" s="77" t="e">
        <f>VLOOKUP(B1481,#REF!,3,FALSE)</f>
        <v>#REF!</v>
      </c>
      <c r="B1481" s="103">
        <v>1981</v>
      </c>
      <c r="C1481" s="64" t="s">
        <v>262</v>
      </c>
      <c r="D1481" s="86" t="s">
        <v>529</v>
      </c>
      <c r="E1481" s="114" t="s">
        <v>265</v>
      </c>
      <c r="F1481" s="51" t="s">
        <v>12</v>
      </c>
      <c r="G1481" s="28">
        <f>SUM(G1479:G1480)</f>
        <v>772.5</v>
      </c>
      <c r="H1481" s="28">
        <f>SUM(H1479:H1480)</f>
        <v>345.77</v>
      </c>
      <c r="I1481" s="28">
        <f t="shared" si="72"/>
        <v>44.759870550161814</v>
      </c>
      <c r="J1481" s="28">
        <f t="shared" si="70"/>
        <v>-426.73</v>
      </c>
      <c r="K1481" s="28">
        <f>SUM(K1479:K1480)</f>
        <v>-426.72964000000002</v>
      </c>
      <c r="L1481" s="115"/>
      <c r="M1481" s="350"/>
    </row>
    <row r="1482" spans="1:13" ht="26.4">
      <c r="A1482" s="77" t="e">
        <f>VLOOKUP(B1482,#REF!,3,FALSE)</f>
        <v>#REF!</v>
      </c>
      <c r="B1482" s="24">
        <v>1981</v>
      </c>
      <c r="C1482" s="15" t="s">
        <v>262</v>
      </c>
      <c r="D1482" s="12" t="s">
        <v>534</v>
      </c>
      <c r="E1482" s="322" t="s">
        <v>532</v>
      </c>
      <c r="F1482" s="13" t="s">
        <v>8</v>
      </c>
      <c r="G1482" s="22">
        <v>1830.4</v>
      </c>
      <c r="H1482" s="22">
        <v>1767.64</v>
      </c>
      <c r="I1482" s="22">
        <f t="shared" si="72"/>
        <v>96.571241258741253</v>
      </c>
      <c r="J1482" s="10">
        <f t="shared" si="70"/>
        <v>-62.759999999999991</v>
      </c>
      <c r="K1482" s="476">
        <v>-62.76</v>
      </c>
      <c r="L1482" s="227" t="s">
        <v>155</v>
      </c>
      <c r="M1482" s="350" t="s">
        <v>533</v>
      </c>
    </row>
    <row r="1483" spans="1:13" ht="26.4">
      <c r="A1483" s="77" t="e">
        <f>VLOOKUP(B1483,#REF!,3,FALSE)</f>
        <v>#REF!</v>
      </c>
      <c r="B1483" s="103">
        <v>1981</v>
      </c>
      <c r="C1483" s="64" t="s">
        <v>262</v>
      </c>
      <c r="D1483" s="86" t="s">
        <v>534</v>
      </c>
      <c r="E1483" s="323" t="s">
        <v>532</v>
      </c>
      <c r="F1483" s="51" t="s">
        <v>12</v>
      </c>
      <c r="G1483" s="28">
        <f>SUM(G1482)</f>
        <v>1830.4</v>
      </c>
      <c r="H1483" s="28">
        <f>SUM(H1482)</f>
        <v>1767.64</v>
      </c>
      <c r="I1483" s="28">
        <f t="shared" si="72"/>
        <v>96.571241258741253</v>
      </c>
      <c r="J1483" s="28">
        <f t="shared" si="70"/>
        <v>-62.759999999999991</v>
      </c>
      <c r="K1483" s="28">
        <f>SUM(K1482:K1482)</f>
        <v>-62.76</v>
      </c>
      <c r="L1483" s="115"/>
      <c r="M1483" s="350"/>
    </row>
    <row r="1484" spans="1:13" ht="52.8">
      <c r="A1484" s="77" t="e">
        <f>VLOOKUP(B1484,#REF!,3,FALSE)</f>
        <v>#REF!</v>
      </c>
      <c r="B1484" s="24">
        <v>1981</v>
      </c>
      <c r="C1484" s="15" t="s">
        <v>262</v>
      </c>
      <c r="D1484" s="12" t="s">
        <v>535</v>
      </c>
      <c r="E1484" s="113" t="s">
        <v>290</v>
      </c>
      <c r="F1484" s="54" t="s">
        <v>333</v>
      </c>
      <c r="G1484" s="22">
        <v>127</v>
      </c>
      <c r="H1484" s="22">
        <v>22.46</v>
      </c>
      <c r="I1484" s="22">
        <f t="shared" si="72"/>
        <v>17.685039370078741</v>
      </c>
      <c r="J1484" s="10">
        <f t="shared" si="70"/>
        <v>-104.53999999999999</v>
      </c>
      <c r="K1484" s="321">
        <v>-66.44</v>
      </c>
      <c r="L1484" s="227" t="s">
        <v>1310</v>
      </c>
      <c r="M1484" s="350" t="s">
        <v>536</v>
      </c>
    </row>
    <row r="1485" spans="1:13" ht="52.8">
      <c r="A1485" s="77" t="e">
        <f>VLOOKUP(B1485,#REF!,3,FALSE)</f>
        <v>#REF!</v>
      </c>
      <c r="B1485" s="24">
        <v>1981</v>
      </c>
      <c r="C1485" s="15" t="s">
        <v>262</v>
      </c>
      <c r="D1485" s="12" t="s">
        <v>535</v>
      </c>
      <c r="E1485" s="113" t="s">
        <v>290</v>
      </c>
      <c r="F1485" s="54" t="s">
        <v>333</v>
      </c>
      <c r="G1485" s="22"/>
      <c r="H1485" s="22"/>
      <c r="I1485" s="10" t="str">
        <f t="shared" si="72"/>
        <v/>
      </c>
      <c r="J1485" s="10">
        <f t="shared" si="70"/>
        <v>0</v>
      </c>
      <c r="K1485" s="321">
        <v>-38.1</v>
      </c>
      <c r="L1485" s="227" t="s">
        <v>1305</v>
      </c>
      <c r="M1485" s="350" t="s">
        <v>536</v>
      </c>
    </row>
    <row r="1486" spans="1:13" ht="26.4">
      <c r="A1486" s="77" t="e">
        <f>VLOOKUP(B1486,#REF!,3,FALSE)</f>
        <v>#REF!</v>
      </c>
      <c r="B1486" s="24">
        <v>1981</v>
      </c>
      <c r="C1486" s="15" t="s">
        <v>262</v>
      </c>
      <c r="D1486" s="12" t="s">
        <v>535</v>
      </c>
      <c r="E1486" s="113" t="s">
        <v>290</v>
      </c>
      <c r="F1486" s="54" t="s">
        <v>602</v>
      </c>
      <c r="G1486" s="477">
        <v>1.9</v>
      </c>
      <c r="H1486" s="477">
        <v>0.55000000000000004</v>
      </c>
      <c r="I1486" s="22">
        <f t="shared" si="72"/>
        <v>28.947368421052634</v>
      </c>
      <c r="J1486" s="22">
        <f t="shared" si="70"/>
        <v>-1.3499999999999999</v>
      </c>
      <c r="K1486" s="321">
        <v>-1.35</v>
      </c>
      <c r="L1486" s="227" t="s">
        <v>1305</v>
      </c>
      <c r="M1486" s="350" t="s">
        <v>537</v>
      </c>
    </row>
    <row r="1487" spans="1:13" ht="26.4">
      <c r="A1487" s="77" t="e">
        <f>VLOOKUP(B1487,#REF!,3,FALSE)</f>
        <v>#REF!</v>
      </c>
      <c r="B1487" s="24">
        <v>1981</v>
      </c>
      <c r="C1487" s="15" t="s">
        <v>262</v>
      </c>
      <c r="D1487" s="12" t="s">
        <v>535</v>
      </c>
      <c r="E1487" s="113" t="s">
        <v>290</v>
      </c>
      <c r="F1487" s="54" t="s">
        <v>71</v>
      </c>
      <c r="G1487" s="477">
        <v>6.3</v>
      </c>
      <c r="H1487" s="477">
        <v>3.16</v>
      </c>
      <c r="I1487" s="22">
        <f t="shared" si="72"/>
        <v>50.158730158730158</v>
      </c>
      <c r="J1487" s="22">
        <f t="shared" si="70"/>
        <v>-3.1399999999999997</v>
      </c>
      <c r="K1487" s="321">
        <v>-3.14</v>
      </c>
      <c r="L1487" s="227" t="s">
        <v>1305</v>
      </c>
      <c r="M1487" s="350" t="s">
        <v>537</v>
      </c>
    </row>
    <row r="1488" spans="1:13" ht="52.8">
      <c r="A1488" s="77" t="e">
        <f>VLOOKUP(B1488,#REF!,3,FALSE)</f>
        <v>#REF!</v>
      </c>
      <c r="B1488" s="24">
        <v>1981</v>
      </c>
      <c r="C1488" s="15" t="s">
        <v>262</v>
      </c>
      <c r="D1488" s="12" t="s">
        <v>535</v>
      </c>
      <c r="E1488" s="113" t="s">
        <v>290</v>
      </c>
      <c r="F1488" s="54" t="s">
        <v>756</v>
      </c>
      <c r="G1488" s="22">
        <v>731</v>
      </c>
      <c r="H1488" s="22">
        <v>127.27</v>
      </c>
      <c r="I1488" s="22">
        <f t="shared" si="72"/>
        <v>17.410396716826266</v>
      </c>
      <c r="J1488" s="10">
        <f t="shared" si="70"/>
        <v>-603.73</v>
      </c>
      <c r="K1488" s="321">
        <v>-387.83</v>
      </c>
      <c r="L1488" s="227" t="s">
        <v>1310</v>
      </c>
      <c r="M1488" s="350" t="s">
        <v>536</v>
      </c>
    </row>
    <row r="1489" spans="1:13" ht="52.8">
      <c r="A1489" s="77" t="e">
        <f>VLOOKUP(B1489,#REF!,3,FALSE)</f>
        <v>#REF!</v>
      </c>
      <c r="B1489" s="24">
        <v>1981</v>
      </c>
      <c r="C1489" s="15" t="s">
        <v>262</v>
      </c>
      <c r="D1489" s="12" t="s">
        <v>535</v>
      </c>
      <c r="E1489" s="113" t="s">
        <v>290</v>
      </c>
      <c r="F1489" s="54" t="s">
        <v>756</v>
      </c>
      <c r="G1489" s="10"/>
      <c r="H1489" s="10"/>
      <c r="I1489" s="22" t="str">
        <f t="shared" si="72"/>
        <v/>
      </c>
      <c r="J1489" s="10">
        <f t="shared" si="70"/>
        <v>0</v>
      </c>
      <c r="K1489" s="321">
        <v>-215.9</v>
      </c>
      <c r="L1489" s="227" t="s">
        <v>1305</v>
      </c>
      <c r="M1489" s="350" t="s">
        <v>536</v>
      </c>
    </row>
    <row r="1490" spans="1:13" ht="26.4">
      <c r="A1490" s="77" t="e">
        <f>VLOOKUP(B1490,#REF!,3,FALSE)</f>
        <v>#REF!</v>
      </c>
      <c r="B1490" s="24">
        <v>1981</v>
      </c>
      <c r="C1490" s="15" t="s">
        <v>262</v>
      </c>
      <c r="D1490" s="12" t="s">
        <v>535</v>
      </c>
      <c r="E1490" s="113" t="s">
        <v>290</v>
      </c>
      <c r="F1490" s="54" t="s">
        <v>332</v>
      </c>
      <c r="G1490" s="477">
        <v>6.3</v>
      </c>
      <c r="H1490" s="477">
        <v>3.1</v>
      </c>
      <c r="I1490" s="22">
        <f t="shared" si="72"/>
        <v>49.206349206349209</v>
      </c>
      <c r="J1490" s="22">
        <f t="shared" si="70"/>
        <v>-3.1999999999999997</v>
      </c>
      <c r="K1490" s="321">
        <v>-3.2</v>
      </c>
      <c r="L1490" s="227" t="s">
        <v>1305</v>
      </c>
      <c r="M1490" s="350" t="s">
        <v>537</v>
      </c>
    </row>
    <row r="1491" spans="1:13" ht="26.4">
      <c r="A1491" s="77" t="e">
        <f>VLOOKUP(B1491,#REF!,3,FALSE)</f>
        <v>#REF!</v>
      </c>
      <c r="B1491" s="24">
        <v>1981</v>
      </c>
      <c r="C1491" s="15" t="s">
        <v>262</v>
      </c>
      <c r="D1491" s="12" t="s">
        <v>535</v>
      </c>
      <c r="E1491" s="113" t="s">
        <v>290</v>
      </c>
      <c r="F1491" s="54" t="s">
        <v>72</v>
      </c>
      <c r="G1491" s="477">
        <v>34.799999999999997</v>
      </c>
      <c r="H1491" s="477">
        <v>17.899999999999999</v>
      </c>
      <c r="I1491" s="22">
        <f t="shared" si="72"/>
        <v>51.436781609195407</v>
      </c>
      <c r="J1491" s="22">
        <f t="shared" si="70"/>
        <v>-16.899999999999999</v>
      </c>
      <c r="K1491" s="321">
        <v>-16.899999999999999</v>
      </c>
      <c r="L1491" s="227" t="s">
        <v>1305</v>
      </c>
      <c r="M1491" s="350" t="s">
        <v>537</v>
      </c>
    </row>
    <row r="1492" spans="1:13" ht="26.4">
      <c r="A1492" s="77" t="e">
        <f>VLOOKUP(B1492,#REF!,3,FALSE)</f>
        <v>#REF!</v>
      </c>
      <c r="B1492" s="103">
        <v>1981</v>
      </c>
      <c r="C1492" s="64" t="s">
        <v>262</v>
      </c>
      <c r="D1492" s="86" t="s">
        <v>535</v>
      </c>
      <c r="E1492" s="114" t="s">
        <v>290</v>
      </c>
      <c r="F1492" s="51" t="s">
        <v>12</v>
      </c>
      <c r="G1492" s="28">
        <f>SUM(G1484:G1491)</f>
        <v>907.3</v>
      </c>
      <c r="H1492" s="28">
        <f>SUM(H1484:H1491)</f>
        <v>174.44</v>
      </c>
      <c r="I1492" s="28">
        <f t="shared" si="72"/>
        <v>19.226275763253611</v>
      </c>
      <c r="J1492" s="28">
        <f t="shared" si="70"/>
        <v>-732.8599999999999</v>
      </c>
      <c r="K1492" s="28">
        <f>SUM(K1484:K1491)</f>
        <v>-732.86</v>
      </c>
      <c r="L1492" s="115"/>
      <c r="M1492" s="350"/>
    </row>
    <row r="1493" spans="1:13" ht="26.4">
      <c r="A1493" s="77" t="e">
        <f>VLOOKUP(B1493,#REF!,3,FALSE)</f>
        <v>#REF!</v>
      </c>
      <c r="B1493" s="159">
        <v>1981</v>
      </c>
      <c r="C1493" s="116" t="s">
        <v>262</v>
      </c>
      <c r="D1493" s="90"/>
      <c r="E1493" s="94"/>
      <c r="F1493" s="92" t="s">
        <v>13</v>
      </c>
      <c r="G1493" s="72">
        <f>+G1492+G1483+G1481+G1478+G1470+G1465</f>
        <v>5872.0399999999991</v>
      </c>
      <c r="H1493" s="72">
        <f>+H1492+H1483+H1481+H1478+H1470+H1465</f>
        <v>4255.1400000000003</v>
      </c>
      <c r="I1493" s="72">
        <f t="shared" si="72"/>
        <v>72.464424629260037</v>
      </c>
      <c r="J1493" s="72">
        <f t="shared" si="70"/>
        <v>-1616.8999999999987</v>
      </c>
      <c r="K1493" s="72">
        <f>+K1492+K1483+K1481+K1478+K1470+K1465</f>
        <v>-1616.8996399999996</v>
      </c>
      <c r="L1493" s="437"/>
      <c r="M1493" s="350"/>
    </row>
    <row r="1494" spans="1:13" ht="39.6">
      <c r="A1494" s="77" t="e">
        <f>VLOOKUP(B1494,#REF!,3,FALSE)</f>
        <v>#REF!</v>
      </c>
      <c r="B1494" s="24">
        <v>1568</v>
      </c>
      <c r="C1494" s="26" t="s">
        <v>192</v>
      </c>
      <c r="D1494" s="12" t="s">
        <v>15</v>
      </c>
      <c r="E1494" s="27" t="s">
        <v>193</v>
      </c>
      <c r="F1494" s="13" t="s">
        <v>8</v>
      </c>
      <c r="G1494" s="476">
        <v>2242.8000000000002</v>
      </c>
      <c r="H1494" s="476">
        <v>1911.3</v>
      </c>
      <c r="I1494" s="466">
        <f t="shared" si="72"/>
        <v>85.219368646334928</v>
      </c>
      <c r="J1494" s="466">
        <f t="shared" si="70"/>
        <v>-331.50000000000023</v>
      </c>
      <c r="K1494" s="476">
        <v>-321.8</v>
      </c>
      <c r="L1494" s="413" t="s">
        <v>1308</v>
      </c>
      <c r="M1494" s="350" t="s">
        <v>365</v>
      </c>
    </row>
    <row r="1495" spans="1:13" ht="39.6">
      <c r="A1495" s="77" t="e">
        <f>VLOOKUP(B1495,#REF!,3,FALSE)</f>
        <v>#REF!</v>
      </c>
      <c r="B1495" s="24">
        <v>1568</v>
      </c>
      <c r="C1495" s="26" t="s">
        <v>192</v>
      </c>
      <c r="D1495" s="12" t="s">
        <v>15</v>
      </c>
      <c r="E1495" s="27" t="s">
        <v>193</v>
      </c>
      <c r="F1495" s="13" t="s">
        <v>8</v>
      </c>
      <c r="G1495"/>
      <c r="H1495"/>
      <c r="I1495"/>
      <c r="J1495"/>
      <c r="K1495" s="476">
        <v>-8</v>
      </c>
      <c r="L1495" s="413" t="s">
        <v>1314</v>
      </c>
      <c r="M1495" s="350" t="s">
        <v>366</v>
      </c>
    </row>
    <row r="1496" spans="1:13" ht="39.6">
      <c r="A1496" s="77" t="e">
        <f>VLOOKUP(B1496,#REF!,3,FALSE)</f>
        <v>#REF!</v>
      </c>
      <c r="B1496" s="24">
        <v>1568</v>
      </c>
      <c r="C1496" s="26" t="s">
        <v>192</v>
      </c>
      <c r="D1496" s="12" t="s">
        <v>15</v>
      </c>
      <c r="E1496" s="27" t="s">
        <v>193</v>
      </c>
      <c r="F1496" s="13" t="s">
        <v>8</v>
      </c>
      <c r="G1496"/>
      <c r="H1496"/>
      <c r="I1496"/>
      <c r="J1496"/>
      <c r="K1496" s="476">
        <v>-1.7</v>
      </c>
      <c r="L1496" s="425" t="s">
        <v>1305</v>
      </c>
      <c r="M1496" s="350" t="s">
        <v>367</v>
      </c>
    </row>
    <row r="1497" spans="1:13" ht="39.6">
      <c r="A1497" s="77" t="e">
        <f>VLOOKUP(B1497,#REF!,3,FALSE)</f>
        <v>#REF!</v>
      </c>
      <c r="B1497" s="24">
        <v>1568</v>
      </c>
      <c r="C1497" s="26" t="s">
        <v>192</v>
      </c>
      <c r="D1497" s="12" t="s">
        <v>15</v>
      </c>
      <c r="E1497" s="27" t="s">
        <v>193</v>
      </c>
      <c r="F1497" s="13" t="s">
        <v>11</v>
      </c>
      <c r="G1497" s="22">
        <v>1.1000000000000001</v>
      </c>
      <c r="H1497" s="22">
        <v>0.1</v>
      </c>
      <c r="I1497" s="22">
        <f t="shared" si="72"/>
        <v>9.0909090909090917</v>
      </c>
      <c r="J1497" s="22">
        <f t="shared" si="70"/>
        <v>-1</v>
      </c>
      <c r="K1497" s="476">
        <v>-1</v>
      </c>
      <c r="L1497" s="425" t="s">
        <v>1305</v>
      </c>
      <c r="M1497" s="350" t="s">
        <v>364</v>
      </c>
    </row>
    <row r="1498" spans="1:13" ht="39.6">
      <c r="A1498" s="77" t="e">
        <f>VLOOKUP(B1498,#REF!,3,FALSE)</f>
        <v>#REF!</v>
      </c>
      <c r="B1498" s="103">
        <v>1568</v>
      </c>
      <c r="C1498" s="64" t="s">
        <v>192</v>
      </c>
      <c r="D1498" s="86" t="s">
        <v>15</v>
      </c>
      <c r="E1498" s="81" t="s">
        <v>193</v>
      </c>
      <c r="F1498" s="51" t="s">
        <v>12</v>
      </c>
      <c r="G1498" s="28">
        <f>SUM(G1494:G1497)</f>
        <v>2243.9</v>
      </c>
      <c r="H1498" s="28">
        <f>SUM(H1494:H1497)</f>
        <v>1911.3999999999999</v>
      </c>
      <c r="I1498" s="28">
        <f t="shared" si="72"/>
        <v>85.182049110922947</v>
      </c>
      <c r="J1498" s="28">
        <f t="shared" si="70"/>
        <v>-332.50000000000023</v>
      </c>
      <c r="K1498" s="28">
        <f>SUM(K1494:K1497)</f>
        <v>-332.5</v>
      </c>
      <c r="L1498" s="186"/>
      <c r="M1498" s="350"/>
    </row>
    <row r="1499" spans="1:13" ht="39.6">
      <c r="A1499" s="77" t="e">
        <f>VLOOKUP(B1499,#REF!,3,FALSE)</f>
        <v>#REF!</v>
      </c>
      <c r="B1499" s="159">
        <v>1568</v>
      </c>
      <c r="C1499" s="89" t="s">
        <v>192</v>
      </c>
      <c r="D1499" s="161"/>
      <c r="E1499" s="131"/>
      <c r="F1499" s="92" t="s">
        <v>13</v>
      </c>
      <c r="G1499" s="72">
        <f>+G1498</f>
        <v>2243.9</v>
      </c>
      <c r="H1499" s="72">
        <f t="shared" ref="H1499:K1499" si="73">+H1498</f>
        <v>1911.3999999999999</v>
      </c>
      <c r="I1499" s="72">
        <f t="shared" si="72"/>
        <v>85.182049110922947</v>
      </c>
      <c r="J1499" s="72">
        <f t="shared" si="70"/>
        <v>-332.50000000000023</v>
      </c>
      <c r="K1499" s="72">
        <f t="shared" si="73"/>
        <v>-332.5</v>
      </c>
      <c r="L1499" s="187"/>
      <c r="M1499" s="350"/>
    </row>
    <row r="1500" spans="1:13" ht="39.6">
      <c r="A1500" s="77" t="e">
        <f>VLOOKUP(B1500,#REF!,3,FALSE)</f>
        <v>#REF!</v>
      </c>
      <c r="B1500" s="24">
        <v>2164</v>
      </c>
      <c r="C1500" s="26" t="s">
        <v>202</v>
      </c>
      <c r="D1500" s="12" t="s">
        <v>413</v>
      </c>
      <c r="E1500" s="66" t="s">
        <v>193</v>
      </c>
      <c r="F1500" s="13" t="s">
        <v>8</v>
      </c>
      <c r="G1500" s="22">
        <v>1777.1</v>
      </c>
      <c r="H1500" s="22">
        <v>1609</v>
      </c>
      <c r="I1500" s="22">
        <f t="shared" si="72"/>
        <v>90.54076866805471</v>
      </c>
      <c r="J1500" s="10">
        <f t="shared" si="70"/>
        <v>-168.09999999999991</v>
      </c>
      <c r="K1500" s="22">
        <v>-157.1</v>
      </c>
      <c r="L1500" s="293" t="s">
        <v>1313</v>
      </c>
      <c r="M1500" s="350" t="s">
        <v>455</v>
      </c>
    </row>
    <row r="1501" spans="1:13" ht="39.6">
      <c r="A1501" s="77" t="e">
        <f>VLOOKUP(B1501,#REF!,3,FALSE)</f>
        <v>#REF!</v>
      </c>
      <c r="B1501" s="24">
        <v>2164</v>
      </c>
      <c r="C1501" s="26" t="s">
        <v>202</v>
      </c>
      <c r="D1501" s="12" t="s">
        <v>413</v>
      </c>
      <c r="E1501" s="66" t="s">
        <v>193</v>
      </c>
      <c r="F1501" s="13" t="s">
        <v>11</v>
      </c>
      <c r="G1501" s="22"/>
      <c r="H1501" s="22"/>
      <c r="I1501" s="22" t="str">
        <f t="shared" si="72"/>
        <v/>
      </c>
      <c r="J1501" s="10">
        <f t="shared" si="70"/>
        <v>0</v>
      </c>
      <c r="K1501" s="22">
        <v>-11</v>
      </c>
      <c r="L1501" s="430" t="s">
        <v>1314</v>
      </c>
      <c r="M1501" s="350" t="s">
        <v>454</v>
      </c>
    </row>
    <row r="1502" spans="1:13" ht="52.8">
      <c r="A1502" s="77" t="e">
        <f>VLOOKUP(B1502,#REF!,3,FALSE)</f>
        <v>#REF!</v>
      </c>
      <c r="B1502" s="103">
        <v>2164</v>
      </c>
      <c r="C1502" s="64" t="s">
        <v>202</v>
      </c>
      <c r="D1502" s="86" t="s">
        <v>413</v>
      </c>
      <c r="E1502" s="126" t="s">
        <v>193</v>
      </c>
      <c r="F1502" s="51" t="s">
        <v>12</v>
      </c>
      <c r="G1502" s="28">
        <f>SUM(G1500:G1501)</f>
        <v>1777.1</v>
      </c>
      <c r="H1502" s="28">
        <f>SUM(H1500:H1501)</f>
        <v>1609</v>
      </c>
      <c r="I1502" s="28">
        <f t="shared" si="72"/>
        <v>90.54076866805471</v>
      </c>
      <c r="J1502" s="28">
        <f t="shared" si="70"/>
        <v>-168.09999999999991</v>
      </c>
      <c r="K1502" s="28">
        <f>SUM(K1500:K1501)</f>
        <v>-168.1</v>
      </c>
      <c r="L1502" s="199"/>
      <c r="M1502" s="350"/>
    </row>
    <row r="1503" spans="1:13" ht="52.8">
      <c r="A1503" s="77" t="e">
        <f>VLOOKUP(B1503,#REF!,3,FALSE)</f>
        <v>#REF!</v>
      </c>
      <c r="B1503" s="159">
        <v>2164</v>
      </c>
      <c r="C1503" s="89" t="s">
        <v>202</v>
      </c>
      <c r="D1503" s="167"/>
      <c r="E1503" s="94"/>
      <c r="F1503" s="92" t="s">
        <v>13</v>
      </c>
      <c r="G1503" s="136">
        <f>+G1502</f>
        <v>1777.1</v>
      </c>
      <c r="H1503" s="136">
        <f t="shared" ref="H1503:K1503" si="74">+H1502</f>
        <v>1609</v>
      </c>
      <c r="I1503" s="136">
        <f t="shared" si="74"/>
        <v>90.54076866805471</v>
      </c>
      <c r="J1503" s="136">
        <f t="shared" si="70"/>
        <v>-168.09999999999991</v>
      </c>
      <c r="K1503" s="136">
        <f t="shared" si="74"/>
        <v>-168.1</v>
      </c>
      <c r="L1503" s="187"/>
      <c r="M1503" s="350"/>
    </row>
    <row r="1504" spans="1:13" ht="26.4">
      <c r="A1504" s="77" t="e">
        <f>VLOOKUP(B1504,#REF!,3,FALSE)</f>
        <v>#REF!</v>
      </c>
      <c r="B1504" s="24">
        <v>2104</v>
      </c>
      <c r="C1504" s="15" t="s">
        <v>266</v>
      </c>
      <c r="D1504" s="12" t="s">
        <v>413</v>
      </c>
      <c r="E1504" s="27" t="s">
        <v>193</v>
      </c>
      <c r="F1504" s="13" t="s">
        <v>8</v>
      </c>
      <c r="G1504" s="239">
        <v>2102.5</v>
      </c>
      <c r="H1504" s="239">
        <v>2055.86</v>
      </c>
      <c r="I1504" s="22">
        <f t="shared" si="72"/>
        <v>97.781688466111788</v>
      </c>
      <c r="J1504" s="10">
        <f t="shared" si="70"/>
        <v>-46.639999999999873</v>
      </c>
      <c r="K1504" s="10">
        <v>-46.64</v>
      </c>
      <c r="L1504" s="227" t="s">
        <v>27</v>
      </c>
      <c r="M1504" s="350" t="s">
        <v>381</v>
      </c>
    </row>
    <row r="1505" spans="1:13" ht="26.4">
      <c r="A1505" s="77" t="e">
        <f>VLOOKUP(B1505,#REF!,3,FALSE)</f>
        <v>#REF!</v>
      </c>
      <c r="B1505" s="24">
        <v>2104</v>
      </c>
      <c r="C1505" s="15" t="s">
        <v>266</v>
      </c>
      <c r="D1505" s="12" t="s">
        <v>413</v>
      </c>
      <c r="E1505" s="27" t="s">
        <v>193</v>
      </c>
      <c r="F1505" s="13" t="s">
        <v>11</v>
      </c>
      <c r="G1505" s="239">
        <v>8.24</v>
      </c>
      <c r="H1505" s="240">
        <v>7.31</v>
      </c>
      <c r="I1505" s="22">
        <f t="shared" si="72"/>
        <v>88.713592233009692</v>
      </c>
      <c r="J1505" s="10">
        <f t="shared" si="70"/>
        <v>-0.9300000000000006</v>
      </c>
      <c r="K1505" s="10">
        <v>-0.93</v>
      </c>
      <c r="L1505" s="227" t="s">
        <v>9</v>
      </c>
      <c r="M1505" s="350" t="s">
        <v>382</v>
      </c>
    </row>
    <row r="1506" spans="1:13" ht="26.4">
      <c r="A1506" s="77" t="e">
        <f>VLOOKUP(B1506,#REF!,3,FALSE)</f>
        <v>#REF!</v>
      </c>
      <c r="B1506" s="24">
        <v>2104</v>
      </c>
      <c r="C1506" s="15" t="s">
        <v>266</v>
      </c>
      <c r="D1506" s="12" t="s">
        <v>413</v>
      </c>
      <c r="E1506" s="27" t="s">
        <v>193</v>
      </c>
      <c r="F1506" s="41" t="s">
        <v>379</v>
      </c>
      <c r="G1506" s="239">
        <v>14.62</v>
      </c>
      <c r="H1506" s="239">
        <v>11.62</v>
      </c>
      <c r="I1506" s="22">
        <f t="shared" si="72"/>
        <v>79.480164158686733</v>
      </c>
      <c r="J1506" s="10">
        <f t="shared" si="70"/>
        <v>-3</v>
      </c>
      <c r="K1506" s="10">
        <v>-3</v>
      </c>
      <c r="L1506" s="227" t="s">
        <v>9</v>
      </c>
      <c r="M1506" s="350" t="s">
        <v>383</v>
      </c>
    </row>
    <row r="1507" spans="1:13" ht="26.4">
      <c r="A1507" s="77" t="e">
        <f>VLOOKUP(B1507,#REF!,3,FALSE)</f>
        <v>#REF!</v>
      </c>
      <c r="B1507" s="103">
        <v>2104</v>
      </c>
      <c r="C1507" s="53" t="s">
        <v>266</v>
      </c>
      <c r="D1507" s="86" t="s">
        <v>413</v>
      </c>
      <c r="E1507" s="81" t="s">
        <v>193</v>
      </c>
      <c r="F1507" s="51" t="s">
        <v>12</v>
      </c>
      <c r="G1507" s="28">
        <f>SUM(,G1504:G1505:G1506)</f>
        <v>2125.3599999999997</v>
      </c>
      <c r="H1507" s="28">
        <f>SUM(,H1504:H1505:H1506)</f>
        <v>2074.79</v>
      </c>
      <c r="I1507" s="28">
        <f t="shared" si="72"/>
        <v>97.620638385967567</v>
      </c>
      <c r="J1507" s="28">
        <f t="shared" si="70"/>
        <v>-50.569999999999709</v>
      </c>
      <c r="K1507" s="28">
        <f>SUM(K1504:K1506)</f>
        <v>-50.57</v>
      </c>
      <c r="L1507" s="115"/>
      <c r="M1507" s="350"/>
    </row>
    <row r="1508" spans="1:13" ht="26.4">
      <c r="A1508" s="77" t="e">
        <f>VLOOKUP(B1508,#REF!,3,FALSE)</f>
        <v>#REF!</v>
      </c>
      <c r="B1508" s="159">
        <v>2104</v>
      </c>
      <c r="C1508" s="102" t="s">
        <v>266</v>
      </c>
      <c r="D1508" s="90"/>
      <c r="E1508" s="94"/>
      <c r="F1508" s="92" t="s">
        <v>13</v>
      </c>
      <c r="G1508" s="136">
        <f>+G1507</f>
        <v>2125.3599999999997</v>
      </c>
      <c r="H1508" s="136">
        <f t="shared" ref="H1508:K1508" si="75">+H1507</f>
        <v>2074.79</v>
      </c>
      <c r="I1508" s="136">
        <f t="shared" si="72"/>
        <v>97.620638385967567</v>
      </c>
      <c r="J1508" s="136">
        <f t="shared" ref="J1508:J1582" si="76">+H1508-G1508</f>
        <v>-50.569999999999709</v>
      </c>
      <c r="K1508" s="136">
        <f t="shared" si="75"/>
        <v>-50.57</v>
      </c>
      <c r="L1508" s="187"/>
      <c r="M1508" s="350"/>
    </row>
    <row r="1509" spans="1:13" ht="26.4">
      <c r="A1509" s="77" t="e">
        <f>VLOOKUP(B1509,#REF!,3,FALSE)</f>
        <v>#REF!</v>
      </c>
      <c r="B1509" s="24">
        <v>2105</v>
      </c>
      <c r="C1509" s="26" t="s">
        <v>267</v>
      </c>
      <c r="D1509" s="12" t="s">
        <v>413</v>
      </c>
      <c r="E1509" s="66" t="s">
        <v>193</v>
      </c>
      <c r="F1509" s="13" t="s">
        <v>8</v>
      </c>
      <c r="G1509" s="10">
        <v>2723.4</v>
      </c>
      <c r="H1509" s="10">
        <v>2605.4</v>
      </c>
      <c r="I1509" s="22">
        <f t="shared" si="72"/>
        <v>95.667180729969886</v>
      </c>
      <c r="J1509" s="10">
        <f t="shared" si="76"/>
        <v>-118</v>
      </c>
      <c r="K1509" s="294">
        <v>-45.5</v>
      </c>
      <c r="L1509" s="229" t="s">
        <v>27</v>
      </c>
      <c r="M1509" s="350" t="s">
        <v>538</v>
      </c>
    </row>
    <row r="1510" spans="1:13" ht="26.4">
      <c r="A1510" s="77" t="e">
        <f>VLOOKUP(B1510,#REF!,3,FALSE)</f>
        <v>#REF!</v>
      </c>
      <c r="B1510" s="24">
        <v>2105</v>
      </c>
      <c r="C1510" s="26" t="s">
        <v>267</v>
      </c>
      <c r="D1510" s="12" t="s">
        <v>413</v>
      </c>
      <c r="E1510" s="66" t="s">
        <v>193</v>
      </c>
      <c r="F1510" s="13" t="s">
        <v>8</v>
      </c>
      <c r="G1510" s="10"/>
      <c r="H1510" s="10"/>
      <c r="I1510" s="22"/>
      <c r="J1510" s="10"/>
      <c r="K1510" s="294">
        <v>-72.5</v>
      </c>
      <c r="L1510" s="229" t="s">
        <v>56</v>
      </c>
      <c r="M1510" s="350" t="s">
        <v>539</v>
      </c>
    </row>
    <row r="1511" spans="1:13" ht="26.4">
      <c r="A1511" s="77" t="e">
        <f>VLOOKUP(B1511,#REF!,3,FALSE)</f>
        <v>#REF!</v>
      </c>
      <c r="B1511" s="24">
        <v>2105</v>
      </c>
      <c r="C1511" s="26" t="s">
        <v>267</v>
      </c>
      <c r="D1511" s="12" t="s">
        <v>413</v>
      </c>
      <c r="E1511" s="66" t="s">
        <v>193</v>
      </c>
      <c r="F1511" s="13" t="s">
        <v>11</v>
      </c>
      <c r="G1511" s="10">
        <v>1.7</v>
      </c>
      <c r="H1511" s="10">
        <v>1.4</v>
      </c>
      <c r="I1511" s="22">
        <f t="shared" si="72"/>
        <v>82.35294117647058</v>
      </c>
      <c r="J1511" s="10">
        <f t="shared" si="76"/>
        <v>-0.30000000000000004</v>
      </c>
      <c r="K1511" s="294">
        <v>-0.3</v>
      </c>
      <c r="L1511" s="227" t="s">
        <v>18</v>
      </c>
      <c r="M1511" s="350" t="s">
        <v>540</v>
      </c>
    </row>
    <row r="1512" spans="1:13" ht="26.4">
      <c r="A1512" s="77" t="e">
        <f>VLOOKUP(B1512,#REF!,3,FALSE)</f>
        <v>#REF!</v>
      </c>
      <c r="B1512" s="24">
        <v>2105</v>
      </c>
      <c r="C1512" s="26" t="s">
        <v>267</v>
      </c>
      <c r="D1512" s="12" t="s">
        <v>413</v>
      </c>
      <c r="E1512" s="66" t="s">
        <v>193</v>
      </c>
      <c r="F1512" s="41" t="s">
        <v>379</v>
      </c>
      <c r="G1512" s="10">
        <v>12.2</v>
      </c>
      <c r="H1512" s="10">
        <v>10.8</v>
      </c>
      <c r="I1512" s="22">
        <f t="shared" si="72"/>
        <v>88.524590163934434</v>
      </c>
      <c r="J1512" s="10">
        <f t="shared" si="76"/>
        <v>-1.3999999999999986</v>
      </c>
      <c r="K1512" s="294">
        <v>-1.4</v>
      </c>
      <c r="L1512" s="229" t="s">
        <v>155</v>
      </c>
      <c r="M1512" s="350" t="s">
        <v>541</v>
      </c>
    </row>
    <row r="1513" spans="1:13" ht="26.4">
      <c r="A1513" s="77" t="e">
        <f>VLOOKUP(B1513,#REF!,3,FALSE)</f>
        <v>#REF!</v>
      </c>
      <c r="B1513" s="103">
        <v>2105</v>
      </c>
      <c r="C1513" s="64" t="s">
        <v>267</v>
      </c>
      <c r="D1513" s="86" t="s">
        <v>413</v>
      </c>
      <c r="E1513" s="126" t="s">
        <v>193</v>
      </c>
      <c r="F1513" s="51" t="s">
        <v>12</v>
      </c>
      <c r="G1513" s="28">
        <f>SUM(G1509:G1512)</f>
        <v>2737.2999999999997</v>
      </c>
      <c r="H1513" s="28">
        <f>SUM(H1509:H1512)</f>
        <v>2617.6000000000004</v>
      </c>
      <c r="I1513" s="28">
        <f t="shared" si="72"/>
        <v>95.627077777371881</v>
      </c>
      <c r="J1513" s="28">
        <f t="shared" si="76"/>
        <v>-119.69999999999936</v>
      </c>
      <c r="K1513" s="28">
        <f>SUM(K1509:K1512)</f>
        <v>-119.7</v>
      </c>
      <c r="L1513" s="186"/>
      <c r="M1513" s="350"/>
    </row>
    <row r="1514" spans="1:13" ht="26.4">
      <c r="A1514" s="77" t="e">
        <f>VLOOKUP(B1514,#REF!,3,FALSE)</f>
        <v>#REF!</v>
      </c>
      <c r="B1514" s="159">
        <v>2105</v>
      </c>
      <c r="C1514" s="89" t="s">
        <v>267</v>
      </c>
      <c r="D1514" s="90"/>
      <c r="E1514" s="94"/>
      <c r="F1514" s="92" t="s">
        <v>13</v>
      </c>
      <c r="G1514" s="72">
        <f>+G1513</f>
        <v>2737.2999999999997</v>
      </c>
      <c r="H1514" s="72">
        <f t="shared" ref="H1514:K1514" si="77">+H1513</f>
        <v>2617.6000000000004</v>
      </c>
      <c r="I1514" s="72">
        <f t="shared" si="72"/>
        <v>95.627077777371881</v>
      </c>
      <c r="J1514" s="72">
        <f t="shared" si="76"/>
        <v>-119.69999999999936</v>
      </c>
      <c r="K1514" s="72">
        <f t="shared" si="77"/>
        <v>-119.7</v>
      </c>
      <c r="L1514" s="187"/>
      <c r="M1514" s="350"/>
    </row>
    <row r="1515" spans="1:13" ht="26.4">
      <c r="A1515" s="77" t="e">
        <f>VLOOKUP(B1515,#REF!,3,FALSE)</f>
        <v>#REF!</v>
      </c>
      <c r="B1515" s="24">
        <v>2106</v>
      </c>
      <c r="C1515" s="26" t="s">
        <v>194</v>
      </c>
      <c r="D1515" s="12" t="s">
        <v>413</v>
      </c>
      <c r="E1515" s="66" t="s">
        <v>193</v>
      </c>
      <c r="F1515" s="13" t="s">
        <v>8</v>
      </c>
      <c r="G1515" s="315">
        <v>2292.6</v>
      </c>
      <c r="H1515" s="312">
        <v>2272.6999999999998</v>
      </c>
      <c r="I1515" s="312">
        <f t="shared" si="72"/>
        <v>99.131989880485037</v>
      </c>
      <c r="J1515" s="315">
        <f t="shared" si="76"/>
        <v>-19.900000000000091</v>
      </c>
      <c r="K1515" s="367">
        <v>-4.8</v>
      </c>
      <c r="L1515" s="227" t="s">
        <v>27</v>
      </c>
      <c r="M1515" s="350" t="s">
        <v>501</v>
      </c>
    </row>
    <row r="1516" spans="1:13" ht="26.4">
      <c r="A1516" s="77" t="e">
        <f>VLOOKUP(B1516,#REF!,3,FALSE)</f>
        <v>#REF!</v>
      </c>
      <c r="B1516" s="24">
        <v>2106</v>
      </c>
      <c r="C1516" s="26" t="s">
        <v>194</v>
      </c>
      <c r="D1516" s="12" t="s">
        <v>413</v>
      </c>
      <c r="E1516" s="66" t="s">
        <v>193</v>
      </c>
      <c r="F1516" s="13" t="s">
        <v>8</v>
      </c>
      <c r="G1516" s="315"/>
      <c r="H1516" s="312"/>
      <c r="I1516" s="312"/>
      <c r="J1516" s="315"/>
      <c r="K1516" s="367">
        <v>-13.1</v>
      </c>
      <c r="L1516" s="227" t="s">
        <v>155</v>
      </c>
      <c r="M1516" s="350" t="s">
        <v>502</v>
      </c>
    </row>
    <row r="1517" spans="1:13" ht="26.4">
      <c r="A1517" s="77" t="e">
        <f>VLOOKUP(B1517,#REF!,3,FALSE)</f>
        <v>#REF!</v>
      </c>
      <c r="B1517" s="24">
        <v>2106</v>
      </c>
      <c r="C1517" s="26" t="s">
        <v>194</v>
      </c>
      <c r="D1517" s="12" t="s">
        <v>413</v>
      </c>
      <c r="E1517" s="66" t="s">
        <v>193</v>
      </c>
      <c r="F1517" s="13" t="s">
        <v>8</v>
      </c>
      <c r="G1517" s="315"/>
      <c r="H1517" s="312"/>
      <c r="I1517" s="312"/>
      <c r="J1517" s="315"/>
      <c r="K1517" s="367">
        <v>-2</v>
      </c>
      <c r="L1517" s="227" t="s">
        <v>50</v>
      </c>
      <c r="M1517" s="350" t="s">
        <v>369</v>
      </c>
    </row>
    <row r="1518" spans="1:13" ht="26.4">
      <c r="A1518" s="77" t="e">
        <f>VLOOKUP(B1518,#REF!,3,FALSE)</f>
        <v>#REF!</v>
      </c>
      <c r="B1518" s="24">
        <v>2106</v>
      </c>
      <c r="C1518" s="26" t="s">
        <v>194</v>
      </c>
      <c r="D1518" s="12" t="s">
        <v>413</v>
      </c>
      <c r="E1518" s="66" t="s">
        <v>193</v>
      </c>
      <c r="F1518" s="13" t="s">
        <v>11</v>
      </c>
      <c r="G1518" s="352">
        <v>0.2</v>
      </c>
      <c r="H1518" s="316">
        <v>0</v>
      </c>
      <c r="I1518" s="312"/>
      <c r="J1518" s="315">
        <f t="shared" si="76"/>
        <v>-0.2</v>
      </c>
      <c r="K1518" s="367">
        <v>-0.2</v>
      </c>
      <c r="L1518" s="227" t="s">
        <v>155</v>
      </c>
      <c r="M1518" s="350" t="s">
        <v>502</v>
      </c>
    </row>
    <row r="1519" spans="1:13" ht="26.4">
      <c r="A1519" s="77" t="e">
        <f>VLOOKUP(B1519,#REF!,3,FALSE)</f>
        <v>#REF!</v>
      </c>
      <c r="B1519" s="24">
        <v>2106</v>
      </c>
      <c r="C1519" s="26" t="s">
        <v>194</v>
      </c>
      <c r="D1519" s="12" t="s">
        <v>413</v>
      </c>
      <c r="E1519" s="66" t="s">
        <v>193</v>
      </c>
      <c r="F1519" s="13" t="s">
        <v>379</v>
      </c>
      <c r="G1519" s="352">
        <v>0.7</v>
      </c>
      <c r="H1519" s="352">
        <v>0.7</v>
      </c>
      <c r="I1519" s="315">
        <f t="shared" si="72"/>
        <v>100</v>
      </c>
      <c r="J1519" s="315">
        <f t="shared" si="76"/>
        <v>0</v>
      </c>
      <c r="K1519" s="10">
        <v>0</v>
      </c>
      <c r="L1519" s="23"/>
      <c r="M1519" s="350"/>
    </row>
    <row r="1520" spans="1:13" ht="26.4">
      <c r="A1520" s="77" t="e">
        <f>VLOOKUP(B1520,#REF!,3,FALSE)</f>
        <v>#REF!</v>
      </c>
      <c r="B1520" s="103">
        <v>2106</v>
      </c>
      <c r="C1520" s="64" t="s">
        <v>194</v>
      </c>
      <c r="D1520" s="86" t="s">
        <v>413</v>
      </c>
      <c r="E1520" s="126" t="s">
        <v>193</v>
      </c>
      <c r="F1520" s="51" t="s">
        <v>12</v>
      </c>
      <c r="G1520" s="28">
        <f>SUM(G1515:G1519)</f>
        <v>2293.4999999999995</v>
      </c>
      <c r="H1520" s="28">
        <f>SUM(H1515:H1519)</f>
        <v>2273.3999999999996</v>
      </c>
      <c r="I1520" s="28">
        <f t="shared" si="72"/>
        <v>99.123610202746889</v>
      </c>
      <c r="J1520" s="28">
        <f t="shared" si="76"/>
        <v>-20.099999999999909</v>
      </c>
      <c r="K1520" s="28">
        <f>SUM(K1515:K1519)</f>
        <v>-20.099999999999998</v>
      </c>
      <c r="L1520" s="188"/>
      <c r="M1520" s="350"/>
    </row>
    <row r="1521" spans="1:13" ht="26.4">
      <c r="A1521" s="77" t="e">
        <f>VLOOKUP(B1521,#REF!,3,FALSE)</f>
        <v>#REF!</v>
      </c>
      <c r="B1521" s="159">
        <v>2106</v>
      </c>
      <c r="C1521" s="89" t="s">
        <v>194</v>
      </c>
      <c r="D1521" s="90"/>
      <c r="E1521" s="94"/>
      <c r="F1521" s="92" t="s">
        <v>13</v>
      </c>
      <c r="G1521" s="72">
        <f>+G1520</f>
        <v>2293.4999999999995</v>
      </c>
      <c r="H1521" s="72">
        <f t="shared" ref="H1521:K1521" si="78">+H1520</f>
        <v>2273.3999999999996</v>
      </c>
      <c r="I1521" s="72">
        <f t="shared" si="72"/>
        <v>99.123610202746889</v>
      </c>
      <c r="J1521" s="72">
        <f t="shared" si="76"/>
        <v>-20.099999999999909</v>
      </c>
      <c r="K1521" s="72">
        <f t="shared" si="78"/>
        <v>-20.099999999999998</v>
      </c>
      <c r="L1521" s="187"/>
      <c r="M1521" s="350"/>
    </row>
    <row r="1522" spans="1:13">
      <c r="A1522" s="77" t="e">
        <f>VLOOKUP(B1522,#REF!,3,FALSE)</f>
        <v>#REF!</v>
      </c>
      <c r="B1522" s="168">
        <v>2107</v>
      </c>
      <c r="C1522" s="69" t="s">
        <v>268</v>
      </c>
      <c r="D1522" s="40" t="s">
        <v>413</v>
      </c>
      <c r="E1522" s="46" t="s">
        <v>193</v>
      </c>
      <c r="F1522" s="468" t="s">
        <v>8</v>
      </c>
      <c r="G1522" s="477">
        <v>1596.1</v>
      </c>
      <c r="H1522" s="477">
        <v>1550.6</v>
      </c>
      <c r="I1522" s="465">
        <f t="shared" si="72"/>
        <v>97.149301422216652</v>
      </c>
      <c r="J1522" s="466">
        <f t="shared" si="76"/>
        <v>-45.5</v>
      </c>
      <c r="K1522" s="30">
        <v>-34.700000000000003</v>
      </c>
      <c r="L1522" s="12" t="s">
        <v>1313</v>
      </c>
      <c r="M1522" s="350" t="s">
        <v>343</v>
      </c>
    </row>
    <row r="1523" spans="1:13">
      <c r="B1523" s="168"/>
      <c r="C1523" s="69"/>
      <c r="D1523" s="40"/>
      <c r="E1523" s="46"/>
      <c r="F1523"/>
      <c r="G1523"/>
      <c r="H1523"/>
      <c r="I1523"/>
      <c r="J1523"/>
      <c r="K1523" s="30">
        <v>-7</v>
      </c>
      <c r="L1523" s="12" t="s">
        <v>50</v>
      </c>
      <c r="M1523" s="350" t="s">
        <v>370</v>
      </c>
    </row>
    <row r="1524" spans="1:13">
      <c r="A1524" s="77" t="e">
        <f>VLOOKUP(B1524,#REF!,3,FALSE)</f>
        <v>#REF!</v>
      </c>
      <c r="B1524" s="168">
        <v>2107</v>
      </c>
      <c r="C1524" s="69" t="s">
        <v>268</v>
      </c>
      <c r="D1524" s="40" t="s">
        <v>413</v>
      </c>
      <c r="E1524" s="46" t="s">
        <v>193</v>
      </c>
      <c r="F1524"/>
      <c r="G1524"/>
      <c r="H1524"/>
      <c r="I1524"/>
      <c r="J1524"/>
      <c r="K1524" s="30">
        <v>-3.8</v>
      </c>
      <c r="L1524" s="12" t="s">
        <v>155</v>
      </c>
      <c r="M1524" s="350" t="s">
        <v>355</v>
      </c>
    </row>
    <row r="1525" spans="1:13">
      <c r="A1525" s="77" t="e">
        <f>VLOOKUP(B1525,#REF!,3,FALSE)</f>
        <v>#REF!</v>
      </c>
      <c r="B1525" s="168">
        <v>2107</v>
      </c>
      <c r="C1525" s="69" t="s">
        <v>268</v>
      </c>
      <c r="D1525" s="40" t="s">
        <v>413</v>
      </c>
      <c r="E1525" s="488" t="s">
        <v>193</v>
      </c>
      <c r="F1525" s="468" t="s">
        <v>11</v>
      </c>
      <c r="G1525" s="464">
        <v>5</v>
      </c>
      <c r="H1525" s="464">
        <v>3.8</v>
      </c>
      <c r="I1525" s="465">
        <f t="shared" si="72"/>
        <v>76</v>
      </c>
      <c r="J1525" s="466">
        <f t="shared" si="76"/>
        <v>-1.2000000000000002</v>
      </c>
      <c r="K1525" s="30">
        <v>-1.1000000000000001</v>
      </c>
      <c r="L1525" s="12" t="s">
        <v>50</v>
      </c>
      <c r="M1525" s="350" t="s">
        <v>370</v>
      </c>
    </row>
    <row r="1526" spans="1:13">
      <c r="B1526" s="168"/>
      <c r="C1526" s="69"/>
      <c r="D1526" s="40"/>
      <c r="E1526"/>
      <c r="F1526"/>
      <c r="G1526"/>
      <c r="H1526"/>
      <c r="I1526"/>
      <c r="J1526"/>
      <c r="K1526" s="30">
        <v>-0.1</v>
      </c>
      <c r="L1526" s="12" t="s">
        <v>155</v>
      </c>
      <c r="M1526" s="350" t="s">
        <v>355</v>
      </c>
    </row>
    <row r="1527" spans="1:13" ht="26.4">
      <c r="A1527" s="77" t="e">
        <f>VLOOKUP(B1527,#REF!,3,FALSE)</f>
        <v>#REF!</v>
      </c>
      <c r="B1527" s="169">
        <v>2107</v>
      </c>
      <c r="C1527" s="129" t="s">
        <v>268</v>
      </c>
      <c r="D1527" s="86" t="s">
        <v>413</v>
      </c>
      <c r="E1527" s="56" t="s">
        <v>193</v>
      </c>
      <c r="F1527" s="51" t="s">
        <v>12</v>
      </c>
      <c r="G1527" s="28">
        <f>SUM(G1522:G1525)</f>
        <v>1601.1</v>
      </c>
      <c r="H1527" s="28">
        <f>SUM(H1522:H1525)</f>
        <v>1554.3999999999999</v>
      </c>
      <c r="I1527" s="28">
        <f t="shared" si="72"/>
        <v>97.083255262007356</v>
      </c>
      <c r="J1527" s="28">
        <f t="shared" si="76"/>
        <v>-46.700000000000045</v>
      </c>
      <c r="K1527" s="28">
        <f>SUM(K1522:K1526)</f>
        <v>-46.7</v>
      </c>
      <c r="L1527" s="190"/>
      <c r="M1527" s="350"/>
    </row>
    <row r="1528" spans="1:13" ht="26.4">
      <c r="A1528" s="77" t="e">
        <f>VLOOKUP(B1528,#REF!,3,FALSE)</f>
        <v>#REF!</v>
      </c>
      <c r="B1528" s="170">
        <v>2107</v>
      </c>
      <c r="C1528" s="89" t="s">
        <v>268</v>
      </c>
      <c r="D1528" s="90"/>
      <c r="E1528" s="94"/>
      <c r="F1528" s="92" t="s">
        <v>13</v>
      </c>
      <c r="G1528" s="72">
        <f>+G1527</f>
        <v>1601.1</v>
      </c>
      <c r="H1528" s="72">
        <f t="shared" ref="H1528:K1528" si="79">+H1527</f>
        <v>1554.3999999999999</v>
      </c>
      <c r="I1528" s="72">
        <f t="shared" si="72"/>
        <v>97.083255262007356</v>
      </c>
      <c r="J1528" s="72">
        <f t="shared" si="76"/>
        <v>-46.700000000000045</v>
      </c>
      <c r="K1528" s="72">
        <f t="shared" si="79"/>
        <v>-46.7</v>
      </c>
      <c r="L1528" s="187"/>
      <c r="M1528" s="350"/>
    </row>
    <row r="1529" spans="1:13">
      <c r="A1529" s="77" t="e">
        <f>VLOOKUP(B1529,#REF!,3,FALSE)</f>
        <v>#REF!</v>
      </c>
      <c r="B1529" s="168">
        <v>2108</v>
      </c>
      <c r="C1529" s="485" t="s">
        <v>269</v>
      </c>
      <c r="D1529" s="486" t="s">
        <v>413</v>
      </c>
      <c r="E1529" s="487" t="s">
        <v>193</v>
      </c>
      <c r="F1529" s="468" t="s">
        <v>8</v>
      </c>
      <c r="G1529" s="474">
        <v>1115.0999999999999</v>
      </c>
      <c r="H1529" s="474">
        <v>1065.4000000000001</v>
      </c>
      <c r="I1529" s="466">
        <f t="shared" si="72"/>
        <v>95.543000627746409</v>
      </c>
      <c r="J1529" s="466">
        <f t="shared" si="76"/>
        <v>-49.699999999999818</v>
      </c>
      <c r="K1529" s="368">
        <v>-48.6</v>
      </c>
      <c r="L1529" s="431" t="s">
        <v>27</v>
      </c>
      <c r="M1529" s="350" t="s">
        <v>353</v>
      </c>
    </row>
    <row r="1530" spans="1:13">
      <c r="A1530" s="77" t="e">
        <f>VLOOKUP(B1530,#REF!,3,FALSE)</f>
        <v>#REF!</v>
      </c>
      <c r="B1530" s="168">
        <v>2108</v>
      </c>
      <c r="C1530"/>
      <c r="D1530"/>
      <c r="E1530"/>
      <c r="F1530"/>
      <c r="G1530"/>
      <c r="H1530"/>
      <c r="I1530"/>
      <c r="J1530"/>
      <c r="K1530" s="368">
        <v>-0.4</v>
      </c>
      <c r="L1530" s="431" t="s">
        <v>1312</v>
      </c>
      <c r="M1530" s="350" t="s">
        <v>354</v>
      </c>
    </row>
    <row r="1531" spans="1:13">
      <c r="A1531" s="77" t="e">
        <f>VLOOKUP(B1531,#REF!,3,FALSE)</f>
        <v>#REF!</v>
      </c>
      <c r="B1531" s="168">
        <v>2108</v>
      </c>
      <c r="C1531"/>
      <c r="D1531"/>
      <c r="E1531"/>
      <c r="F1531"/>
      <c r="G1531"/>
      <c r="H1531"/>
      <c r="I1531"/>
      <c r="J1531"/>
      <c r="K1531" s="368">
        <v>-0.7</v>
      </c>
      <c r="L1531" s="431" t="s">
        <v>1314</v>
      </c>
      <c r="M1531" s="350" t="s">
        <v>355</v>
      </c>
    </row>
    <row r="1532" spans="1:13">
      <c r="A1532" s="77" t="e">
        <f>VLOOKUP(B1532,#REF!,3,FALSE)</f>
        <v>#REF!</v>
      </c>
      <c r="B1532" s="168">
        <v>2108</v>
      </c>
      <c r="C1532" s="69" t="s">
        <v>269</v>
      </c>
      <c r="D1532" s="40" t="s">
        <v>413</v>
      </c>
      <c r="E1532" s="171" t="s">
        <v>193</v>
      </c>
      <c r="F1532" s="13" t="s">
        <v>11</v>
      </c>
      <c r="G1532" s="237">
        <v>0.6</v>
      </c>
      <c r="H1532" s="237">
        <v>0.2</v>
      </c>
      <c r="I1532" s="10">
        <f t="shared" si="72"/>
        <v>33.333333333333336</v>
      </c>
      <c r="J1532" s="10">
        <f t="shared" si="76"/>
        <v>-0.39999999999999997</v>
      </c>
      <c r="K1532" s="237">
        <v>-0.4</v>
      </c>
      <c r="L1532" s="379" t="s">
        <v>1305</v>
      </c>
      <c r="M1532" s="350" t="s">
        <v>356</v>
      </c>
    </row>
    <row r="1533" spans="1:13" ht="26.4">
      <c r="A1533" s="77" t="e">
        <f>VLOOKUP(B1533,#REF!,3,FALSE)</f>
        <v>#REF!</v>
      </c>
      <c r="B1533" s="169">
        <v>2108</v>
      </c>
      <c r="C1533" s="129" t="s">
        <v>269</v>
      </c>
      <c r="D1533" s="150" t="s">
        <v>413</v>
      </c>
      <c r="E1533" s="172" t="s">
        <v>193</v>
      </c>
      <c r="F1533" s="51" t="s">
        <v>12</v>
      </c>
      <c r="G1533" s="28">
        <f>SUM(G1529:G1532)</f>
        <v>1115.6999999999998</v>
      </c>
      <c r="H1533" s="28">
        <f>SUM(H1529:H1532)</f>
        <v>1065.6000000000001</v>
      </c>
      <c r="I1533" s="28">
        <f t="shared" si="72"/>
        <v>95.509545576767977</v>
      </c>
      <c r="J1533" s="28">
        <f t="shared" si="76"/>
        <v>-50.099999999999682</v>
      </c>
      <c r="K1533" s="28">
        <f>SUM(K1529:K1532)</f>
        <v>-50.1</v>
      </c>
      <c r="L1533" s="190"/>
      <c r="M1533" s="350"/>
    </row>
    <row r="1534" spans="1:13" ht="26.4">
      <c r="A1534" s="77" t="e">
        <f>VLOOKUP(B1534,#REF!,3,FALSE)</f>
        <v>#REF!</v>
      </c>
      <c r="B1534" s="170">
        <v>2108</v>
      </c>
      <c r="C1534" s="89" t="s">
        <v>269</v>
      </c>
      <c r="D1534" s="90"/>
      <c r="E1534" s="94"/>
      <c r="F1534" s="92" t="s">
        <v>13</v>
      </c>
      <c r="G1534" s="72">
        <f>+G1533</f>
        <v>1115.6999999999998</v>
      </c>
      <c r="H1534" s="72">
        <f t="shared" ref="H1534:K1534" si="80">+H1533</f>
        <v>1065.6000000000001</v>
      </c>
      <c r="I1534" s="72">
        <f t="shared" si="72"/>
        <v>95.509545576767977</v>
      </c>
      <c r="J1534" s="72">
        <f t="shared" si="76"/>
        <v>-50.099999999999682</v>
      </c>
      <c r="K1534" s="72">
        <f t="shared" si="80"/>
        <v>-50.1</v>
      </c>
      <c r="L1534" s="187"/>
      <c r="M1534" s="350"/>
    </row>
    <row r="1535" spans="1:13" ht="26.4">
      <c r="A1535" s="77" t="e">
        <f>VLOOKUP(B1535,#REF!,3,FALSE)</f>
        <v>#REF!</v>
      </c>
      <c r="B1535" s="168">
        <v>2109</v>
      </c>
      <c r="C1535" s="46" t="s">
        <v>271</v>
      </c>
      <c r="D1535" s="40" t="s">
        <v>413</v>
      </c>
      <c r="E1535" s="173" t="s">
        <v>193</v>
      </c>
      <c r="F1535" s="214" t="s">
        <v>8</v>
      </c>
      <c r="G1535" s="464">
        <v>1022</v>
      </c>
      <c r="H1535" s="464">
        <v>1022</v>
      </c>
      <c r="I1535" s="22">
        <f t="shared" si="72"/>
        <v>100</v>
      </c>
      <c r="J1535" s="10">
        <f t="shared" si="76"/>
        <v>0</v>
      </c>
      <c r="K1535" s="57"/>
      <c r="L1535" s="191"/>
      <c r="M1535" s="350"/>
    </row>
    <row r="1536" spans="1:13" ht="26.4">
      <c r="A1536" s="77" t="e">
        <f>VLOOKUP(B1536,#REF!,3,FALSE)</f>
        <v>#REF!</v>
      </c>
      <c r="B1536" s="169">
        <v>2109</v>
      </c>
      <c r="C1536" s="56" t="s">
        <v>271</v>
      </c>
      <c r="D1536" s="86" t="s">
        <v>413</v>
      </c>
      <c r="E1536" s="176" t="s">
        <v>193</v>
      </c>
      <c r="F1536" s="51" t="s">
        <v>12</v>
      </c>
      <c r="G1536" s="28">
        <f>SUM(G1535:G1535)</f>
        <v>1022</v>
      </c>
      <c r="H1536" s="28">
        <f>SUM(H1535:H1535)</f>
        <v>1022</v>
      </c>
      <c r="I1536" s="28">
        <f t="shared" si="72"/>
        <v>100</v>
      </c>
      <c r="J1536" s="28">
        <f t="shared" si="76"/>
        <v>0</v>
      </c>
      <c r="K1536" s="28">
        <f>SUM(K1535:K1535)</f>
        <v>0</v>
      </c>
      <c r="L1536" s="190"/>
      <c r="M1536" s="350"/>
    </row>
    <row r="1537" spans="1:13" ht="26.4">
      <c r="A1537" s="77" t="e">
        <f>VLOOKUP(B1537,#REF!,3,FALSE)</f>
        <v>#REF!</v>
      </c>
      <c r="B1537" s="170">
        <v>2109</v>
      </c>
      <c r="C1537" s="106" t="s">
        <v>271</v>
      </c>
      <c r="D1537" s="175"/>
      <c r="E1537" s="353"/>
      <c r="F1537" s="104" t="s">
        <v>13</v>
      </c>
      <c r="G1537" s="72">
        <f>+G1536</f>
        <v>1022</v>
      </c>
      <c r="H1537" s="72">
        <f t="shared" ref="H1537:K1537" si="81">+H1536</f>
        <v>1022</v>
      </c>
      <c r="I1537" s="72">
        <f t="shared" si="72"/>
        <v>100</v>
      </c>
      <c r="J1537" s="72">
        <f t="shared" si="76"/>
        <v>0</v>
      </c>
      <c r="K1537" s="72">
        <f t="shared" si="81"/>
        <v>0</v>
      </c>
      <c r="L1537" s="187"/>
      <c r="M1537" s="350"/>
    </row>
    <row r="1538" spans="1:13" ht="26.4">
      <c r="A1538" s="77" t="e">
        <f>VLOOKUP(B1538,#REF!,3,FALSE)</f>
        <v>#REF!</v>
      </c>
      <c r="B1538" s="24">
        <v>2972</v>
      </c>
      <c r="C1538" s="472" t="s">
        <v>204</v>
      </c>
      <c r="D1538" s="470" t="s">
        <v>413</v>
      </c>
      <c r="E1538" s="467" t="s">
        <v>193</v>
      </c>
      <c r="F1538" s="470" t="s">
        <v>8</v>
      </c>
      <c r="G1538" s="464">
        <v>4955.3</v>
      </c>
      <c r="H1538" s="464">
        <v>4943.8</v>
      </c>
      <c r="I1538" s="465">
        <f t="shared" si="72"/>
        <v>99.767925251750654</v>
      </c>
      <c r="J1538" s="466">
        <f t="shared" si="76"/>
        <v>-11.5</v>
      </c>
      <c r="K1538" s="237">
        <v>-6.4</v>
      </c>
      <c r="L1538" s="379" t="s">
        <v>27</v>
      </c>
      <c r="M1538" s="350" t="s">
        <v>343</v>
      </c>
    </row>
    <row r="1539" spans="1:13" ht="26.4">
      <c r="A1539" s="77" t="e">
        <f>VLOOKUP(B1539,#REF!,3,FALSE)</f>
        <v>#REF!</v>
      </c>
      <c r="B1539" s="24">
        <v>2972</v>
      </c>
      <c r="C1539"/>
      <c r="D1539"/>
      <c r="E1539"/>
      <c r="F1539"/>
      <c r="G1539"/>
      <c r="H1539"/>
      <c r="I1539"/>
      <c r="J1539"/>
      <c r="K1539" s="237">
        <v>-5.0999999999999996</v>
      </c>
      <c r="L1539" s="354" t="s">
        <v>155</v>
      </c>
      <c r="M1539" s="350" t="s">
        <v>376</v>
      </c>
    </row>
    <row r="1540" spans="1:13" ht="26.4">
      <c r="A1540" s="77" t="e">
        <f>VLOOKUP(B1540,#REF!,3,FALSE)</f>
        <v>#REF!</v>
      </c>
      <c r="B1540" s="24">
        <v>2972</v>
      </c>
      <c r="C1540" s="472" t="s">
        <v>204</v>
      </c>
      <c r="D1540" s="470" t="s">
        <v>413</v>
      </c>
      <c r="E1540" s="467" t="s">
        <v>193</v>
      </c>
      <c r="F1540" s="13" t="s">
        <v>11</v>
      </c>
      <c r="G1540" s="464">
        <v>5</v>
      </c>
      <c r="H1540" s="464">
        <v>0.4</v>
      </c>
      <c r="I1540" s="22">
        <f t="shared" si="72"/>
        <v>8</v>
      </c>
      <c r="J1540" s="10">
        <f t="shared" si="76"/>
        <v>-4.5999999999999996</v>
      </c>
      <c r="K1540" s="237">
        <v>-4.5999999999999996</v>
      </c>
      <c r="L1540" s="354" t="s">
        <v>9</v>
      </c>
      <c r="M1540" s="350" t="s">
        <v>380</v>
      </c>
    </row>
    <row r="1541" spans="1:13">
      <c r="A1541" s="77" t="e">
        <f>VLOOKUP(B1541,#REF!,3,FALSE)</f>
        <v>#REF!</v>
      </c>
      <c r="B1541" s="24">
        <v>2972</v>
      </c>
      <c r="C1541"/>
      <c r="D1541" s="471"/>
      <c r="E1541"/>
      <c r="F1541" s="41" t="s">
        <v>379</v>
      </c>
      <c r="G1541" s="464">
        <v>1.5</v>
      </c>
      <c r="H1541" s="464">
        <v>0</v>
      </c>
      <c r="I1541" s="22">
        <f t="shared" si="72"/>
        <v>0</v>
      </c>
      <c r="J1541" s="10">
        <f t="shared" si="76"/>
        <v>-1.5</v>
      </c>
      <c r="K1541" s="464">
        <v>-1.5</v>
      </c>
      <c r="L1541" s="435" t="s">
        <v>9</v>
      </c>
      <c r="M1541" s="350" t="s">
        <v>377</v>
      </c>
    </row>
    <row r="1542" spans="1:13" ht="26.4">
      <c r="A1542" s="77" t="e">
        <f>VLOOKUP(B1542,#REF!,3,FALSE)</f>
        <v>#REF!</v>
      </c>
      <c r="B1542" s="103">
        <v>2972</v>
      </c>
      <c r="C1542" s="64" t="s">
        <v>204</v>
      </c>
      <c r="D1542" s="86" t="s">
        <v>413</v>
      </c>
      <c r="E1542" s="126" t="s">
        <v>193</v>
      </c>
      <c r="F1542" s="51" t="s">
        <v>12</v>
      </c>
      <c r="G1542" s="28">
        <f>SUM(G1538:G1541)</f>
        <v>4961.8</v>
      </c>
      <c r="H1542" s="28">
        <f>SUM(H1538:H1541)</f>
        <v>4944.2</v>
      </c>
      <c r="I1542" s="28">
        <f t="shared" si="72"/>
        <v>99.645290015720093</v>
      </c>
      <c r="J1542" s="28">
        <f>SUM(J1538:J1541)</f>
        <v>-17.600000000000001</v>
      </c>
      <c r="K1542" s="28">
        <f>SUM(K1538:K1541)</f>
        <v>-17.600000000000001</v>
      </c>
      <c r="L1542" s="186"/>
      <c r="M1542" s="350"/>
    </row>
    <row r="1543" spans="1:13" ht="26.4">
      <c r="A1543" s="77" t="e">
        <f>VLOOKUP(B1543,#REF!,3,FALSE)</f>
        <v>#REF!</v>
      </c>
      <c r="B1543" s="159">
        <v>2972</v>
      </c>
      <c r="C1543" s="89" t="s">
        <v>204</v>
      </c>
      <c r="D1543" s="167"/>
      <c r="E1543" s="139"/>
      <c r="F1543" s="92" t="s">
        <v>13</v>
      </c>
      <c r="G1543" s="72">
        <f>+G1542</f>
        <v>4961.8</v>
      </c>
      <c r="H1543" s="72">
        <f t="shared" ref="H1543:K1543" si="82">+H1542</f>
        <v>4944.2</v>
      </c>
      <c r="I1543" s="72">
        <f t="shared" si="72"/>
        <v>99.645290015720093</v>
      </c>
      <c r="J1543" s="72">
        <f>+J1542</f>
        <v>-17.600000000000001</v>
      </c>
      <c r="K1543" s="72">
        <f t="shared" si="82"/>
        <v>-17.600000000000001</v>
      </c>
      <c r="L1543" s="187"/>
      <c r="M1543" s="350"/>
    </row>
    <row r="1544" spans="1:13" ht="26.4">
      <c r="A1544" s="77" t="e">
        <f>VLOOKUP(B1544,#REF!,3,FALSE)</f>
        <v>#REF!</v>
      </c>
      <c r="B1544" s="24">
        <v>2973</v>
      </c>
      <c r="C1544" s="15" t="s">
        <v>205</v>
      </c>
      <c r="D1544" s="12" t="s">
        <v>413</v>
      </c>
      <c r="E1544" s="27" t="s">
        <v>193</v>
      </c>
      <c r="F1544" s="13" t="s">
        <v>8</v>
      </c>
      <c r="G1544" s="22">
        <v>4215.6000000000004</v>
      </c>
      <c r="H1544" s="22">
        <v>3685.8</v>
      </c>
      <c r="I1544" s="22">
        <f t="shared" si="72"/>
        <v>87.432393965271842</v>
      </c>
      <c r="J1544" s="10">
        <f t="shared" si="76"/>
        <v>-529.80000000000018</v>
      </c>
      <c r="K1544" s="22">
        <v>-529.79999999999995</v>
      </c>
      <c r="L1544" s="17" t="s">
        <v>294</v>
      </c>
      <c r="M1544" s="350" t="s">
        <v>378</v>
      </c>
    </row>
    <row r="1545" spans="1:13" ht="26.4">
      <c r="A1545" s="77" t="e">
        <f>VLOOKUP(B1545,#REF!,3,FALSE)</f>
        <v>#REF!</v>
      </c>
      <c r="B1545" s="24">
        <v>2973</v>
      </c>
      <c r="C1545" s="26" t="s">
        <v>205</v>
      </c>
      <c r="D1545" s="12" t="s">
        <v>413</v>
      </c>
      <c r="E1545" s="66" t="s">
        <v>193</v>
      </c>
      <c r="F1545" s="13" t="s">
        <v>11</v>
      </c>
      <c r="G1545" s="10">
        <v>3</v>
      </c>
      <c r="H1545" s="10">
        <v>3</v>
      </c>
      <c r="I1545" s="22">
        <f t="shared" si="72"/>
        <v>100</v>
      </c>
      <c r="J1545" s="10">
        <f t="shared" si="76"/>
        <v>0</v>
      </c>
      <c r="K1545" s="10"/>
      <c r="L1545" s="54"/>
      <c r="M1545" s="350"/>
    </row>
    <row r="1546" spans="1:13" ht="26.4">
      <c r="A1546" s="77" t="e">
        <f>VLOOKUP(B1546,#REF!,3,FALSE)</f>
        <v>#REF!</v>
      </c>
      <c r="B1546" s="24">
        <v>2973</v>
      </c>
      <c r="C1546" s="26" t="s">
        <v>205</v>
      </c>
      <c r="D1546" s="12" t="s">
        <v>413</v>
      </c>
      <c r="E1546" s="66" t="s">
        <v>193</v>
      </c>
      <c r="F1546" s="13" t="s">
        <v>379</v>
      </c>
      <c r="G1546" s="10">
        <v>2.2000000000000002</v>
      </c>
      <c r="H1546" s="10">
        <v>2.2000000000000002</v>
      </c>
      <c r="I1546" s="22">
        <f t="shared" ref="I1546:I1609" si="83">IF(ISBLANK(H1546),"",+H1546/G1546*100)</f>
        <v>100</v>
      </c>
      <c r="J1546" s="10">
        <f t="shared" si="76"/>
        <v>0</v>
      </c>
      <c r="K1546" s="10"/>
      <c r="L1546" s="54"/>
      <c r="M1546" s="350"/>
    </row>
    <row r="1547" spans="1:13" ht="26.4">
      <c r="A1547" s="77" t="e">
        <f>VLOOKUP(B1547,#REF!,3,FALSE)</f>
        <v>#REF!</v>
      </c>
      <c r="B1547" s="103">
        <v>2973</v>
      </c>
      <c r="C1547" s="64" t="s">
        <v>205</v>
      </c>
      <c r="D1547" s="86" t="s">
        <v>413</v>
      </c>
      <c r="E1547" s="126" t="s">
        <v>193</v>
      </c>
      <c r="F1547" s="51" t="s">
        <v>12</v>
      </c>
      <c r="G1547" s="28">
        <f>SUM(G1544:G1546)</f>
        <v>4220.8</v>
      </c>
      <c r="H1547" s="28">
        <f>SUM(H1544:H1546)</f>
        <v>3691</v>
      </c>
      <c r="I1547" s="28">
        <f t="shared" si="83"/>
        <v>87.447877179681583</v>
      </c>
      <c r="J1547" s="28">
        <f t="shared" si="76"/>
        <v>-529.80000000000018</v>
      </c>
      <c r="K1547" s="28">
        <f>SUM(K1544:K1545)</f>
        <v>-529.79999999999995</v>
      </c>
      <c r="L1547" s="115"/>
      <c r="M1547" s="350"/>
    </row>
    <row r="1548" spans="1:13" ht="26.4">
      <c r="A1548" s="77" t="e">
        <f>VLOOKUP(B1548,#REF!,3,FALSE)</f>
        <v>#REF!</v>
      </c>
      <c r="B1548" s="159">
        <v>2973</v>
      </c>
      <c r="C1548" s="89" t="s">
        <v>205</v>
      </c>
      <c r="D1548" s="167"/>
      <c r="E1548" s="94"/>
      <c r="F1548" s="92" t="s">
        <v>13</v>
      </c>
      <c r="G1548" s="72">
        <f>+G1547</f>
        <v>4220.8</v>
      </c>
      <c r="H1548" s="72">
        <f t="shared" ref="H1548:K1548" si="84">+H1547</f>
        <v>3691</v>
      </c>
      <c r="I1548" s="72">
        <f t="shared" si="83"/>
        <v>87.447877179681583</v>
      </c>
      <c r="J1548" s="72">
        <f t="shared" si="76"/>
        <v>-529.80000000000018</v>
      </c>
      <c r="K1548" s="72">
        <f t="shared" si="84"/>
        <v>-529.79999999999995</v>
      </c>
      <c r="L1548" s="187"/>
      <c r="M1548" s="350"/>
    </row>
    <row r="1549" spans="1:13" ht="26.4">
      <c r="A1549" s="77" t="e">
        <f>VLOOKUP(B1549,#REF!,3,FALSE)</f>
        <v>#REF!</v>
      </c>
      <c r="B1549" s="168">
        <v>2115</v>
      </c>
      <c r="C1549" s="46" t="s">
        <v>270</v>
      </c>
      <c r="D1549" s="430" t="s">
        <v>445</v>
      </c>
      <c r="E1549" s="336" t="s">
        <v>193</v>
      </c>
      <c r="F1549" s="468" t="s">
        <v>8</v>
      </c>
      <c r="G1549" s="464">
        <v>2139</v>
      </c>
      <c r="H1549" s="464">
        <v>2132.1</v>
      </c>
      <c r="I1549" s="465">
        <f t="shared" si="83"/>
        <v>99.677419354838705</v>
      </c>
      <c r="J1549" s="466">
        <f t="shared" si="76"/>
        <v>-6.9000000000000909</v>
      </c>
      <c r="K1549" s="294">
        <v>-4.9000000000000004</v>
      </c>
      <c r="L1549" s="227" t="s">
        <v>1307</v>
      </c>
      <c r="M1549" s="350" t="s">
        <v>362</v>
      </c>
    </row>
    <row r="1550" spans="1:13" ht="26.4">
      <c r="A1550" s="77" t="e">
        <f>VLOOKUP(B1550,#REF!,3,FALSE)</f>
        <v>#REF!</v>
      </c>
      <c r="B1550" s="169">
        <v>2115</v>
      </c>
      <c r="C1550" s="432" t="s">
        <v>270</v>
      </c>
      <c r="D1550" s="430" t="s">
        <v>445</v>
      </c>
      <c r="E1550"/>
      <c r="F1550"/>
      <c r="G1550"/>
      <c r="H1550"/>
      <c r="I1550"/>
      <c r="J1550"/>
      <c r="K1550" s="294">
        <v>-2</v>
      </c>
      <c r="L1550" s="227" t="s">
        <v>1311</v>
      </c>
      <c r="M1550" s="350" t="s">
        <v>361</v>
      </c>
    </row>
    <row r="1551" spans="1:13" ht="26.4">
      <c r="A1551" s="77" t="e">
        <f>VLOOKUP(B1551,#REF!,3,FALSE)</f>
        <v>#REF!</v>
      </c>
      <c r="B1551" s="168">
        <v>2115</v>
      </c>
      <c r="C1551" s="46" t="s">
        <v>270</v>
      </c>
      <c r="D1551" s="293" t="s">
        <v>445</v>
      </c>
      <c r="E1551" s="45" t="s">
        <v>193</v>
      </c>
      <c r="F1551" s="13" t="s">
        <v>11</v>
      </c>
      <c r="G1551" s="464">
        <v>3.3</v>
      </c>
      <c r="H1551" s="464">
        <v>0</v>
      </c>
      <c r="I1551" s="22">
        <f t="shared" si="83"/>
        <v>0</v>
      </c>
      <c r="J1551" s="10">
        <f t="shared" si="76"/>
        <v>-3.3</v>
      </c>
      <c r="K1551" s="294">
        <v>-3.3</v>
      </c>
      <c r="L1551" s="227" t="s">
        <v>9</v>
      </c>
      <c r="M1551" s="350" t="s">
        <v>363</v>
      </c>
    </row>
    <row r="1552" spans="1:13" ht="26.4">
      <c r="A1552" s="77" t="e">
        <f>VLOOKUP(B1552,#REF!,3,FALSE)</f>
        <v>#REF!</v>
      </c>
      <c r="B1552" s="169">
        <v>2115</v>
      </c>
      <c r="C1552" s="56" t="s">
        <v>270</v>
      </c>
      <c r="D1552" s="86" t="s">
        <v>445</v>
      </c>
      <c r="E1552" s="176" t="s">
        <v>193</v>
      </c>
      <c r="F1552" s="51" t="s">
        <v>12</v>
      </c>
      <c r="G1552" s="28">
        <f>SUM(G1549:G1551)</f>
        <v>2142.3000000000002</v>
      </c>
      <c r="H1552" s="28">
        <f>SUM(H1549:H1551)</f>
        <v>2132.1</v>
      </c>
      <c r="I1552" s="28">
        <f t="shared" si="83"/>
        <v>99.523876207814027</v>
      </c>
      <c r="J1552" s="28">
        <f t="shared" si="76"/>
        <v>-10.200000000000273</v>
      </c>
      <c r="K1552" s="28">
        <f>SUM(K1549:K1551)</f>
        <v>-10.199999999999999</v>
      </c>
      <c r="L1552" s="190"/>
      <c r="M1552" s="350"/>
    </row>
    <row r="1553" spans="1:13" ht="26.4">
      <c r="A1553" s="77" t="e">
        <f>VLOOKUP(B1553,#REF!,3,FALSE)</f>
        <v>#REF!</v>
      </c>
      <c r="B1553" s="170">
        <v>2115</v>
      </c>
      <c r="C1553" s="89" t="s">
        <v>270</v>
      </c>
      <c r="D1553" s="90"/>
      <c r="E1553" s="132"/>
      <c r="F1553" s="92" t="s">
        <v>13</v>
      </c>
      <c r="G1553" s="72">
        <f>+G1552</f>
        <v>2142.3000000000002</v>
      </c>
      <c r="H1553" s="72">
        <f t="shared" ref="H1553:K1553" si="85">+H1552</f>
        <v>2132.1</v>
      </c>
      <c r="I1553" s="72">
        <f t="shared" si="83"/>
        <v>99.523876207814027</v>
      </c>
      <c r="J1553" s="72">
        <f t="shared" si="76"/>
        <v>-10.200000000000273</v>
      </c>
      <c r="K1553" s="72">
        <f t="shared" si="85"/>
        <v>-10.199999999999999</v>
      </c>
      <c r="L1553" s="187"/>
      <c r="M1553" s="350"/>
    </row>
    <row r="1554" spans="1:13" ht="26.4">
      <c r="A1554" s="77" t="e">
        <f>VLOOKUP(B1554,#REF!,3,FALSE)</f>
        <v>#REF!</v>
      </c>
      <c r="B1554" s="24">
        <v>2974</v>
      </c>
      <c r="C1554" s="26" t="s">
        <v>206</v>
      </c>
      <c r="D1554" s="482" t="s">
        <v>413</v>
      </c>
      <c r="E1554" s="481" t="s">
        <v>193</v>
      </c>
      <c r="F1554" s="470" t="s">
        <v>8</v>
      </c>
      <c r="G1554" s="464">
        <v>3313.3</v>
      </c>
      <c r="H1554" s="464">
        <v>2904.6</v>
      </c>
      <c r="I1554" s="465">
        <f t="shared" si="83"/>
        <v>87.664865843720747</v>
      </c>
      <c r="J1554" s="466">
        <f t="shared" si="76"/>
        <v>-408.70000000000027</v>
      </c>
      <c r="K1554" s="237">
        <v>-406.5</v>
      </c>
      <c r="L1554" s="436" t="s">
        <v>27</v>
      </c>
      <c r="M1554" s="350" t="s">
        <v>371</v>
      </c>
    </row>
    <row r="1555" spans="1:13" ht="26.4">
      <c r="A1555" s="77" t="e">
        <f>VLOOKUP(B1555,#REF!,3,FALSE)</f>
        <v>#REF!</v>
      </c>
      <c r="B1555" s="24">
        <v>2974</v>
      </c>
      <c r="C1555" s="26" t="s">
        <v>206</v>
      </c>
      <c r="D1555"/>
      <c r="E1555"/>
      <c r="F1555"/>
      <c r="G1555"/>
      <c r="H1555"/>
      <c r="I1555"/>
      <c r="J1555"/>
      <c r="K1555" s="237">
        <v>-0.2</v>
      </c>
      <c r="L1555" s="436" t="s">
        <v>1305</v>
      </c>
      <c r="M1555" s="350" t="s">
        <v>374</v>
      </c>
    </row>
    <row r="1556" spans="1:13" ht="52.8">
      <c r="A1556" s="77" t="e">
        <f>VLOOKUP(B1556,#REF!,3,FALSE)</f>
        <v>#REF!</v>
      </c>
      <c r="B1556" s="24">
        <v>2974</v>
      </c>
      <c r="C1556" s="26" t="s">
        <v>206</v>
      </c>
      <c r="D1556"/>
      <c r="E1556"/>
      <c r="F1556"/>
      <c r="G1556"/>
      <c r="H1556"/>
      <c r="I1556"/>
      <c r="J1556"/>
      <c r="K1556" s="237">
        <v>-2</v>
      </c>
      <c r="L1556" s="436" t="s">
        <v>1307</v>
      </c>
      <c r="M1556" s="350" t="s">
        <v>372</v>
      </c>
    </row>
    <row r="1557" spans="1:13" ht="26.4">
      <c r="A1557" s="77" t="e">
        <f>VLOOKUP(B1557,#REF!,3,FALSE)</f>
        <v>#REF!</v>
      </c>
      <c r="B1557" s="24">
        <v>2974</v>
      </c>
      <c r="C1557" s="26" t="s">
        <v>206</v>
      </c>
      <c r="D1557" s="12" t="s">
        <v>413</v>
      </c>
      <c r="E1557" s="66" t="s">
        <v>193</v>
      </c>
      <c r="F1557" s="13" t="s">
        <v>11</v>
      </c>
      <c r="G1557" s="464">
        <v>0.5</v>
      </c>
      <c r="H1557" s="464">
        <v>0.4</v>
      </c>
      <c r="I1557" s="22">
        <f t="shared" si="83"/>
        <v>80</v>
      </c>
      <c r="J1557" s="10">
        <f t="shared" si="76"/>
        <v>-9.9999999999999978E-2</v>
      </c>
      <c r="K1557" s="464">
        <v>-0.1</v>
      </c>
      <c r="L1557" s="436" t="s">
        <v>1305</v>
      </c>
      <c r="M1557" s="350" t="s">
        <v>373</v>
      </c>
    </row>
    <row r="1558" spans="1:13" ht="26.4">
      <c r="A1558" s="77" t="e">
        <f>VLOOKUP(B1558,#REF!,3,FALSE)</f>
        <v>#REF!</v>
      </c>
      <c r="B1558" s="103">
        <v>2974</v>
      </c>
      <c r="C1558" s="64" t="s">
        <v>206</v>
      </c>
      <c r="D1558" s="65" t="s">
        <v>413</v>
      </c>
      <c r="E1558" s="126" t="s">
        <v>193</v>
      </c>
      <c r="F1558" s="51" t="s">
        <v>12</v>
      </c>
      <c r="G1558" s="28">
        <f>SUM(G1554:G1557)</f>
        <v>3313.8</v>
      </c>
      <c r="H1558" s="28">
        <f>SUM(H1554:H1557)</f>
        <v>2905</v>
      </c>
      <c r="I1558" s="28">
        <f t="shared" si="83"/>
        <v>87.66370933671314</v>
      </c>
      <c r="J1558" s="28">
        <f t="shared" si="76"/>
        <v>-408.80000000000018</v>
      </c>
      <c r="K1558" s="28">
        <f>SUM(K1554:K1557)</f>
        <v>-408.8</v>
      </c>
      <c r="L1558" s="115"/>
      <c r="M1558" s="350"/>
    </row>
    <row r="1559" spans="1:13" ht="26.4">
      <c r="A1559" s="77" t="e">
        <f>VLOOKUP(B1559,#REF!,3,FALSE)</f>
        <v>#REF!</v>
      </c>
      <c r="B1559" s="159">
        <v>2974</v>
      </c>
      <c r="C1559" s="89" t="s">
        <v>206</v>
      </c>
      <c r="D1559" s="167"/>
      <c r="E1559" s="94"/>
      <c r="F1559" s="92" t="s">
        <v>13</v>
      </c>
      <c r="G1559" s="72">
        <f>+G1558</f>
        <v>3313.8</v>
      </c>
      <c r="H1559" s="72">
        <f t="shared" ref="H1559:K1559" si="86">+H1558</f>
        <v>2905</v>
      </c>
      <c r="I1559" s="72">
        <f t="shared" si="83"/>
        <v>87.66370933671314</v>
      </c>
      <c r="J1559" s="72">
        <f t="shared" si="76"/>
        <v>-408.80000000000018</v>
      </c>
      <c r="K1559" s="72">
        <f t="shared" si="86"/>
        <v>-408.8</v>
      </c>
      <c r="L1559" s="187"/>
      <c r="M1559" s="350"/>
    </row>
    <row r="1560" spans="1:13" ht="39.6">
      <c r="A1560" s="77" t="e">
        <f>VLOOKUP(B1560,#REF!,3,FALSE)</f>
        <v>#REF!</v>
      </c>
      <c r="B1560" s="24">
        <v>2117</v>
      </c>
      <c r="C1560" s="26" t="s">
        <v>195</v>
      </c>
      <c r="D1560" s="12" t="s">
        <v>413</v>
      </c>
      <c r="E1560" s="27" t="s">
        <v>193</v>
      </c>
      <c r="F1560" s="13" t="s">
        <v>8</v>
      </c>
      <c r="G1560" s="473">
        <v>2244.6</v>
      </c>
      <c r="H1560" s="473">
        <v>1720.2</v>
      </c>
      <c r="I1560" s="10">
        <f t="shared" si="83"/>
        <v>76.637262763966859</v>
      </c>
      <c r="J1560" s="10">
        <f t="shared" si="76"/>
        <v>-524.39999999999986</v>
      </c>
      <c r="K1560" s="237">
        <f>J1560</f>
        <v>-524.39999999999986</v>
      </c>
      <c r="L1560" s="241" t="s">
        <v>27</v>
      </c>
      <c r="M1560" s="350" t="s">
        <v>384</v>
      </c>
    </row>
    <row r="1561" spans="1:13" ht="26.4">
      <c r="A1561" s="77" t="e">
        <f>VLOOKUP(B1561,#REF!,3,FALSE)</f>
        <v>#REF!</v>
      </c>
      <c r="B1561" s="103">
        <v>2117</v>
      </c>
      <c r="C1561" s="64" t="s">
        <v>195</v>
      </c>
      <c r="D1561" s="86" t="s">
        <v>413</v>
      </c>
      <c r="E1561" s="81" t="s">
        <v>193</v>
      </c>
      <c r="F1561" s="51" t="s">
        <v>12</v>
      </c>
      <c r="G1561" s="28">
        <f>SUM(G1560:G1560)</f>
        <v>2244.6</v>
      </c>
      <c r="H1561" s="28">
        <f>SUM(H1560:H1560)</f>
        <v>1720.2</v>
      </c>
      <c r="I1561" s="28">
        <f t="shared" si="83"/>
        <v>76.637262763966859</v>
      </c>
      <c r="J1561" s="28">
        <f t="shared" si="76"/>
        <v>-524.39999999999986</v>
      </c>
      <c r="K1561" s="28">
        <f>SUM(K1560:K1560)</f>
        <v>-524.39999999999986</v>
      </c>
      <c r="L1561" s="186"/>
      <c r="M1561" s="350"/>
    </row>
    <row r="1562" spans="1:13" ht="26.4">
      <c r="A1562" s="77" t="e">
        <f>VLOOKUP(B1562,#REF!,3,FALSE)</f>
        <v>#REF!</v>
      </c>
      <c r="B1562" s="159">
        <v>2117</v>
      </c>
      <c r="C1562" s="89" t="s">
        <v>195</v>
      </c>
      <c r="D1562" s="167"/>
      <c r="E1562" s="167"/>
      <c r="F1562" s="92" t="s">
        <v>13</v>
      </c>
      <c r="G1562" s="72">
        <f>+G1561</f>
        <v>2244.6</v>
      </c>
      <c r="H1562" s="72">
        <f t="shared" ref="H1562:K1562" si="87">+H1561</f>
        <v>1720.2</v>
      </c>
      <c r="I1562" s="72">
        <f t="shared" si="83"/>
        <v>76.637262763966859</v>
      </c>
      <c r="J1562" s="72">
        <f t="shared" si="76"/>
        <v>-524.39999999999986</v>
      </c>
      <c r="K1562" s="72">
        <f t="shared" si="87"/>
        <v>-524.39999999999986</v>
      </c>
      <c r="L1562" s="187"/>
      <c r="M1562" s="350"/>
    </row>
    <row r="1563" spans="1:13" ht="26.4">
      <c r="A1563" s="77" t="e">
        <f>VLOOKUP(B1563,#REF!,3,FALSE)</f>
        <v>#REF!</v>
      </c>
      <c r="B1563" s="24">
        <v>2121</v>
      </c>
      <c r="C1563" s="26" t="s">
        <v>196</v>
      </c>
      <c r="D1563" s="309">
        <v>13001</v>
      </c>
      <c r="E1563" s="66" t="s">
        <v>193</v>
      </c>
      <c r="F1563" s="13" t="s">
        <v>8</v>
      </c>
      <c r="G1563" s="374">
        <v>1610</v>
      </c>
      <c r="H1563" s="374">
        <v>1527.9</v>
      </c>
      <c r="I1563" s="22">
        <f t="shared" si="83"/>
        <v>94.900621118012424</v>
      </c>
      <c r="J1563" s="10">
        <f t="shared" si="76"/>
        <v>-82.099999999999909</v>
      </c>
      <c r="K1563" s="237">
        <v>-61.9</v>
      </c>
      <c r="L1563" s="354" t="s">
        <v>27</v>
      </c>
      <c r="M1563" s="350" t="s">
        <v>496</v>
      </c>
    </row>
    <row r="1564" spans="1:13" ht="26.4">
      <c r="A1564" s="77" t="e">
        <f>VLOOKUP(B1564,#REF!,3,FALSE)</f>
        <v>#REF!</v>
      </c>
      <c r="B1564" s="24">
        <v>2121</v>
      </c>
      <c r="C1564" s="26" t="s">
        <v>196</v>
      </c>
      <c r="D1564" s="309">
        <v>13001</v>
      </c>
      <c r="E1564" s="66" t="s">
        <v>193</v>
      </c>
      <c r="F1564" s="13"/>
      <c r="G1564" s="10"/>
      <c r="H1564" s="10"/>
      <c r="I1564" s="22"/>
      <c r="J1564" s="10"/>
      <c r="K1564" s="237">
        <v>-19.100000000000001</v>
      </c>
      <c r="L1564" s="354" t="s">
        <v>9</v>
      </c>
      <c r="M1564" s="350" t="s">
        <v>497</v>
      </c>
    </row>
    <row r="1565" spans="1:13" ht="26.4">
      <c r="A1565" s="77" t="e">
        <f>VLOOKUP(B1565,#REF!,3,FALSE)</f>
        <v>#REF!</v>
      </c>
      <c r="B1565" s="24">
        <v>2121</v>
      </c>
      <c r="C1565" s="26" t="s">
        <v>196</v>
      </c>
      <c r="D1565" s="309">
        <v>13001</v>
      </c>
      <c r="E1565" s="66" t="s">
        <v>193</v>
      </c>
      <c r="F1565" s="13"/>
      <c r="G1565" s="10"/>
      <c r="H1565" s="10"/>
      <c r="I1565" s="22"/>
      <c r="J1565" s="10"/>
      <c r="K1565" s="237">
        <v>-1.1000000000000001</v>
      </c>
      <c r="L1565" s="354" t="s">
        <v>27</v>
      </c>
      <c r="M1565" s="350" t="s">
        <v>500</v>
      </c>
    </row>
    <row r="1566" spans="1:13" ht="26.4">
      <c r="A1566" s="77" t="e">
        <f>VLOOKUP(B1566,#REF!,3,FALSE)</f>
        <v>#REF!</v>
      </c>
      <c r="B1566" s="24">
        <v>2121</v>
      </c>
      <c r="C1566" s="26" t="s">
        <v>196</v>
      </c>
      <c r="D1566" s="309">
        <v>13001</v>
      </c>
      <c r="E1566" s="66" t="s">
        <v>193</v>
      </c>
      <c r="F1566" s="13" t="s">
        <v>11</v>
      </c>
      <c r="G1566" s="374">
        <v>1</v>
      </c>
      <c r="H1566" s="374">
        <v>0.6</v>
      </c>
      <c r="I1566" s="22">
        <f t="shared" si="83"/>
        <v>60</v>
      </c>
      <c r="J1566" s="10">
        <f t="shared" si="76"/>
        <v>-0.4</v>
      </c>
      <c r="K1566" s="237">
        <v>-0.4</v>
      </c>
      <c r="L1566" s="354" t="s">
        <v>155</v>
      </c>
      <c r="M1566" s="350" t="s">
        <v>498</v>
      </c>
    </row>
    <row r="1567" spans="1:13" ht="26.4">
      <c r="A1567" s="77" t="e">
        <f>VLOOKUP(B1567,#REF!,3,FALSE)</f>
        <v>#REF!</v>
      </c>
      <c r="B1567" s="24">
        <v>2121</v>
      </c>
      <c r="C1567" s="26" t="s">
        <v>196</v>
      </c>
      <c r="D1567" s="309">
        <v>13001</v>
      </c>
      <c r="E1567" s="66" t="s">
        <v>193</v>
      </c>
      <c r="F1567" s="354" t="s">
        <v>379</v>
      </c>
      <c r="G1567" s="374">
        <v>2.2000000000000002</v>
      </c>
      <c r="H1567" s="374">
        <v>1.4</v>
      </c>
      <c r="I1567" s="22"/>
      <c r="J1567" s="10"/>
      <c r="K1567" s="237">
        <v>-0.8</v>
      </c>
      <c r="L1567" s="354" t="s">
        <v>1313</v>
      </c>
      <c r="M1567" s="350" t="s">
        <v>499</v>
      </c>
    </row>
    <row r="1568" spans="1:13" ht="26.4">
      <c r="A1568" s="77" t="e">
        <f>VLOOKUP(B1568,#REF!,3,FALSE)</f>
        <v>#REF!</v>
      </c>
      <c r="B1568" s="103">
        <v>2121</v>
      </c>
      <c r="C1568" s="64" t="s">
        <v>196</v>
      </c>
      <c r="D1568" s="86">
        <v>13001</v>
      </c>
      <c r="E1568" s="126" t="s">
        <v>193</v>
      </c>
      <c r="F1568" s="51" t="s">
        <v>12</v>
      </c>
      <c r="G1568" s="28">
        <f>SUM(G1563:G1567)</f>
        <v>1613.2</v>
      </c>
      <c r="H1568" s="28">
        <f>SUM(H1563:H1567)</f>
        <v>1529.9</v>
      </c>
      <c r="I1568" s="28">
        <f t="shared" si="83"/>
        <v>94.836350111579463</v>
      </c>
      <c r="J1568" s="28">
        <f t="shared" si="76"/>
        <v>-83.299999999999955</v>
      </c>
      <c r="K1568" s="28">
        <f>SUM(K1563:K1566)</f>
        <v>-82.5</v>
      </c>
      <c r="L1568" s="186"/>
      <c r="M1568" s="350"/>
    </row>
    <row r="1569" spans="1:13" ht="26.4">
      <c r="A1569" s="77" t="e">
        <f>VLOOKUP(B1569,#REF!,3,FALSE)</f>
        <v>#REF!</v>
      </c>
      <c r="B1569" s="159">
        <v>2121</v>
      </c>
      <c r="C1569" s="89" t="s">
        <v>196</v>
      </c>
      <c r="D1569" s="90"/>
      <c r="E1569" s="94"/>
      <c r="F1569" s="92" t="s">
        <v>13</v>
      </c>
      <c r="G1569" s="72">
        <f>+G1568</f>
        <v>1613.2</v>
      </c>
      <c r="H1569" s="72">
        <f t="shared" ref="H1569:K1569" si="88">+H1568</f>
        <v>1529.9</v>
      </c>
      <c r="I1569" s="72">
        <f t="shared" si="83"/>
        <v>94.836350111579463</v>
      </c>
      <c r="J1569" s="72">
        <f t="shared" si="76"/>
        <v>-83.299999999999955</v>
      </c>
      <c r="K1569" s="72">
        <f t="shared" si="88"/>
        <v>-82.5</v>
      </c>
      <c r="L1569" s="187"/>
      <c r="M1569" s="350"/>
    </row>
    <row r="1570" spans="1:13" ht="52.8">
      <c r="A1570" s="77" t="e">
        <f>VLOOKUP(B1570,#REF!,3,FALSE)</f>
        <v>#REF!</v>
      </c>
      <c r="B1570" s="24">
        <v>2136</v>
      </c>
      <c r="C1570" s="26" t="s">
        <v>197</v>
      </c>
      <c r="D1570" s="309">
        <v>13001</v>
      </c>
      <c r="E1570" s="66" t="s">
        <v>193</v>
      </c>
      <c r="F1570" s="13" t="s">
        <v>8</v>
      </c>
      <c r="G1570" s="477">
        <v>1719.7</v>
      </c>
      <c r="H1570" s="477">
        <v>1645</v>
      </c>
      <c r="I1570" s="22">
        <f t="shared" si="83"/>
        <v>95.656219107983958</v>
      </c>
      <c r="J1570" s="10">
        <f t="shared" si="76"/>
        <v>-74.700000000000045</v>
      </c>
      <c r="K1570" s="10">
        <v>-74.7</v>
      </c>
      <c r="L1570" s="227" t="s">
        <v>294</v>
      </c>
      <c r="M1570" s="350" t="s">
        <v>450</v>
      </c>
    </row>
    <row r="1571" spans="1:13" ht="26.4">
      <c r="A1571" s="77" t="e">
        <f>VLOOKUP(B1571,#REF!,3,FALSE)</f>
        <v>#REF!</v>
      </c>
      <c r="B1571" s="24">
        <v>2136</v>
      </c>
      <c r="C1571" s="26" t="s">
        <v>197</v>
      </c>
      <c r="D1571" s="309">
        <v>13001</v>
      </c>
      <c r="E1571" s="66" t="s">
        <v>193</v>
      </c>
      <c r="F1571" s="13" t="s">
        <v>379</v>
      </c>
      <c r="G1571" s="477">
        <v>0.7</v>
      </c>
      <c r="H1571" s="464">
        <v>0.7</v>
      </c>
      <c r="I1571" s="22">
        <f t="shared" si="83"/>
        <v>100</v>
      </c>
      <c r="J1571" s="10">
        <f t="shared" si="76"/>
        <v>0</v>
      </c>
      <c r="K1571" s="10"/>
      <c r="L1571" s="12"/>
      <c r="M1571" s="350"/>
    </row>
    <row r="1572" spans="1:13" ht="26.4">
      <c r="A1572" s="77" t="e">
        <f>VLOOKUP(B1572,#REF!,3,FALSE)</f>
        <v>#REF!</v>
      </c>
      <c r="B1572" s="103">
        <v>2136</v>
      </c>
      <c r="C1572" s="64" t="s">
        <v>197</v>
      </c>
      <c r="D1572" s="86">
        <v>13001</v>
      </c>
      <c r="E1572" s="126" t="s">
        <v>193</v>
      </c>
      <c r="F1572" s="51" t="s">
        <v>12</v>
      </c>
      <c r="G1572" s="28">
        <f>SUM(G1570:G1571)</f>
        <v>1720.4</v>
      </c>
      <c r="H1572" s="28">
        <f>SUM(H1570:H1571)</f>
        <v>1645.7</v>
      </c>
      <c r="I1572" s="28">
        <f t="shared" si="83"/>
        <v>95.657986514764005</v>
      </c>
      <c r="J1572" s="28">
        <f t="shared" si="76"/>
        <v>-74.700000000000045</v>
      </c>
      <c r="K1572" s="28">
        <f>SUM(K1570:K1571)</f>
        <v>-74.7</v>
      </c>
      <c r="L1572" s="186"/>
      <c r="M1572" s="350"/>
    </row>
    <row r="1573" spans="1:13" ht="26.4">
      <c r="A1573" s="77" t="e">
        <f>VLOOKUP(B1573,#REF!,3,FALSE)</f>
        <v>#REF!</v>
      </c>
      <c r="B1573" s="159">
        <v>2136</v>
      </c>
      <c r="C1573" s="89" t="s">
        <v>197</v>
      </c>
      <c r="D1573" s="90"/>
      <c r="E1573" s="94"/>
      <c r="F1573" s="92" t="s">
        <v>13</v>
      </c>
      <c r="G1573" s="72">
        <f>+G1572</f>
        <v>1720.4</v>
      </c>
      <c r="H1573" s="72">
        <f t="shared" ref="H1573:K1573" si="89">+H1572</f>
        <v>1645.7</v>
      </c>
      <c r="I1573" s="72">
        <f t="shared" si="83"/>
        <v>95.657986514764005</v>
      </c>
      <c r="J1573" s="72">
        <f t="shared" si="76"/>
        <v>-74.700000000000045</v>
      </c>
      <c r="K1573" s="72">
        <f t="shared" si="89"/>
        <v>-74.7</v>
      </c>
      <c r="L1573" s="187"/>
      <c r="M1573" s="350"/>
    </row>
    <row r="1574" spans="1:13" ht="26.4">
      <c r="A1574" s="77" t="e">
        <f>VLOOKUP(B1574,#REF!,3,FALSE)</f>
        <v>#REF!</v>
      </c>
      <c r="B1574" s="24">
        <v>2141</v>
      </c>
      <c r="C1574" s="26" t="s">
        <v>198</v>
      </c>
      <c r="D1574" s="309">
        <v>13001</v>
      </c>
      <c r="E1574" s="66" t="s">
        <v>193</v>
      </c>
      <c r="F1574" s="470" t="s">
        <v>8</v>
      </c>
      <c r="G1574" s="479">
        <v>977.4</v>
      </c>
      <c r="H1574" s="479">
        <v>869.5</v>
      </c>
      <c r="I1574" s="465">
        <f t="shared" si="83"/>
        <v>88.960507468794759</v>
      </c>
      <c r="J1574" s="466">
        <f t="shared" si="76"/>
        <v>-107.89999999999998</v>
      </c>
      <c r="K1574" s="369">
        <v>106.9</v>
      </c>
      <c r="L1574" s="354" t="s">
        <v>27</v>
      </c>
      <c r="M1574" s="350" t="s">
        <v>344</v>
      </c>
    </row>
    <row r="1575" spans="1:13" ht="26.4">
      <c r="A1575" s="77" t="s">
        <v>339</v>
      </c>
      <c r="B1575" s="24">
        <v>2141</v>
      </c>
      <c r="C1575" s="26" t="s">
        <v>198</v>
      </c>
      <c r="D1575" s="309">
        <v>13001</v>
      </c>
      <c r="E1575" s="66" t="s">
        <v>193</v>
      </c>
      <c r="F1575"/>
      <c r="G1575"/>
      <c r="H1575"/>
      <c r="I1575"/>
      <c r="J1575"/>
      <c r="K1575" s="369">
        <v>1</v>
      </c>
      <c r="L1575" s="354" t="s">
        <v>1307</v>
      </c>
      <c r="M1575" s="350" t="s">
        <v>352</v>
      </c>
    </row>
    <row r="1576" spans="1:13" ht="26.4">
      <c r="A1576" s="77" t="e">
        <f>VLOOKUP(B1576,#REF!,3,FALSE)</f>
        <v>#REF!</v>
      </c>
      <c r="B1576" s="103">
        <v>2141</v>
      </c>
      <c r="C1576" s="64" t="s">
        <v>198</v>
      </c>
      <c r="D1576" s="310">
        <v>13001</v>
      </c>
      <c r="E1576" s="126" t="s">
        <v>193</v>
      </c>
      <c r="F1576" s="51" t="s">
        <v>12</v>
      </c>
      <c r="G1576" s="28">
        <f>SUM(G1574:G1574)</f>
        <v>977.4</v>
      </c>
      <c r="H1576" s="28">
        <f>SUM(H1574:H1574)</f>
        <v>869.5</v>
      </c>
      <c r="I1576" s="28">
        <f t="shared" si="83"/>
        <v>88.960507468794759</v>
      </c>
      <c r="J1576" s="28">
        <f t="shared" si="76"/>
        <v>-107.89999999999998</v>
      </c>
      <c r="K1576" s="28">
        <f>SUM(K1574:K1575)</f>
        <v>107.9</v>
      </c>
      <c r="L1576" s="186"/>
      <c r="M1576" s="350"/>
    </row>
    <row r="1577" spans="1:13" ht="26.4">
      <c r="A1577" s="77" t="e">
        <f>VLOOKUP(B1577,#REF!,3,FALSE)</f>
        <v>#REF!</v>
      </c>
      <c r="B1577" s="159">
        <v>2141</v>
      </c>
      <c r="C1577" s="89" t="s">
        <v>198</v>
      </c>
      <c r="D1577" s="311"/>
      <c r="E1577" s="94"/>
      <c r="F1577" s="92" t="s">
        <v>13</v>
      </c>
      <c r="G1577" s="72">
        <f>+G1576</f>
        <v>977.4</v>
      </c>
      <c r="H1577" s="72">
        <f t="shared" ref="H1577:K1577" si="90">+H1576</f>
        <v>869.5</v>
      </c>
      <c r="I1577" s="72">
        <f t="shared" si="83"/>
        <v>88.960507468794759</v>
      </c>
      <c r="J1577" s="72">
        <f t="shared" si="76"/>
        <v>-107.89999999999998</v>
      </c>
      <c r="K1577" s="72">
        <f t="shared" si="90"/>
        <v>107.9</v>
      </c>
      <c r="L1577" s="187"/>
      <c r="M1577" s="350"/>
    </row>
    <row r="1578" spans="1:13" ht="26.4">
      <c r="A1578" s="77" t="e">
        <f>VLOOKUP(B1578,#REF!,3,FALSE)</f>
        <v>#REF!</v>
      </c>
      <c r="B1578" s="24">
        <v>2154</v>
      </c>
      <c r="C1578" s="26" t="s">
        <v>199</v>
      </c>
      <c r="D1578" s="13" t="s">
        <v>413</v>
      </c>
      <c r="E1578" s="25" t="s">
        <v>193</v>
      </c>
      <c r="F1578" s="13" t="s">
        <v>8</v>
      </c>
      <c r="G1578" s="284">
        <v>1084.8</v>
      </c>
      <c r="H1578" s="284">
        <v>1017</v>
      </c>
      <c r="I1578" s="22">
        <f t="shared" si="83"/>
        <v>93.75</v>
      </c>
      <c r="J1578" s="10">
        <f t="shared" si="76"/>
        <v>-67.799999999999955</v>
      </c>
      <c r="K1578" s="145">
        <v>-67.8</v>
      </c>
      <c r="L1578" s="227" t="s">
        <v>27</v>
      </c>
      <c r="M1578" s="350" t="s">
        <v>343</v>
      </c>
    </row>
    <row r="1579" spans="1:13" ht="26.4">
      <c r="A1579" s="77" t="e">
        <f>VLOOKUP(B1579,#REF!,3,FALSE)</f>
        <v>#REF!</v>
      </c>
      <c r="B1579" s="24">
        <v>2154</v>
      </c>
      <c r="C1579" s="26" t="s">
        <v>199</v>
      </c>
      <c r="D1579" s="13" t="s">
        <v>413</v>
      </c>
      <c r="E1579" s="25" t="s">
        <v>193</v>
      </c>
      <c r="F1579" s="41" t="s">
        <v>379</v>
      </c>
      <c r="G1579" s="284">
        <v>0.7</v>
      </c>
      <c r="H1579" s="228">
        <v>0.7</v>
      </c>
      <c r="I1579" s="22">
        <f t="shared" si="83"/>
        <v>100</v>
      </c>
      <c r="J1579" s="10">
        <f t="shared" si="76"/>
        <v>0</v>
      </c>
      <c r="K1579" s="145">
        <v>0</v>
      </c>
      <c r="L1579" s="12"/>
      <c r="M1579" s="350"/>
    </row>
    <row r="1580" spans="1:13" ht="26.4">
      <c r="A1580" s="77" t="e">
        <f>VLOOKUP(B1580,#REF!,3,FALSE)</f>
        <v>#REF!</v>
      </c>
      <c r="B1580" s="103">
        <v>2154</v>
      </c>
      <c r="C1580" s="64" t="s">
        <v>199</v>
      </c>
      <c r="D1580" s="86" t="s">
        <v>413</v>
      </c>
      <c r="E1580" s="126" t="s">
        <v>193</v>
      </c>
      <c r="F1580" s="51" t="s">
        <v>12</v>
      </c>
      <c r="G1580" s="28">
        <f>SUM(G1578:G1579)</f>
        <v>1085.5</v>
      </c>
      <c r="H1580" s="28">
        <f>SUM(H1578:H1579)</f>
        <v>1017.7</v>
      </c>
      <c r="I1580" s="28">
        <f t="shared" si="83"/>
        <v>93.754030400736994</v>
      </c>
      <c r="J1580" s="28">
        <f t="shared" si="76"/>
        <v>-67.799999999999955</v>
      </c>
      <c r="K1580" s="28">
        <f>SUM(K1578:K1578)</f>
        <v>-67.8</v>
      </c>
      <c r="L1580" s="186"/>
      <c r="M1580" s="350"/>
    </row>
    <row r="1581" spans="1:13" ht="26.4">
      <c r="A1581" s="77" t="e">
        <f>VLOOKUP(B1581,#REF!,3,FALSE)</f>
        <v>#REF!</v>
      </c>
      <c r="B1581" s="159">
        <v>2154</v>
      </c>
      <c r="C1581" s="89" t="s">
        <v>199</v>
      </c>
      <c r="D1581" s="167"/>
      <c r="E1581" s="94"/>
      <c r="F1581" s="92" t="s">
        <v>13</v>
      </c>
      <c r="G1581" s="72">
        <f>+G1580</f>
        <v>1085.5</v>
      </c>
      <c r="H1581" s="72">
        <f t="shared" ref="H1581:K1581" si="91">+H1580</f>
        <v>1017.7</v>
      </c>
      <c r="I1581" s="72">
        <f t="shared" si="83"/>
        <v>93.754030400736994</v>
      </c>
      <c r="J1581" s="72">
        <f t="shared" si="76"/>
        <v>-67.799999999999955</v>
      </c>
      <c r="K1581" s="72">
        <f t="shared" si="91"/>
        <v>-67.8</v>
      </c>
      <c r="L1581" s="187"/>
      <c r="M1581" s="350"/>
    </row>
    <row r="1582" spans="1:13" ht="26.4">
      <c r="A1582" s="77" t="e">
        <f>VLOOKUP(B1582,#REF!,3,FALSE)</f>
        <v>#REF!</v>
      </c>
      <c r="B1582" s="24">
        <v>2155</v>
      </c>
      <c r="C1582" s="26" t="s">
        <v>272</v>
      </c>
      <c r="D1582" s="12" t="s">
        <v>413</v>
      </c>
      <c r="E1582" s="66" t="s">
        <v>193</v>
      </c>
      <c r="F1582" s="13" t="s">
        <v>8</v>
      </c>
      <c r="G1582" s="312">
        <v>977.6</v>
      </c>
      <c r="H1582" s="312">
        <v>962.2</v>
      </c>
      <c r="I1582" s="22">
        <f t="shared" si="83"/>
        <v>98.424713584288057</v>
      </c>
      <c r="J1582" s="10">
        <f t="shared" si="76"/>
        <v>-15.399999999999977</v>
      </c>
      <c r="K1582" s="473">
        <v>-14.4</v>
      </c>
      <c r="L1582" s="433" t="s">
        <v>1313</v>
      </c>
      <c r="M1582" s="350" t="s">
        <v>451</v>
      </c>
    </row>
    <row r="1583" spans="1:13" ht="26.4">
      <c r="A1583" s="77" t="e">
        <f>VLOOKUP(B1583,#REF!,3,FALSE)</f>
        <v>#REF!</v>
      </c>
      <c r="B1583" s="24">
        <v>2155</v>
      </c>
      <c r="C1583" s="26" t="s">
        <v>272</v>
      </c>
      <c r="D1583" s="12" t="s">
        <v>413</v>
      </c>
      <c r="E1583" s="66" t="s">
        <v>193</v>
      </c>
      <c r="F1583" s="471"/>
      <c r="G1583" s="480"/>
      <c r="H1583" s="480"/>
      <c r="I1583" s="335"/>
      <c r="J1583" s="334"/>
      <c r="K1583" s="237">
        <v>-1</v>
      </c>
      <c r="L1583" s="433" t="s">
        <v>50</v>
      </c>
      <c r="M1583" s="350" t="s">
        <v>352</v>
      </c>
    </row>
    <row r="1584" spans="1:13" ht="26.4">
      <c r="A1584" s="77" t="e">
        <f>VLOOKUP(B1584,#REF!,3,FALSE)</f>
        <v>#REF!</v>
      </c>
      <c r="B1584" s="24">
        <v>2155</v>
      </c>
      <c r="C1584" s="26" t="s">
        <v>272</v>
      </c>
      <c r="D1584" s="12" t="s">
        <v>413</v>
      </c>
      <c r="E1584" s="66" t="s">
        <v>193</v>
      </c>
      <c r="F1584" s="13" t="s">
        <v>11</v>
      </c>
      <c r="G1584" s="313">
        <v>0.5</v>
      </c>
      <c r="H1584" s="313">
        <v>0.1</v>
      </c>
      <c r="I1584" s="22">
        <f t="shared" si="83"/>
        <v>20</v>
      </c>
      <c r="J1584" s="10">
        <f t="shared" ref="J1584:J1647" si="92">+H1584-G1584</f>
        <v>-0.4</v>
      </c>
      <c r="K1584" s="473">
        <v>-0.4</v>
      </c>
      <c r="L1584" s="229" t="s">
        <v>9</v>
      </c>
      <c r="M1584" s="350" t="s">
        <v>356</v>
      </c>
    </row>
    <row r="1585" spans="1:13" ht="26.4">
      <c r="A1585" s="77" t="e">
        <f>VLOOKUP(B1585,#REF!,3,FALSE)</f>
        <v>#REF!</v>
      </c>
      <c r="B1585" s="103">
        <v>2155</v>
      </c>
      <c r="C1585" s="64" t="s">
        <v>272</v>
      </c>
      <c r="D1585" s="86" t="s">
        <v>413</v>
      </c>
      <c r="E1585" s="126" t="s">
        <v>193</v>
      </c>
      <c r="F1585" s="51" t="s">
        <v>12</v>
      </c>
      <c r="G1585" s="28">
        <f>SUM(G1582:G1584)</f>
        <v>978.1</v>
      </c>
      <c r="H1585" s="28">
        <f>SUM(H1582:H1584)</f>
        <v>962.30000000000007</v>
      </c>
      <c r="I1585" s="28">
        <f t="shared" si="83"/>
        <v>98.384623249156533</v>
      </c>
      <c r="J1585" s="28">
        <f t="shared" si="92"/>
        <v>-15.799999999999955</v>
      </c>
      <c r="K1585" s="28">
        <f>SUM(K1582:K1584)</f>
        <v>-15.8</v>
      </c>
      <c r="L1585" s="186"/>
      <c r="M1585" s="350"/>
    </row>
    <row r="1586" spans="1:13" ht="26.4">
      <c r="A1586" s="77" t="e">
        <f>VLOOKUP(B1586,#REF!,3,FALSE)</f>
        <v>#REF!</v>
      </c>
      <c r="B1586" s="159">
        <v>2155</v>
      </c>
      <c r="C1586" s="89" t="s">
        <v>272</v>
      </c>
      <c r="D1586" s="285"/>
      <c r="E1586" s="94"/>
      <c r="F1586" s="92" t="s">
        <v>13</v>
      </c>
      <c r="G1586" s="72">
        <f>+G1585</f>
        <v>978.1</v>
      </c>
      <c r="H1586" s="72">
        <f t="shared" ref="H1586:K1586" si="93">+H1585</f>
        <v>962.30000000000007</v>
      </c>
      <c r="I1586" s="72">
        <f t="shared" si="83"/>
        <v>98.384623249156533</v>
      </c>
      <c r="J1586" s="72">
        <f t="shared" si="92"/>
        <v>-15.799999999999955</v>
      </c>
      <c r="K1586" s="72">
        <f t="shared" si="93"/>
        <v>-15.8</v>
      </c>
      <c r="L1586" s="187"/>
      <c r="M1586" s="350"/>
    </row>
    <row r="1587" spans="1:13" ht="26.4">
      <c r="A1587" s="77" t="e">
        <f>VLOOKUP(B1587,#REF!,3,FALSE)</f>
        <v>#REF!</v>
      </c>
      <c r="B1587" s="24">
        <v>2158</v>
      </c>
      <c r="C1587" s="26" t="s">
        <v>200</v>
      </c>
      <c r="D1587" s="12" t="s">
        <v>413</v>
      </c>
      <c r="E1587" s="26" t="s">
        <v>193</v>
      </c>
      <c r="F1587" s="13" t="s">
        <v>8</v>
      </c>
      <c r="G1587" s="464">
        <v>1460.9</v>
      </c>
      <c r="H1587" s="464">
        <v>1289.8</v>
      </c>
      <c r="I1587" s="22">
        <f t="shared" si="83"/>
        <v>88.288041618180571</v>
      </c>
      <c r="J1587" s="10">
        <f t="shared" si="92"/>
        <v>-171.10000000000014</v>
      </c>
      <c r="K1587" s="10">
        <v>-171.1</v>
      </c>
      <c r="L1587" s="354" t="s">
        <v>1312</v>
      </c>
      <c r="M1587" s="350" t="s">
        <v>345</v>
      </c>
    </row>
    <row r="1588" spans="1:13" ht="26.4">
      <c r="A1588" s="77" t="e">
        <f>VLOOKUP(B1588,#REF!,3,FALSE)</f>
        <v>#REF!</v>
      </c>
      <c r="B1588" s="24">
        <v>2158</v>
      </c>
      <c r="C1588" s="26" t="s">
        <v>200</v>
      </c>
      <c r="D1588" s="12" t="s">
        <v>413</v>
      </c>
      <c r="E1588" s="26" t="s">
        <v>193</v>
      </c>
      <c r="F1588" s="13" t="s">
        <v>11</v>
      </c>
      <c r="G1588" s="237">
        <v>1</v>
      </c>
      <c r="H1588" s="237">
        <v>0.1</v>
      </c>
      <c r="I1588" s="22">
        <f t="shared" si="83"/>
        <v>10</v>
      </c>
      <c r="J1588" s="10">
        <f t="shared" si="92"/>
        <v>-0.9</v>
      </c>
      <c r="K1588" s="10">
        <v>-0.9</v>
      </c>
      <c r="L1588" s="354" t="s">
        <v>1305</v>
      </c>
      <c r="M1588" s="350" t="s">
        <v>346</v>
      </c>
    </row>
    <row r="1589" spans="1:13" ht="26.4">
      <c r="A1589" s="77" t="e">
        <f>VLOOKUP(B1589,#REF!,3,FALSE)</f>
        <v>#REF!</v>
      </c>
      <c r="B1589" s="103">
        <v>2158</v>
      </c>
      <c r="C1589" s="64" t="s">
        <v>200</v>
      </c>
      <c r="D1589" s="86" t="s">
        <v>413</v>
      </c>
      <c r="E1589" s="64" t="s">
        <v>193</v>
      </c>
      <c r="F1589" s="51" t="s">
        <v>12</v>
      </c>
      <c r="G1589" s="28">
        <f>SUM(G1587:G1588)</f>
        <v>1461.9</v>
      </c>
      <c r="H1589" s="28">
        <f>SUM(H1587:H1588)</f>
        <v>1289.8999999999999</v>
      </c>
      <c r="I1589" s="28">
        <f t="shared" si="83"/>
        <v>88.234489363157522</v>
      </c>
      <c r="J1589" s="28">
        <f t="shared" si="92"/>
        <v>-172.00000000000023</v>
      </c>
      <c r="K1589" s="28">
        <f>SUM(K1587:K1588)</f>
        <v>-172</v>
      </c>
      <c r="L1589" s="186"/>
      <c r="M1589" s="350"/>
    </row>
    <row r="1590" spans="1:13" ht="26.4">
      <c r="A1590" s="77" t="e">
        <f>VLOOKUP(B1590,#REF!,3,FALSE)</f>
        <v>#REF!</v>
      </c>
      <c r="B1590" s="159">
        <v>2158</v>
      </c>
      <c r="C1590" s="89" t="s">
        <v>200</v>
      </c>
      <c r="D1590" s="285"/>
      <c r="E1590" s="94"/>
      <c r="F1590" s="92" t="s">
        <v>13</v>
      </c>
      <c r="G1590" s="72">
        <f>+G1589</f>
        <v>1461.9</v>
      </c>
      <c r="H1590" s="72">
        <f t="shared" ref="H1590:K1590" si="94">+H1589</f>
        <v>1289.8999999999999</v>
      </c>
      <c r="I1590" s="72">
        <f t="shared" si="83"/>
        <v>88.234489363157522</v>
      </c>
      <c r="J1590" s="72">
        <f t="shared" si="92"/>
        <v>-172.00000000000023</v>
      </c>
      <c r="K1590" s="72">
        <f t="shared" si="94"/>
        <v>-172</v>
      </c>
      <c r="L1590" s="187"/>
      <c r="M1590" s="350"/>
    </row>
    <row r="1591" spans="1:13" ht="26.4">
      <c r="A1591" s="77" t="e">
        <f>VLOOKUP(B1591,#REF!,3,FALSE)</f>
        <v>#REF!</v>
      </c>
      <c r="B1591" s="24">
        <v>2161</v>
      </c>
      <c r="C1591" s="26" t="s">
        <v>201</v>
      </c>
      <c r="D1591" s="12" t="s">
        <v>413</v>
      </c>
      <c r="E1591" s="66" t="s">
        <v>193</v>
      </c>
      <c r="F1591" s="13" t="s">
        <v>8</v>
      </c>
      <c r="G1591" s="22">
        <v>2246.5</v>
      </c>
      <c r="H1591" s="22">
        <v>2246.35</v>
      </c>
      <c r="I1591" s="22">
        <f t="shared" si="83"/>
        <v>99.993322946806146</v>
      </c>
      <c r="J1591" s="10">
        <f t="shared" si="92"/>
        <v>-0.15000000000009095</v>
      </c>
      <c r="K1591" s="314">
        <v>-0.06</v>
      </c>
      <c r="L1591" s="430" t="s">
        <v>9</v>
      </c>
      <c r="M1591" s="350" t="s">
        <v>452</v>
      </c>
    </row>
    <row r="1592" spans="1:13" ht="26.4">
      <c r="A1592" s="77" t="e">
        <f>VLOOKUP(B1592,#REF!,3,FALSE)</f>
        <v>#REF!</v>
      </c>
      <c r="B1592" s="24">
        <v>2161</v>
      </c>
      <c r="C1592" s="26" t="s">
        <v>201</v>
      </c>
      <c r="D1592" s="12" t="s">
        <v>413</v>
      </c>
      <c r="E1592" s="66" t="s">
        <v>193</v>
      </c>
      <c r="F1592" s="13" t="s">
        <v>8</v>
      </c>
      <c r="G1592" s="22"/>
      <c r="H1592" s="22"/>
      <c r="I1592" s="22"/>
      <c r="J1592" s="10"/>
      <c r="K1592" s="294">
        <v>-8.6999999999999994E-2</v>
      </c>
      <c r="L1592" s="379" t="s">
        <v>50</v>
      </c>
      <c r="M1592" s="350" t="s">
        <v>369</v>
      </c>
    </row>
    <row r="1593" spans="1:13" ht="26.4">
      <c r="A1593" s="77" t="e">
        <f>VLOOKUP(B1593,#REF!,3,FALSE)</f>
        <v>#REF!</v>
      </c>
      <c r="B1593" s="24">
        <v>2161</v>
      </c>
      <c r="C1593" s="26" t="s">
        <v>201</v>
      </c>
      <c r="D1593" s="12" t="s">
        <v>413</v>
      </c>
      <c r="E1593" s="66" t="s">
        <v>193</v>
      </c>
      <c r="F1593" s="13" t="s">
        <v>11</v>
      </c>
      <c r="G1593" s="22">
        <v>0.2</v>
      </c>
      <c r="H1593" s="22">
        <v>0.15</v>
      </c>
      <c r="I1593" s="22">
        <f t="shared" si="83"/>
        <v>74.999999999999986</v>
      </c>
      <c r="J1593" s="10">
        <f t="shared" si="92"/>
        <v>-5.0000000000000017E-2</v>
      </c>
      <c r="K1593" s="237">
        <v>-4.8000000000000001E-2</v>
      </c>
      <c r="L1593" s="430" t="s">
        <v>9</v>
      </c>
      <c r="M1593" s="350" t="s">
        <v>453</v>
      </c>
    </row>
    <row r="1594" spans="1:13" ht="26.4">
      <c r="A1594" s="77" t="e">
        <f>VLOOKUP(B1594,#REF!,3,FALSE)</f>
        <v>#REF!</v>
      </c>
      <c r="B1594" s="24">
        <v>2161</v>
      </c>
      <c r="C1594" s="26" t="s">
        <v>201</v>
      </c>
      <c r="D1594" s="12" t="s">
        <v>413</v>
      </c>
      <c r="E1594" s="66" t="s">
        <v>193</v>
      </c>
      <c r="F1594" s="13" t="s">
        <v>379</v>
      </c>
      <c r="G1594" s="22">
        <v>0.7</v>
      </c>
      <c r="H1594" s="22">
        <v>0.7</v>
      </c>
      <c r="I1594" s="22">
        <f t="shared" si="83"/>
        <v>100</v>
      </c>
      <c r="J1594" s="10">
        <f t="shared" si="92"/>
        <v>0</v>
      </c>
      <c r="K1594" s="10"/>
      <c r="L1594" s="13"/>
      <c r="M1594" s="350"/>
    </row>
    <row r="1595" spans="1:13" ht="26.4">
      <c r="A1595" s="77" t="e">
        <f>VLOOKUP(B1595,#REF!,3,FALSE)</f>
        <v>#REF!</v>
      </c>
      <c r="B1595" s="103">
        <v>2161</v>
      </c>
      <c r="C1595" s="64" t="s">
        <v>201</v>
      </c>
      <c r="D1595" s="86" t="s">
        <v>413</v>
      </c>
      <c r="E1595" s="126" t="s">
        <v>193</v>
      </c>
      <c r="F1595" s="51" t="s">
        <v>12</v>
      </c>
      <c r="G1595" s="28">
        <f>SUM(G1591:G1594)</f>
        <v>2247.3999999999996</v>
      </c>
      <c r="H1595" s="28">
        <f>SUM(H1591:H1594)</f>
        <v>2247.1999999999998</v>
      </c>
      <c r="I1595" s="28">
        <f t="shared" si="83"/>
        <v>99.991100827623029</v>
      </c>
      <c r="J1595" s="28">
        <f t="shared" si="92"/>
        <v>-0.1999999999998181</v>
      </c>
      <c r="K1595" s="28">
        <f>SUM(K1591:K1594)</f>
        <v>-0.19500000000000001</v>
      </c>
      <c r="L1595" s="186"/>
      <c r="M1595" s="350"/>
    </row>
    <row r="1596" spans="1:13" ht="26.4">
      <c r="A1596" s="77" t="e">
        <f>VLOOKUP(B1596,#REF!,3,FALSE)</f>
        <v>#REF!</v>
      </c>
      <c r="B1596" s="159">
        <v>2161</v>
      </c>
      <c r="C1596" s="89" t="s">
        <v>201</v>
      </c>
      <c r="D1596" s="167"/>
      <c r="E1596" s="94"/>
      <c r="F1596" s="92" t="s">
        <v>13</v>
      </c>
      <c r="G1596" s="72">
        <f>+G1595</f>
        <v>2247.3999999999996</v>
      </c>
      <c r="H1596" s="72">
        <f t="shared" ref="H1596:K1596" si="95">+H1595</f>
        <v>2247.1999999999998</v>
      </c>
      <c r="I1596" s="72">
        <f t="shared" si="83"/>
        <v>99.991100827623029</v>
      </c>
      <c r="J1596" s="72">
        <f t="shared" si="92"/>
        <v>-0.1999999999998181</v>
      </c>
      <c r="K1596" s="72">
        <f t="shared" si="95"/>
        <v>-0.19500000000000001</v>
      </c>
      <c r="L1596" s="187"/>
      <c r="M1596" s="350"/>
    </row>
    <row r="1597" spans="1:13" ht="39.6">
      <c r="A1597" s="77" t="e">
        <f>VLOOKUP(B1597,#REF!,3,FALSE)</f>
        <v>#REF!</v>
      </c>
      <c r="B1597" s="24">
        <v>2165</v>
      </c>
      <c r="C1597" s="26" t="s">
        <v>203</v>
      </c>
      <c r="D1597" s="12" t="s">
        <v>413</v>
      </c>
      <c r="E1597" s="66" t="s">
        <v>193</v>
      </c>
      <c r="F1597" s="13" t="s">
        <v>8</v>
      </c>
      <c r="G1597" s="477">
        <v>1908.4</v>
      </c>
      <c r="H1597" s="477">
        <v>1722.3</v>
      </c>
      <c r="I1597" s="22">
        <f t="shared" si="83"/>
        <v>90.248375602599026</v>
      </c>
      <c r="J1597" s="22">
        <f t="shared" si="92"/>
        <v>-186.10000000000014</v>
      </c>
      <c r="K1597" s="476">
        <v>-186.1</v>
      </c>
      <c r="L1597" s="227" t="s">
        <v>1312</v>
      </c>
      <c r="M1597" s="350" t="s">
        <v>457</v>
      </c>
    </row>
    <row r="1598" spans="1:13" ht="39.6">
      <c r="A1598" s="77" t="e">
        <f>VLOOKUP(B1598,#REF!,3,FALSE)</f>
        <v>#REF!</v>
      </c>
      <c r="B1598" s="24">
        <v>2165</v>
      </c>
      <c r="C1598" s="26" t="s">
        <v>203</v>
      </c>
      <c r="D1598" s="12" t="s">
        <v>413</v>
      </c>
      <c r="E1598" s="66" t="s">
        <v>193</v>
      </c>
      <c r="F1598" s="13" t="s">
        <v>11</v>
      </c>
      <c r="G1598" s="477">
        <v>6.6</v>
      </c>
      <c r="H1598" s="477">
        <v>4.5</v>
      </c>
      <c r="I1598" s="22">
        <f t="shared" si="83"/>
        <v>68.181818181818187</v>
      </c>
      <c r="J1598" s="22">
        <f t="shared" si="92"/>
        <v>-2.0999999999999996</v>
      </c>
      <c r="K1598" s="476">
        <v>-2.1</v>
      </c>
      <c r="L1598" s="227" t="s">
        <v>1388</v>
      </c>
      <c r="M1598" s="350" t="s">
        <v>456</v>
      </c>
    </row>
    <row r="1599" spans="1:13" ht="39.6">
      <c r="A1599" s="77" t="e">
        <f>VLOOKUP(B1599,#REF!,3,FALSE)</f>
        <v>#REF!</v>
      </c>
      <c r="B1599" s="103">
        <v>2165</v>
      </c>
      <c r="C1599" s="64" t="s">
        <v>203</v>
      </c>
      <c r="D1599" s="86" t="s">
        <v>413</v>
      </c>
      <c r="E1599" s="126" t="s">
        <v>193</v>
      </c>
      <c r="F1599" s="51" t="s">
        <v>12</v>
      </c>
      <c r="G1599" s="28">
        <f>SUM(G1597:G1598)</f>
        <v>1915</v>
      </c>
      <c r="H1599" s="28">
        <f>SUM(H1597:H1598)</f>
        <v>1726.8</v>
      </c>
      <c r="I1599" s="28">
        <f t="shared" si="83"/>
        <v>90.172323759791112</v>
      </c>
      <c r="J1599" s="28">
        <f t="shared" si="92"/>
        <v>-188.20000000000005</v>
      </c>
      <c r="K1599" s="28">
        <f>SUM(K1597:K1598)</f>
        <v>-188.2</v>
      </c>
      <c r="L1599" s="186"/>
      <c r="M1599" s="350"/>
    </row>
    <row r="1600" spans="1:13" ht="39.6">
      <c r="A1600" s="77" t="e">
        <f>VLOOKUP(B1600,#REF!,3,FALSE)</f>
        <v>#REF!</v>
      </c>
      <c r="B1600" s="159">
        <v>2165</v>
      </c>
      <c r="C1600" s="89" t="s">
        <v>203</v>
      </c>
      <c r="D1600" s="167"/>
      <c r="E1600" s="94"/>
      <c r="F1600" s="92" t="s">
        <v>13</v>
      </c>
      <c r="G1600" s="72">
        <f>+G1599</f>
        <v>1915</v>
      </c>
      <c r="H1600" s="72">
        <f t="shared" ref="H1600:K1600" si="96">+H1599</f>
        <v>1726.8</v>
      </c>
      <c r="I1600" s="72">
        <f t="shared" si="83"/>
        <v>90.172323759791112</v>
      </c>
      <c r="J1600" s="72">
        <f t="shared" si="92"/>
        <v>-188.20000000000005</v>
      </c>
      <c r="K1600" s="72">
        <f t="shared" si="96"/>
        <v>-188.2</v>
      </c>
      <c r="L1600" s="187"/>
      <c r="M1600" s="350"/>
    </row>
    <row r="1601" spans="1:13" ht="39.6">
      <c r="A1601" s="77" t="e">
        <f>VLOOKUP(B1601,#REF!,3,FALSE)</f>
        <v>#REF!</v>
      </c>
      <c r="B1601" s="168">
        <v>2166</v>
      </c>
      <c r="C1601" s="46" t="s">
        <v>250</v>
      </c>
      <c r="D1601" s="143" t="s">
        <v>413</v>
      </c>
      <c r="E1601" s="173" t="s">
        <v>193</v>
      </c>
      <c r="F1601" s="214" t="s">
        <v>8</v>
      </c>
      <c r="G1601" s="10">
        <v>1516.6</v>
      </c>
      <c r="H1601" s="10">
        <v>1492</v>
      </c>
      <c r="I1601" s="22">
        <f t="shared" si="83"/>
        <v>98.377950679150743</v>
      </c>
      <c r="J1601" s="10">
        <f t="shared" si="92"/>
        <v>-24.599999999999909</v>
      </c>
      <c r="K1601" s="477">
        <v>-12.4</v>
      </c>
      <c r="L1601" s="434" t="s">
        <v>56</v>
      </c>
      <c r="M1601" s="350" t="s">
        <v>552</v>
      </c>
    </row>
    <row r="1602" spans="1:13" ht="39.6">
      <c r="A1602" s="77" t="e">
        <f>VLOOKUP(B1602,#REF!,3,FALSE)</f>
        <v>#REF!</v>
      </c>
      <c r="B1602" s="168">
        <v>2166</v>
      </c>
      <c r="C1602" s="46" t="s">
        <v>250</v>
      </c>
      <c r="D1602" s="143" t="s">
        <v>413</v>
      </c>
      <c r="E1602" s="173" t="s">
        <v>193</v>
      </c>
      <c r="F1602" s="214" t="s">
        <v>8</v>
      </c>
      <c r="G1602" s="10"/>
      <c r="H1602" s="10"/>
      <c r="I1602" s="22" t="str">
        <f t="shared" si="83"/>
        <v/>
      </c>
      <c r="J1602" s="10">
        <f t="shared" si="92"/>
        <v>0</v>
      </c>
      <c r="K1602" s="477">
        <v>-12.2</v>
      </c>
      <c r="L1602" s="434" t="s">
        <v>155</v>
      </c>
      <c r="M1602" s="350" t="s">
        <v>590</v>
      </c>
    </row>
    <row r="1603" spans="1:13" ht="39.6">
      <c r="A1603" s="77" t="e">
        <f>VLOOKUP(B1603,#REF!,3,FALSE)</f>
        <v>#REF!</v>
      </c>
      <c r="B1603" s="169">
        <v>2166</v>
      </c>
      <c r="C1603" s="56" t="s">
        <v>250</v>
      </c>
      <c r="D1603" s="178" t="s">
        <v>413</v>
      </c>
      <c r="E1603" s="129" t="s">
        <v>193</v>
      </c>
      <c r="F1603" s="51" t="s">
        <v>12</v>
      </c>
      <c r="G1603" s="28">
        <f>SUM(G1601:G1602)</f>
        <v>1516.6</v>
      </c>
      <c r="H1603" s="28">
        <f>SUM(H1601:H1602)</f>
        <v>1492</v>
      </c>
      <c r="I1603" s="28">
        <f t="shared" si="83"/>
        <v>98.377950679150743</v>
      </c>
      <c r="J1603" s="28">
        <f t="shared" si="92"/>
        <v>-24.599999999999909</v>
      </c>
      <c r="K1603" s="28">
        <f>SUM(K1601:K1602)</f>
        <v>-24.6</v>
      </c>
      <c r="L1603" s="189"/>
      <c r="M1603" s="350"/>
    </row>
    <row r="1604" spans="1:13" ht="39.6">
      <c r="A1604" s="77" t="e">
        <f>VLOOKUP(B1604,#REF!,3,FALSE)</f>
        <v>#REF!</v>
      </c>
      <c r="B1604" s="170">
        <v>2166</v>
      </c>
      <c r="C1604" s="179" t="s">
        <v>250</v>
      </c>
      <c r="D1604" s="165"/>
      <c r="E1604" s="132"/>
      <c r="F1604" s="133" t="s">
        <v>13</v>
      </c>
      <c r="G1604" s="71">
        <f>+G1603</f>
        <v>1516.6</v>
      </c>
      <c r="H1604" s="71">
        <f t="shared" ref="H1604:K1604" si="97">+H1603</f>
        <v>1492</v>
      </c>
      <c r="I1604" s="71">
        <f t="shared" si="83"/>
        <v>98.377950679150743</v>
      </c>
      <c r="J1604" s="71">
        <f t="shared" si="92"/>
        <v>-24.599999999999909</v>
      </c>
      <c r="K1604" s="71">
        <f t="shared" si="97"/>
        <v>-24.6</v>
      </c>
      <c r="L1604" s="187"/>
      <c r="M1604" s="350"/>
    </row>
    <row r="1605" spans="1:13" ht="52.8">
      <c r="A1605" s="77" t="e">
        <f>VLOOKUP(B1605,#REF!,3,FALSE)</f>
        <v>#REF!</v>
      </c>
      <c r="B1605" s="24">
        <v>2774</v>
      </c>
      <c r="C1605" s="15" t="s">
        <v>180</v>
      </c>
      <c r="D1605" s="13" t="s">
        <v>396</v>
      </c>
      <c r="E1605" s="25" t="s">
        <v>181</v>
      </c>
      <c r="F1605" s="13" t="s">
        <v>8</v>
      </c>
      <c r="G1605" s="10">
        <v>1762</v>
      </c>
      <c r="H1605" s="10">
        <v>1491.8</v>
      </c>
      <c r="I1605" s="10">
        <f t="shared" si="83"/>
        <v>84.665153234960272</v>
      </c>
      <c r="J1605" s="10">
        <f t="shared" si="92"/>
        <v>-270.20000000000005</v>
      </c>
      <c r="K1605" s="10">
        <v>-133.1</v>
      </c>
      <c r="L1605" s="12" t="s">
        <v>56</v>
      </c>
      <c r="M1605" s="350" t="s">
        <v>767</v>
      </c>
    </row>
    <row r="1606" spans="1:13" ht="52.8">
      <c r="A1606" s="77" t="e">
        <f>VLOOKUP(B1606,#REF!,3,FALSE)</f>
        <v>#REF!</v>
      </c>
      <c r="B1606" s="24">
        <v>2774</v>
      </c>
      <c r="C1606" s="15" t="s">
        <v>180</v>
      </c>
      <c r="D1606" s="13" t="s">
        <v>396</v>
      </c>
      <c r="E1606" s="25" t="s">
        <v>181</v>
      </c>
      <c r="F1606" s="13" t="s">
        <v>8</v>
      </c>
      <c r="G1606" s="10"/>
      <c r="H1606" s="10"/>
      <c r="I1606" s="10"/>
      <c r="J1606" s="10"/>
      <c r="K1606" s="10">
        <v>-60.7</v>
      </c>
      <c r="L1606" s="12" t="s">
        <v>155</v>
      </c>
      <c r="M1606" s="350" t="s">
        <v>768</v>
      </c>
    </row>
    <row r="1607" spans="1:13" ht="52.8">
      <c r="A1607" s="77" t="e">
        <f>VLOOKUP(B1607,#REF!,3,FALSE)</f>
        <v>#REF!</v>
      </c>
      <c r="B1607" s="24">
        <v>2774</v>
      </c>
      <c r="C1607" s="15" t="s">
        <v>180</v>
      </c>
      <c r="D1607" s="13" t="s">
        <v>396</v>
      </c>
      <c r="E1607" s="25" t="s">
        <v>181</v>
      </c>
      <c r="F1607" s="13" t="s">
        <v>8</v>
      </c>
      <c r="G1607" s="10"/>
      <c r="H1607" s="10"/>
      <c r="I1607" s="10"/>
      <c r="J1607" s="10"/>
      <c r="K1607" s="10">
        <v>-40</v>
      </c>
      <c r="L1607" s="12" t="s">
        <v>10</v>
      </c>
      <c r="M1607" s="350" t="s">
        <v>769</v>
      </c>
    </row>
    <row r="1608" spans="1:13" ht="52.8">
      <c r="A1608" s="77" t="e">
        <f>VLOOKUP(B1608,#REF!,3,FALSE)</f>
        <v>#REF!</v>
      </c>
      <c r="B1608" s="24">
        <v>2774</v>
      </c>
      <c r="C1608" s="15" t="s">
        <v>180</v>
      </c>
      <c r="D1608" s="13" t="s">
        <v>396</v>
      </c>
      <c r="E1608" s="25" t="s">
        <v>181</v>
      </c>
      <c r="F1608" s="13" t="s">
        <v>8</v>
      </c>
      <c r="G1608" s="10"/>
      <c r="H1608" s="10"/>
      <c r="I1608" s="10"/>
      <c r="J1608" s="10"/>
      <c r="K1608" s="10">
        <v>-36.4</v>
      </c>
      <c r="L1608" s="12" t="s">
        <v>122</v>
      </c>
      <c r="M1608" s="350" t="s">
        <v>770</v>
      </c>
    </row>
    <row r="1609" spans="1:13" ht="52.8">
      <c r="A1609" s="77" t="e">
        <f>VLOOKUP(B1609,#REF!,3,FALSE)</f>
        <v>#REF!</v>
      </c>
      <c r="B1609" s="24">
        <v>2774</v>
      </c>
      <c r="C1609" s="15" t="s">
        <v>180</v>
      </c>
      <c r="D1609" s="13" t="s">
        <v>396</v>
      </c>
      <c r="E1609" s="25" t="s">
        <v>181</v>
      </c>
      <c r="F1609" s="13" t="s">
        <v>11</v>
      </c>
      <c r="G1609" s="10">
        <v>13.7</v>
      </c>
      <c r="H1609" s="10">
        <v>6.1</v>
      </c>
      <c r="I1609" s="10">
        <f t="shared" si="83"/>
        <v>44.525547445255476</v>
      </c>
      <c r="J1609" s="10">
        <f t="shared" si="92"/>
        <v>-7.6</v>
      </c>
      <c r="K1609" s="10">
        <v>-5.2</v>
      </c>
      <c r="L1609" s="12" t="s">
        <v>50</v>
      </c>
      <c r="M1609" s="350" t="s">
        <v>357</v>
      </c>
    </row>
    <row r="1610" spans="1:13" ht="52.8">
      <c r="A1610" s="77" t="e">
        <f>VLOOKUP(B1610,#REF!,3,FALSE)</f>
        <v>#REF!</v>
      </c>
      <c r="B1610" s="24">
        <v>2774</v>
      </c>
      <c r="C1610" s="15" t="s">
        <v>180</v>
      </c>
      <c r="D1610" s="13" t="s">
        <v>396</v>
      </c>
      <c r="E1610" s="25" t="s">
        <v>181</v>
      </c>
      <c r="F1610" s="13" t="s">
        <v>11</v>
      </c>
      <c r="G1610" s="10"/>
      <c r="H1610" s="10"/>
      <c r="I1610" s="10"/>
      <c r="J1610" s="10"/>
      <c r="K1610" s="10">
        <v>-2.4</v>
      </c>
      <c r="L1610" s="12" t="s">
        <v>122</v>
      </c>
      <c r="M1610" s="350" t="s">
        <v>771</v>
      </c>
    </row>
    <row r="1611" spans="1:13" ht="52.8">
      <c r="A1611" s="77" t="e">
        <f>VLOOKUP(B1611,#REF!,3,FALSE)</f>
        <v>#REF!</v>
      </c>
      <c r="B1611" s="24">
        <v>2774</v>
      </c>
      <c r="C1611" s="15" t="s">
        <v>180</v>
      </c>
      <c r="D1611" s="13" t="s">
        <v>396</v>
      </c>
      <c r="E1611" s="25" t="s">
        <v>181</v>
      </c>
      <c r="F1611" s="13" t="s">
        <v>19</v>
      </c>
      <c r="G1611" s="19">
        <v>2.5</v>
      </c>
      <c r="H1611" s="19">
        <v>2.5</v>
      </c>
      <c r="I1611" s="10">
        <f t="shared" ref="I1611:I1674" si="98">IF(ISBLANK(H1611),"",+H1611/G1611*100)</f>
        <v>100</v>
      </c>
      <c r="J1611" s="10">
        <f t="shared" ref="J1611" si="99">+H1611-G1611</f>
        <v>0</v>
      </c>
      <c r="K1611" s="10"/>
      <c r="L1611" s="12"/>
      <c r="M1611" s="350"/>
    </row>
    <row r="1612" spans="1:13" ht="52.8">
      <c r="A1612" s="77" t="e">
        <f>VLOOKUP(B1612,#REF!,3,FALSE)</f>
        <v>#REF!</v>
      </c>
      <c r="B1612" s="103">
        <v>2774</v>
      </c>
      <c r="C1612" s="53" t="s">
        <v>180</v>
      </c>
      <c r="D1612" s="65" t="s">
        <v>396</v>
      </c>
      <c r="E1612" s="96" t="s">
        <v>181</v>
      </c>
      <c r="F1612" s="51" t="s">
        <v>12</v>
      </c>
      <c r="G1612" s="28">
        <f>SUM(G1605:G1611)</f>
        <v>1778.2</v>
      </c>
      <c r="H1612" s="28">
        <f>SUM(H1605:H1611)</f>
        <v>1500.3999999999999</v>
      </c>
      <c r="I1612" s="28">
        <f t="shared" si="98"/>
        <v>84.377460353166114</v>
      </c>
      <c r="J1612" s="28">
        <f t="shared" si="92"/>
        <v>-277.80000000000018</v>
      </c>
      <c r="K1612" s="28">
        <f>SUM(K1605:K1610)</f>
        <v>-277.79999999999995</v>
      </c>
      <c r="L1612" s="186"/>
      <c r="M1612" s="186"/>
    </row>
    <row r="1613" spans="1:13" ht="52.8">
      <c r="A1613" s="77" t="e">
        <f>VLOOKUP(B1613,#REF!,3,FALSE)</f>
        <v>#REF!</v>
      </c>
      <c r="B1613" s="24">
        <v>2774</v>
      </c>
      <c r="C1613" s="26" t="s">
        <v>180</v>
      </c>
      <c r="D1613" s="13" t="s">
        <v>397</v>
      </c>
      <c r="E1613" s="25" t="s">
        <v>182</v>
      </c>
      <c r="F1613" s="13" t="s">
        <v>8</v>
      </c>
      <c r="G1613" s="10">
        <v>98</v>
      </c>
      <c r="H1613" s="10">
        <v>92.7</v>
      </c>
      <c r="I1613" s="10">
        <f t="shared" si="98"/>
        <v>94.591836734693885</v>
      </c>
      <c r="J1613" s="10">
        <f t="shared" si="92"/>
        <v>-5.2999999999999972</v>
      </c>
      <c r="K1613" s="10">
        <v>-0.3</v>
      </c>
      <c r="L1613" s="12" t="s">
        <v>56</v>
      </c>
      <c r="M1613" s="350" t="s">
        <v>772</v>
      </c>
    </row>
    <row r="1614" spans="1:13" ht="52.8">
      <c r="A1614" s="77" t="e">
        <f>VLOOKUP(B1614,#REF!,3,FALSE)</f>
        <v>#REF!</v>
      </c>
      <c r="B1614" s="24">
        <v>2774</v>
      </c>
      <c r="C1614" s="26" t="s">
        <v>180</v>
      </c>
      <c r="D1614" s="13" t="s">
        <v>397</v>
      </c>
      <c r="E1614" s="25" t="s">
        <v>182</v>
      </c>
      <c r="F1614" s="13" t="s">
        <v>8</v>
      </c>
      <c r="G1614" s="10"/>
      <c r="H1614" s="10"/>
      <c r="I1614" s="10" t="str">
        <f t="shared" si="98"/>
        <v/>
      </c>
      <c r="J1614" s="10">
        <f t="shared" si="92"/>
        <v>0</v>
      </c>
      <c r="K1614" s="10">
        <v>-0.3</v>
      </c>
      <c r="L1614" s="12" t="s">
        <v>50</v>
      </c>
      <c r="M1614" s="350" t="s">
        <v>773</v>
      </c>
    </row>
    <row r="1615" spans="1:13" ht="52.8">
      <c r="A1615" s="77" t="e">
        <f>VLOOKUP(B1615,#REF!,3,FALSE)</f>
        <v>#REF!</v>
      </c>
      <c r="B1615" s="24">
        <v>2774</v>
      </c>
      <c r="C1615" s="26" t="s">
        <v>180</v>
      </c>
      <c r="D1615" s="13" t="s">
        <v>397</v>
      </c>
      <c r="E1615" s="25" t="s">
        <v>182</v>
      </c>
      <c r="F1615" s="13" t="s">
        <v>8</v>
      </c>
      <c r="G1615" s="10"/>
      <c r="H1615" s="10"/>
      <c r="I1615" s="10" t="str">
        <f t="shared" si="98"/>
        <v/>
      </c>
      <c r="J1615" s="10">
        <f t="shared" si="92"/>
        <v>0</v>
      </c>
      <c r="K1615" s="10">
        <v>-4.7</v>
      </c>
      <c r="L1615" s="12" t="s">
        <v>9</v>
      </c>
      <c r="M1615" s="350" t="s">
        <v>774</v>
      </c>
    </row>
    <row r="1616" spans="1:13" ht="52.8">
      <c r="A1616" s="77" t="e">
        <f>VLOOKUP(B1616,#REF!,3,FALSE)</f>
        <v>#REF!</v>
      </c>
      <c r="B1616" s="103">
        <v>2774</v>
      </c>
      <c r="C1616" s="64" t="s">
        <v>180</v>
      </c>
      <c r="D1616" s="65" t="s">
        <v>397</v>
      </c>
      <c r="E1616" s="87" t="s">
        <v>182</v>
      </c>
      <c r="F1616" s="51" t="s">
        <v>12</v>
      </c>
      <c r="G1616" s="28">
        <f>SUM(G1613:G1613)</f>
        <v>98</v>
      </c>
      <c r="H1616" s="28">
        <f>SUM(H1613:H1613)</f>
        <v>92.7</v>
      </c>
      <c r="I1616" s="28">
        <f t="shared" si="98"/>
        <v>94.591836734693885</v>
      </c>
      <c r="J1616" s="28">
        <f t="shared" si="92"/>
        <v>-5.2999999999999972</v>
      </c>
      <c r="K1616" s="28">
        <f>SUM(,K1613:K1615)</f>
        <v>-5.3</v>
      </c>
      <c r="L1616" s="186"/>
      <c r="M1616" s="134"/>
    </row>
    <row r="1617" spans="1:13" ht="52.8">
      <c r="A1617" s="77" t="e">
        <f>VLOOKUP(B1617,#REF!,3,FALSE)</f>
        <v>#REF!</v>
      </c>
      <c r="B1617" s="159">
        <v>2774</v>
      </c>
      <c r="C1617" s="89" t="s">
        <v>180</v>
      </c>
      <c r="D1617" s="90"/>
      <c r="E1617" s="94"/>
      <c r="F1617" s="92" t="s">
        <v>13</v>
      </c>
      <c r="G1617" s="72">
        <f>+G1616+G1612</f>
        <v>1876.2</v>
      </c>
      <c r="H1617" s="72">
        <f>+H1616+H1612</f>
        <v>1593.1</v>
      </c>
      <c r="I1617" s="72">
        <f t="shared" si="98"/>
        <v>84.910990299541623</v>
      </c>
      <c r="J1617" s="72">
        <f t="shared" si="92"/>
        <v>-283.10000000000014</v>
      </c>
      <c r="K1617" s="72">
        <f>+K1616+K1612</f>
        <v>-283.09999999999997</v>
      </c>
      <c r="L1617" s="187"/>
      <c r="M1617" s="154"/>
    </row>
    <row r="1618" spans="1:13" ht="79.2">
      <c r="A1618" s="77" t="e">
        <f>VLOOKUP(B1618,#REF!,3,FALSE)</f>
        <v>#REF!</v>
      </c>
      <c r="B1618" s="24">
        <v>2071</v>
      </c>
      <c r="C1618" s="26" t="s">
        <v>183</v>
      </c>
      <c r="D1618" s="13" t="s">
        <v>6</v>
      </c>
      <c r="E1618" s="25" t="s">
        <v>184</v>
      </c>
      <c r="F1618" s="13" t="s">
        <v>8</v>
      </c>
      <c r="G1618" s="10">
        <v>79.400000000000006</v>
      </c>
      <c r="H1618" s="10">
        <v>76.8</v>
      </c>
      <c r="I1618" s="10">
        <f t="shared" si="98"/>
        <v>96.725440806045327</v>
      </c>
      <c r="J1618" s="10">
        <f t="shared" si="92"/>
        <v>-2.6000000000000085</v>
      </c>
      <c r="K1618" s="10">
        <v>-1.7</v>
      </c>
      <c r="L1618" s="12" t="s">
        <v>27</v>
      </c>
      <c r="M1618" s="15" t="s">
        <v>368</v>
      </c>
    </row>
    <row r="1619" spans="1:13" ht="79.2">
      <c r="A1619" s="77" t="e">
        <f>VLOOKUP(B1619,#REF!,3,FALSE)</f>
        <v>#REF!</v>
      </c>
      <c r="B1619" s="24">
        <v>2071</v>
      </c>
      <c r="C1619" s="26" t="s">
        <v>183</v>
      </c>
      <c r="D1619" s="13" t="s">
        <v>6</v>
      </c>
      <c r="E1619" s="25" t="s">
        <v>184</v>
      </c>
      <c r="F1619" s="13" t="s">
        <v>8</v>
      </c>
      <c r="G1619" s="10"/>
      <c r="H1619" s="10"/>
      <c r="I1619" s="10"/>
      <c r="J1619" s="10"/>
      <c r="K1619" s="10">
        <v>-0.9</v>
      </c>
      <c r="L1619" s="12" t="s">
        <v>18</v>
      </c>
      <c r="M1619" s="15" t="s">
        <v>369</v>
      </c>
    </row>
    <row r="1620" spans="1:13" ht="92.4">
      <c r="A1620" s="77" t="e">
        <f>VLOOKUP(B1620,#REF!,3,FALSE)</f>
        <v>#REF!</v>
      </c>
      <c r="B1620" s="103">
        <v>2071</v>
      </c>
      <c r="C1620" s="64" t="s">
        <v>183</v>
      </c>
      <c r="D1620" s="65" t="s">
        <v>6</v>
      </c>
      <c r="E1620" s="87" t="s">
        <v>184</v>
      </c>
      <c r="F1620" s="51" t="s">
        <v>12</v>
      </c>
      <c r="G1620" s="28">
        <f>SUM(G1618:G1619)</f>
        <v>79.400000000000006</v>
      </c>
      <c r="H1620" s="28">
        <f>SUM(H1618:H1619)</f>
        <v>76.8</v>
      </c>
      <c r="I1620" s="28">
        <f>IF(ISBLANK(H1620),"",+H1620/G1620*100)</f>
        <v>96.725440806045327</v>
      </c>
      <c r="J1620" s="28">
        <f t="shared" si="92"/>
        <v>-2.6000000000000085</v>
      </c>
      <c r="K1620" s="28">
        <f>SUM(,K1618:K1619)</f>
        <v>-2.6</v>
      </c>
      <c r="L1620" s="186"/>
      <c r="M1620" s="134"/>
    </row>
    <row r="1621" spans="1:13" ht="92.4">
      <c r="A1621" s="77" t="e">
        <f>VLOOKUP(B1621,#REF!,3,FALSE)</f>
        <v>#REF!</v>
      </c>
      <c r="B1621" s="159">
        <v>2071</v>
      </c>
      <c r="C1621" s="256" t="s">
        <v>183</v>
      </c>
      <c r="D1621" s="247"/>
      <c r="E1621" s="254"/>
      <c r="F1621" s="247" t="s">
        <v>13</v>
      </c>
      <c r="G1621" s="245">
        <f>+G1620</f>
        <v>79.400000000000006</v>
      </c>
      <c r="H1621" s="245">
        <f>+H1620</f>
        <v>76.8</v>
      </c>
      <c r="I1621" s="245">
        <f t="shared" si="98"/>
        <v>96.725440806045327</v>
      </c>
      <c r="J1621" s="245">
        <f t="shared" si="92"/>
        <v>-2.6000000000000085</v>
      </c>
      <c r="K1621" s="245">
        <f t="shared" ref="K1621" si="100">+K1620</f>
        <v>-2.6</v>
      </c>
      <c r="L1621" s="257"/>
      <c r="M1621" s="102"/>
    </row>
    <row r="1622" spans="1:13" ht="26.4">
      <c r="A1622" s="77" t="e">
        <f>VLOOKUP(B1622,#REF!,3,FALSE)</f>
        <v>#REF!</v>
      </c>
      <c r="B1622" s="263">
        <v>2941</v>
      </c>
      <c r="C1622" s="264"/>
      <c r="D1622" s="470"/>
      <c r="E1622" s="267"/>
      <c r="F1622" s="251"/>
      <c r="G1622" s="261"/>
      <c r="H1622" s="466"/>
      <c r="I1622" s="466" t="str">
        <f t="shared" si="98"/>
        <v/>
      </c>
      <c r="J1622" s="466"/>
      <c r="K1622" s="244">
        <v>-165.5</v>
      </c>
      <c r="L1622" s="12" t="s">
        <v>27</v>
      </c>
      <c r="M1622" s="270" t="s">
        <v>581</v>
      </c>
    </row>
    <row r="1623" spans="1:13" ht="39.6">
      <c r="A1623" s="77" t="e">
        <f>VLOOKUP(B1623,#REF!,3,FALSE)</f>
        <v>#REF!</v>
      </c>
      <c r="B1623" s="263">
        <v>2941</v>
      </c>
      <c r="C1623" s="265" t="s">
        <v>185</v>
      </c>
      <c r="D1623" s="484" t="s">
        <v>98</v>
      </c>
      <c r="E1623" s="268" t="s">
        <v>186</v>
      </c>
      <c r="F1623" s="252" t="s">
        <v>8</v>
      </c>
      <c r="G1623" s="249">
        <v>975.4</v>
      </c>
      <c r="H1623" s="475">
        <v>773.3</v>
      </c>
      <c r="I1623" s="475">
        <f t="shared" si="98"/>
        <v>79.280295263481648</v>
      </c>
      <c r="J1623" s="475">
        <f t="shared" si="92"/>
        <v>-202.10000000000002</v>
      </c>
      <c r="K1623" s="244">
        <v>-8.5</v>
      </c>
      <c r="L1623" s="12" t="s">
        <v>18</v>
      </c>
      <c r="M1623" s="270" t="s">
        <v>540</v>
      </c>
    </row>
    <row r="1624" spans="1:13" ht="39.6">
      <c r="A1624" s="77" t="e">
        <f>VLOOKUP(B1624,#REF!,3,FALSE)</f>
        <v>#REF!</v>
      </c>
      <c r="B1624" s="263">
        <v>2941</v>
      </c>
      <c r="C1624" s="266"/>
      <c r="D1624" s="471"/>
      <c r="E1624" s="269"/>
      <c r="F1624" s="253"/>
      <c r="G1624" s="262"/>
      <c r="H1624" s="250"/>
      <c r="I1624" s="250" t="str">
        <f t="shared" si="98"/>
        <v/>
      </c>
      <c r="J1624" s="334"/>
      <c r="K1624" s="244">
        <v>-28.1</v>
      </c>
      <c r="L1624" s="12" t="s">
        <v>10</v>
      </c>
      <c r="M1624" s="270" t="s">
        <v>580</v>
      </c>
    </row>
    <row r="1625" spans="1:13" ht="39.6">
      <c r="A1625" s="77" t="e">
        <f>VLOOKUP(B1625,#REF!,3,FALSE)</f>
        <v>#REF!</v>
      </c>
      <c r="B1625" s="103">
        <v>2941</v>
      </c>
      <c r="C1625" s="258" t="s">
        <v>185</v>
      </c>
      <c r="D1625" s="259" t="s">
        <v>98</v>
      </c>
      <c r="E1625" s="255" t="s">
        <v>186</v>
      </c>
      <c r="F1625" s="248" t="s">
        <v>12</v>
      </c>
      <c r="G1625" s="246">
        <f>SUM(G1622:G1624)</f>
        <v>975.4</v>
      </c>
      <c r="H1625" s="246">
        <f>SUM(H1622:H1624)</f>
        <v>773.3</v>
      </c>
      <c r="I1625" s="246">
        <f t="shared" si="98"/>
        <v>79.280295263481648</v>
      </c>
      <c r="J1625" s="246">
        <f t="shared" si="92"/>
        <v>-202.10000000000002</v>
      </c>
      <c r="K1625" s="246">
        <f>SUM(K1622:K1624)</f>
        <v>-202.1</v>
      </c>
      <c r="L1625" s="260"/>
      <c r="M1625" s="306"/>
    </row>
    <row r="1626" spans="1:13" ht="39.6">
      <c r="A1626" s="77" t="e">
        <f>VLOOKUP(B1626,#REF!,3,FALSE)</f>
        <v>#REF!</v>
      </c>
      <c r="B1626" s="159">
        <v>2941</v>
      </c>
      <c r="C1626" s="89" t="s">
        <v>185</v>
      </c>
      <c r="D1626" s="92"/>
      <c r="E1626" s="91"/>
      <c r="F1626" s="92" t="s">
        <v>13</v>
      </c>
      <c r="G1626" s="72">
        <f>+G1625</f>
        <v>975.4</v>
      </c>
      <c r="H1626" s="72">
        <f t="shared" ref="H1626" si="101">+H1625</f>
        <v>773.3</v>
      </c>
      <c r="I1626" s="72">
        <f t="shared" si="98"/>
        <v>79.280295263481648</v>
      </c>
      <c r="J1626" s="72">
        <f t="shared" si="92"/>
        <v>-202.10000000000002</v>
      </c>
      <c r="K1626" s="72">
        <f>+K1625</f>
        <v>-202.1</v>
      </c>
      <c r="L1626" s="187"/>
      <c r="M1626" s="154"/>
    </row>
    <row r="1627" spans="1:13" ht="52.8">
      <c r="A1627" s="77" t="e">
        <f>VLOOKUP(B1627,#REF!,3,FALSE)</f>
        <v>#REF!</v>
      </c>
      <c r="B1627" s="24">
        <v>2046</v>
      </c>
      <c r="C1627" s="11" t="s">
        <v>187</v>
      </c>
      <c r="D1627" s="12" t="s">
        <v>413</v>
      </c>
      <c r="E1627" s="66" t="s">
        <v>188</v>
      </c>
      <c r="F1627" s="13" t="s">
        <v>8</v>
      </c>
      <c r="G1627" s="10">
        <v>356</v>
      </c>
      <c r="H1627" s="10">
        <v>303.89999999999998</v>
      </c>
      <c r="I1627" s="21">
        <f t="shared" si="98"/>
        <v>85.365168539325836</v>
      </c>
      <c r="J1627" s="21">
        <f t="shared" si="92"/>
        <v>-52.100000000000023</v>
      </c>
      <c r="K1627" s="370">
        <v>-7.5</v>
      </c>
      <c r="L1627" s="12" t="s">
        <v>27</v>
      </c>
      <c r="M1627" s="371" t="s">
        <v>724</v>
      </c>
    </row>
    <row r="1628" spans="1:13" ht="52.8">
      <c r="A1628" s="77" t="e">
        <f>VLOOKUP(B1628,#REF!,3,FALSE)</f>
        <v>#REF!</v>
      </c>
      <c r="B1628" s="24">
        <v>2046</v>
      </c>
      <c r="C1628" s="11" t="s">
        <v>187</v>
      </c>
      <c r="D1628" s="12" t="s">
        <v>413</v>
      </c>
      <c r="E1628" s="66" t="s">
        <v>188</v>
      </c>
      <c r="F1628" s="13"/>
      <c r="G1628" s="10"/>
      <c r="H1628" s="10"/>
      <c r="I1628" s="21"/>
      <c r="J1628" s="21"/>
      <c r="K1628" s="370">
        <v>-15.6</v>
      </c>
      <c r="L1628" s="12" t="s">
        <v>56</v>
      </c>
      <c r="M1628" s="371" t="s">
        <v>726</v>
      </c>
    </row>
    <row r="1629" spans="1:13" ht="52.8">
      <c r="A1629" s="77" t="e">
        <f>VLOOKUP(B1629,#REF!,3,FALSE)</f>
        <v>#REF!</v>
      </c>
      <c r="B1629" s="24">
        <v>2046</v>
      </c>
      <c r="C1629" s="11" t="s">
        <v>187</v>
      </c>
      <c r="D1629" s="12" t="s">
        <v>413</v>
      </c>
      <c r="E1629" s="66" t="s">
        <v>188</v>
      </c>
      <c r="F1629" s="13"/>
      <c r="G1629" s="10"/>
      <c r="H1629" s="10"/>
      <c r="I1629" s="21"/>
      <c r="J1629" s="21"/>
      <c r="K1629" s="372">
        <v>-28.1</v>
      </c>
      <c r="L1629" s="13" t="s">
        <v>10</v>
      </c>
      <c r="M1629" s="371" t="s">
        <v>725</v>
      </c>
    </row>
    <row r="1630" spans="1:13" ht="52.8">
      <c r="A1630" s="77" t="e">
        <f>VLOOKUP(B1630,#REF!,3,FALSE)</f>
        <v>#REF!</v>
      </c>
      <c r="B1630" s="24">
        <v>2046</v>
      </c>
      <c r="C1630" s="11" t="s">
        <v>187</v>
      </c>
      <c r="D1630" s="12" t="s">
        <v>413</v>
      </c>
      <c r="E1630" s="66" t="s">
        <v>188</v>
      </c>
      <c r="F1630" s="13"/>
      <c r="G1630" s="10"/>
      <c r="H1630" s="10"/>
      <c r="I1630" s="21"/>
      <c r="J1630" s="21"/>
      <c r="K1630" s="373">
        <v>-0.9</v>
      </c>
      <c r="L1630" s="229" t="s">
        <v>155</v>
      </c>
      <c r="M1630" s="238" t="s">
        <v>727</v>
      </c>
    </row>
    <row r="1631" spans="1:13" ht="66">
      <c r="A1631" s="77" t="e">
        <f>VLOOKUP(B1631,#REF!,3,FALSE)</f>
        <v>#REF!</v>
      </c>
      <c r="B1631" s="103">
        <v>2046</v>
      </c>
      <c r="C1631" s="64" t="s">
        <v>187</v>
      </c>
      <c r="D1631" s="86" t="s">
        <v>413</v>
      </c>
      <c r="E1631" s="126" t="s">
        <v>188</v>
      </c>
      <c r="F1631" s="51" t="s">
        <v>12</v>
      </c>
      <c r="G1631" s="28">
        <f>SUM(G1627:G1627)</f>
        <v>356</v>
      </c>
      <c r="H1631" s="28">
        <f>SUM(H1627:H1627)</f>
        <v>303.89999999999998</v>
      </c>
      <c r="I1631" s="28">
        <f t="shared" si="98"/>
        <v>85.365168539325836</v>
      </c>
      <c r="J1631" s="28">
        <f t="shared" si="92"/>
        <v>-52.100000000000023</v>
      </c>
      <c r="K1631" s="28">
        <f>SUM(K1627:K1630)</f>
        <v>-52.1</v>
      </c>
      <c r="L1631" s="190"/>
      <c r="M1631" s="53"/>
    </row>
    <row r="1632" spans="1:13" ht="66">
      <c r="A1632" s="77" t="e">
        <f>VLOOKUP(B1632,#REF!,3,FALSE)</f>
        <v>#REF!</v>
      </c>
      <c r="B1632" s="159">
        <v>2046</v>
      </c>
      <c r="C1632" s="89" t="s">
        <v>187</v>
      </c>
      <c r="D1632" s="90"/>
      <c r="E1632" s="94"/>
      <c r="F1632" s="92" t="s">
        <v>13</v>
      </c>
      <c r="G1632" s="72">
        <f>+G1631</f>
        <v>356</v>
      </c>
      <c r="H1632" s="72">
        <f t="shared" ref="H1632:K1632" si="102">+H1631</f>
        <v>303.89999999999998</v>
      </c>
      <c r="I1632" s="72">
        <f t="shared" si="98"/>
        <v>85.365168539325836</v>
      </c>
      <c r="J1632" s="72">
        <f t="shared" si="92"/>
        <v>-52.100000000000023</v>
      </c>
      <c r="K1632" s="72">
        <f t="shared" si="102"/>
        <v>-52.1</v>
      </c>
      <c r="L1632" s="187"/>
      <c r="M1632" s="102"/>
    </row>
    <row r="1633" spans="1:13" ht="118.8">
      <c r="A1633" s="77" t="e">
        <f>VLOOKUP(B1633,#REF!,3,FALSE)</f>
        <v>#REF!</v>
      </c>
      <c r="B1633" s="24">
        <v>2214</v>
      </c>
      <c r="C1633" s="26" t="s">
        <v>190</v>
      </c>
      <c r="D1633" s="12" t="s">
        <v>458</v>
      </c>
      <c r="E1633" s="26" t="s">
        <v>459</v>
      </c>
      <c r="F1633" s="13" t="s">
        <v>8</v>
      </c>
      <c r="G1633" s="10">
        <v>502</v>
      </c>
      <c r="H1633" s="10">
        <v>27.8</v>
      </c>
      <c r="I1633" s="10">
        <f t="shared" si="98"/>
        <v>5.5378486055776897</v>
      </c>
      <c r="J1633" s="10">
        <f t="shared" si="92"/>
        <v>-474.2</v>
      </c>
      <c r="K1633" s="10">
        <v>-474.2</v>
      </c>
      <c r="L1633" s="12" t="s">
        <v>1388</v>
      </c>
      <c r="M1633" s="25" t="s">
        <v>492</v>
      </c>
    </row>
    <row r="1634" spans="1:13" ht="39.6">
      <c r="A1634" s="77" t="e">
        <f>VLOOKUP(B1634,#REF!,3,FALSE)</f>
        <v>#REF!</v>
      </c>
      <c r="B1634" s="103">
        <v>2214</v>
      </c>
      <c r="C1634" s="64" t="s">
        <v>190</v>
      </c>
      <c r="D1634" s="86" t="s">
        <v>458</v>
      </c>
      <c r="E1634" s="126" t="s">
        <v>459</v>
      </c>
      <c r="F1634" s="51" t="s">
        <v>12</v>
      </c>
      <c r="G1634" s="28">
        <f>SUM(G1633:G1633)</f>
        <v>502</v>
      </c>
      <c r="H1634" s="28">
        <f>SUM(H1633:H1633)</f>
        <v>27.8</v>
      </c>
      <c r="I1634" s="28">
        <f t="shared" si="98"/>
        <v>5.5378486055776897</v>
      </c>
      <c r="J1634" s="28">
        <f t="shared" si="92"/>
        <v>-474.2</v>
      </c>
      <c r="K1634" s="28">
        <f>SUM(K1633:K1633)</f>
        <v>-474.2</v>
      </c>
      <c r="L1634" s="186"/>
      <c r="M1634" s="96"/>
    </row>
    <row r="1635" spans="1:13" ht="39.6">
      <c r="A1635" s="77" t="e">
        <f>VLOOKUP(B1635,#REF!,3,FALSE)</f>
        <v>#REF!</v>
      </c>
      <c r="B1635" s="24">
        <v>2214</v>
      </c>
      <c r="C1635" s="26" t="s">
        <v>190</v>
      </c>
      <c r="D1635" s="12" t="s">
        <v>460</v>
      </c>
      <c r="E1635" s="25" t="s">
        <v>461</v>
      </c>
      <c r="F1635" s="13" t="s">
        <v>8</v>
      </c>
      <c r="G1635" s="22">
        <v>105</v>
      </c>
      <c r="H1635" s="22">
        <v>46.8</v>
      </c>
      <c r="I1635" s="10">
        <f t="shared" si="98"/>
        <v>44.571428571428569</v>
      </c>
      <c r="J1635" s="10">
        <f t="shared" si="92"/>
        <v>-58.2</v>
      </c>
      <c r="K1635" s="10">
        <v>-37.6</v>
      </c>
      <c r="L1635" s="12" t="s">
        <v>1313</v>
      </c>
      <c r="M1635" s="25" t="s">
        <v>489</v>
      </c>
    </row>
    <row r="1636" spans="1:13" ht="39.6">
      <c r="A1636" s="77" t="s">
        <v>340</v>
      </c>
      <c r="B1636" s="24">
        <v>2214</v>
      </c>
      <c r="C1636" s="26" t="s">
        <v>190</v>
      </c>
      <c r="D1636" s="12" t="s">
        <v>460</v>
      </c>
      <c r="E1636" s="25" t="s">
        <v>461</v>
      </c>
      <c r="F1636" s="13" t="s">
        <v>8</v>
      </c>
      <c r="G1636" s="22"/>
      <c r="H1636" s="22"/>
      <c r="I1636" s="10"/>
      <c r="J1636" s="10">
        <f t="shared" si="92"/>
        <v>0</v>
      </c>
      <c r="K1636" s="10">
        <v>-15.6</v>
      </c>
      <c r="L1636" s="12" t="s">
        <v>1305</v>
      </c>
      <c r="M1636" s="25" t="s">
        <v>482</v>
      </c>
    </row>
    <row r="1637" spans="1:13" ht="39.6">
      <c r="A1637" s="77" t="s">
        <v>340</v>
      </c>
      <c r="B1637" s="24">
        <v>2214</v>
      </c>
      <c r="C1637" s="26" t="s">
        <v>190</v>
      </c>
      <c r="D1637" s="12" t="s">
        <v>460</v>
      </c>
      <c r="E1637" s="25" t="s">
        <v>461</v>
      </c>
      <c r="F1637" s="13" t="s">
        <v>8</v>
      </c>
      <c r="G1637" s="22"/>
      <c r="H1637" s="22"/>
      <c r="I1637" s="10"/>
      <c r="J1637" s="10">
        <f t="shared" si="92"/>
        <v>0</v>
      </c>
      <c r="K1637" s="10">
        <v>-3</v>
      </c>
      <c r="L1637" s="12" t="s">
        <v>1305</v>
      </c>
      <c r="M1637" s="25" t="s">
        <v>484</v>
      </c>
    </row>
    <row r="1638" spans="1:13" ht="39.6">
      <c r="A1638" s="77" t="s">
        <v>340</v>
      </c>
      <c r="B1638" s="24">
        <v>2214</v>
      </c>
      <c r="C1638" s="26" t="s">
        <v>190</v>
      </c>
      <c r="D1638" s="12" t="s">
        <v>460</v>
      </c>
      <c r="E1638" s="25" t="s">
        <v>461</v>
      </c>
      <c r="F1638" s="13" t="s">
        <v>8</v>
      </c>
      <c r="G1638" s="22"/>
      <c r="H1638" s="22"/>
      <c r="I1638" s="10"/>
      <c r="J1638" s="10">
        <f t="shared" si="92"/>
        <v>0</v>
      </c>
      <c r="K1638" s="10">
        <v>-2</v>
      </c>
      <c r="L1638" s="12" t="s">
        <v>1307</v>
      </c>
      <c r="M1638" s="25" t="s">
        <v>490</v>
      </c>
    </row>
    <row r="1639" spans="1:13" ht="39.6">
      <c r="A1639" s="77" t="e">
        <f>VLOOKUP(B1639,#REF!,3,FALSE)</f>
        <v>#REF!</v>
      </c>
      <c r="B1639" s="24">
        <v>2214</v>
      </c>
      <c r="C1639" s="26" t="s">
        <v>190</v>
      </c>
      <c r="D1639" s="12" t="s">
        <v>460</v>
      </c>
      <c r="E1639" s="25" t="s">
        <v>461</v>
      </c>
      <c r="F1639" s="13" t="s">
        <v>11</v>
      </c>
      <c r="G1639" s="10">
        <v>6.5</v>
      </c>
      <c r="H1639" s="10">
        <v>5</v>
      </c>
      <c r="I1639" s="10">
        <f t="shared" si="98"/>
        <v>76.923076923076934</v>
      </c>
      <c r="J1639" s="10">
        <f t="shared" si="92"/>
        <v>-1.5</v>
      </c>
      <c r="K1639" s="10">
        <v>-1.5</v>
      </c>
      <c r="L1639" s="12" t="s">
        <v>1388</v>
      </c>
      <c r="M1639" s="33" t="s">
        <v>477</v>
      </c>
    </row>
    <row r="1640" spans="1:13" ht="105.6">
      <c r="A1640" s="77" t="e">
        <f>VLOOKUP(B1640,#REF!,3,FALSE)</f>
        <v>#REF!</v>
      </c>
      <c r="B1640" s="24">
        <v>2214</v>
      </c>
      <c r="C1640" s="26" t="s">
        <v>190</v>
      </c>
      <c r="D1640" s="12" t="s">
        <v>460</v>
      </c>
      <c r="E1640" s="25" t="s">
        <v>461</v>
      </c>
      <c r="F1640" s="13" t="s">
        <v>33</v>
      </c>
      <c r="G1640" s="10">
        <v>4279.7</v>
      </c>
      <c r="H1640" s="10">
        <v>2720.6</v>
      </c>
      <c r="I1640" s="10">
        <f t="shared" si="98"/>
        <v>63.569876393205128</v>
      </c>
      <c r="J1640" s="10">
        <f t="shared" si="92"/>
        <v>-1559.1</v>
      </c>
      <c r="K1640" s="10">
        <v>-354.6</v>
      </c>
      <c r="L1640" s="12" t="s">
        <v>1313</v>
      </c>
      <c r="M1640" s="33" t="s">
        <v>476</v>
      </c>
    </row>
    <row r="1641" spans="1:13" ht="52.8">
      <c r="A1641" s="77" t="s">
        <v>340</v>
      </c>
      <c r="B1641" s="24">
        <v>2214</v>
      </c>
      <c r="C1641" s="26" t="s">
        <v>190</v>
      </c>
      <c r="D1641" s="12" t="s">
        <v>460</v>
      </c>
      <c r="E1641" s="25" t="s">
        <v>461</v>
      </c>
      <c r="F1641" s="13" t="s">
        <v>33</v>
      </c>
      <c r="G1641" s="10"/>
      <c r="H1641" s="10"/>
      <c r="I1641" s="10"/>
      <c r="J1641" s="10">
        <f t="shared" si="92"/>
        <v>0</v>
      </c>
      <c r="K1641" s="10">
        <v>-25.2</v>
      </c>
      <c r="L1641" s="12" t="s">
        <v>1366</v>
      </c>
      <c r="M1641" s="25" t="s">
        <v>478</v>
      </c>
    </row>
    <row r="1642" spans="1:13" ht="39.6">
      <c r="A1642" s="77" t="s">
        <v>340</v>
      </c>
      <c r="B1642" s="24">
        <v>2214</v>
      </c>
      <c r="C1642" s="26" t="s">
        <v>190</v>
      </c>
      <c r="D1642" s="12" t="s">
        <v>460</v>
      </c>
      <c r="E1642" s="25" t="s">
        <v>461</v>
      </c>
      <c r="F1642" s="13" t="s">
        <v>33</v>
      </c>
      <c r="G1642" s="10"/>
      <c r="H1642" s="10"/>
      <c r="I1642" s="10"/>
      <c r="J1642" s="10">
        <f t="shared" si="92"/>
        <v>0</v>
      </c>
      <c r="K1642" s="10">
        <v>-3.2</v>
      </c>
      <c r="L1642" s="12" t="s">
        <v>1307</v>
      </c>
      <c r="M1642" s="25" t="s">
        <v>479</v>
      </c>
    </row>
    <row r="1643" spans="1:13" ht="52.8">
      <c r="A1643" s="77" t="s">
        <v>340</v>
      </c>
      <c r="B1643" s="24">
        <v>2214</v>
      </c>
      <c r="C1643" s="26" t="s">
        <v>190</v>
      </c>
      <c r="D1643" s="12" t="s">
        <v>460</v>
      </c>
      <c r="E1643" s="25" t="s">
        <v>461</v>
      </c>
      <c r="F1643" s="13" t="s">
        <v>33</v>
      </c>
      <c r="G1643" s="10"/>
      <c r="H1643" s="10"/>
      <c r="I1643" s="10"/>
      <c r="J1643" s="10">
        <f t="shared" si="92"/>
        <v>0</v>
      </c>
      <c r="K1643" s="10">
        <v>-5.0999999999999996</v>
      </c>
      <c r="L1643" s="12" t="s">
        <v>1307</v>
      </c>
      <c r="M1643" s="25" t="s">
        <v>480</v>
      </c>
    </row>
    <row r="1644" spans="1:13" ht="39.6">
      <c r="A1644" s="77" t="s">
        <v>340</v>
      </c>
      <c r="B1644" s="24">
        <v>2214</v>
      </c>
      <c r="C1644" s="26" t="s">
        <v>190</v>
      </c>
      <c r="D1644" s="12" t="s">
        <v>460</v>
      </c>
      <c r="E1644" s="25" t="s">
        <v>461</v>
      </c>
      <c r="F1644" s="13" t="s">
        <v>33</v>
      </c>
      <c r="G1644" s="10"/>
      <c r="H1644" s="10"/>
      <c r="I1644" s="10"/>
      <c r="J1644" s="10">
        <f t="shared" si="92"/>
        <v>0</v>
      </c>
      <c r="K1644" s="10">
        <v>-3.8</v>
      </c>
      <c r="L1644" s="12" t="s">
        <v>1366</v>
      </c>
      <c r="M1644" s="25" t="s">
        <v>481</v>
      </c>
    </row>
    <row r="1645" spans="1:13" ht="39.6">
      <c r="A1645" s="77" t="s">
        <v>340</v>
      </c>
      <c r="B1645" s="24">
        <v>2214</v>
      </c>
      <c r="C1645" s="26" t="s">
        <v>190</v>
      </c>
      <c r="D1645" s="12" t="s">
        <v>460</v>
      </c>
      <c r="E1645" s="25" t="s">
        <v>461</v>
      </c>
      <c r="F1645" s="13" t="s">
        <v>33</v>
      </c>
      <c r="G1645" s="10"/>
      <c r="H1645" s="10"/>
      <c r="I1645" s="10"/>
      <c r="J1645" s="10">
        <f t="shared" si="92"/>
        <v>0</v>
      </c>
      <c r="K1645" s="10">
        <v>-254</v>
      </c>
      <c r="L1645" s="12" t="s">
        <v>1305</v>
      </c>
      <c r="M1645" s="25" t="s">
        <v>482</v>
      </c>
    </row>
    <row r="1646" spans="1:13" ht="39.6">
      <c r="A1646" s="77" t="s">
        <v>340</v>
      </c>
      <c r="B1646" s="24">
        <v>2214</v>
      </c>
      <c r="C1646" s="26" t="s">
        <v>190</v>
      </c>
      <c r="D1646" s="12" t="s">
        <v>460</v>
      </c>
      <c r="E1646" s="25" t="s">
        <v>461</v>
      </c>
      <c r="F1646" s="13" t="s">
        <v>33</v>
      </c>
      <c r="G1646" s="10"/>
      <c r="H1646" s="10"/>
      <c r="I1646" s="10"/>
      <c r="J1646" s="10">
        <f t="shared" si="92"/>
        <v>0</v>
      </c>
      <c r="K1646" s="10">
        <v>-128.69999999999999</v>
      </c>
      <c r="L1646" s="12" t="s">
        <v>1307</v>
      </c>
      <c r="M1646" s="33" t="s">
        <v>483</v>
      </c>
    </row>
    <row r="1647" spans="1:13" ht="39.6">
      <c r="A1647" s="77" t="s">
        <v>340</v>
      </c>
      <c r="B1647" s="24">
        <v>2214</v>
      </c>
      <c r="C1647" s="26" t="s">
        <v>190</v>
      </c>
      <c r="D1647" s="12" t="s">
        <v>460</v>
      </c>
      <c r="E1647" s="25" t="s">
        <v>461</v>
      </c>
      <c r="F1647" s="13" t="s">
        <v>33</v>
      </c>
      <c r="G1647" s="10"/>
      <c r="H1647" s="10"/>
      <c r="I1647" s="10"/>
      <c r="J1647" s="10">
        <f t="shared" si="92"/>
        <v>0</v>
      </c>
      <c r="K1647" s="10">
        <v>-4.8</v>
      </c>
      <c r="L1647" s="12" t="s">
        <v>1305</v>
      </c>
      <c r="M1647" s="25" t="s">
        <v>484</v>
      </c>
    </row>
    <row r="1648" spans="1:13" ht="39.6">
      <c r="A1648" s="77" t="s">
        <v>340</v>
      </c>
      <c r="B1648" s="24">
        <v>2214</v>
      </c>
      <c r="C1648" s="26" t="s">
        <v>190</v>
      </c>
      <c r="D1648" s="12" t="s">
        <v>460</v>
      </c>
      <c r="E1648" s="25" t="s">
        <v>461</v>
      </c>
      <c r="F1648" s="13" t="s">
        <v>33</v>
      </c>
      <c r="G1648" s="10"/>
      <c r="H1648" s="10"/>
      <c r="I1648" s="10"/>
      <c r="J1648" s="10">
        <f t="shared" ref="J1648:J1719" si="103">+H1648-G1648</f>
        <v>0</v>
      </c>
      <c r="K1648" s="10">
        <v>-1</v>
      </c>
      <c r="L1648" s="12" t="s">
        <v>1305</v>
      </c>
      <c r="M1648" s="25" t="s">
        <v>485</v>
      </c>
    </row>
    <row r="1649" spans="1:13" ht="66">
      <c r="A1649" s="77" t="s">
        <v>340</v>
      </c>
      <c r="B1649" s="24">
        <v>2214</v>
      </c>
      <c r="C1649" s="26" t="s">
        <v>190</v>
      </c>
      <c r="D1649" s="12" t="s">
        <v>460</v>
      </c>
      <c r="E1649" s="25" t="s">
        <v>461</v>
      </c>
      <c r="F1649" s="13" t="s">
        <v>33</v>
      </c>
      <c r="G1649" s="10"/>
      <c r="H1649" s="10"/>
      <c r="I1649" s="10"/>
      <c r="J1649" s="10">
        <f t="shared" si="103"/>
        <v>0</v>
      </c>
      <c r="K1649" s="10">
        <v>-139.1</v>
      </c>
      <c r="L1649" s="12" t="s">
        <v>1311</v>
      </c>
      <c r="M1649" s="33" t="s">
        <v>486</v>
      </c>
    </row>
    <row r="1650" spans="1:13" ht="39.6">
      <c r="A1650" s="77" t="s">
        <v>340</v>
      </c>
      <c r="B1650" s="24">
        <v>2214</v>
      </c>
      <c r="C1650" s="26" t="s">
        <v>190</v>
      </c>
      <c r="D1650" s="12" t="s">
        <v>460</v>
      </c>
      <c r="E1650" s="25" t="s">
        <v>461</v>
      </c>
      <c r="F1650" s="13" t="s">
        <v>33</v>
      </c>
      <c r="G1650" s="10"/>
      <c r="H1650" s="10"/>
      <c r="I1650" s="10"/>
      <c r="J1650" s="10">
        <f t="shared" si="103"/>
        <v>0</v>
      </c>
      <c r="K1650" s="10">
        <v>-6.4</v>
      </c>
      <c r="L1650" s="12" t="s">
        <v>1311</v>
      </c>
      <c r="M1650" s="25" t="s">
        <v>487</v>
      </c>
    </row>
    <row r="1651" spans="1:13" ht="79.2">
      <c r="A1651" s="77" t="s">
        <v>340</v>
      </c>
      <c r="B1651" s="24">
        <v>2214</v>
      </c>
      <c r="C1651" s="26" t="s">
        <v>190</v>
      </c>
      <c r="D1651" s="12" t="s">
        <v>460</v>
      </c>
      <c r="E1651" s="25" t="s">
        <v>461</v>
      </c>
      <c r="F1651" s="13" t="s">
        <v>33</v>
      </c>
      <c r="G1651" s="10"/>
      <c r="H1651" s="10"/>
      <c r="I1651" s="10"/>
      <c r="J1651" s="10">
        <f t="shared" si="103"/>
        <v>0</v>
      </c>
      <c r="K1651" s="10">
        <v>-633.20000000000005</v>
      </c>
      <c r="L1651" s="12" t="s">
        <v>1311</v>
      </c>
      <c r="M1651" s="33" t="s">
        <v>488</v>
      </c>
    </row>
    <row r="1652" spans="1:13" ht="39.6">
      <c r="A1652" s="77" t="e">
        <f>VLOOKUP(B1652,#REF!,3,FALSE)</f>
        <v>#REF!</v>
      </c>
      <c r="B1652" s="103">
        <v>2214</v>
      </c>
      <c r="C1652" s="64" t="s">
        <v>190</v>
      </c>
      <c r="D1652" s="86" t="s">
        <v>460</v>
      </c>
      <c r="E1652" s="87" t="s">
        <v>461</v>
      </c>
      <c r="F1652" s="51" t="s">
        <v>12</v>
      </c>
      <c r="G1652" s="28">
        <f>SUM(G1635:G1651)</f>
        <v>4391.2</v>
      </c>
      <c r="H1652" s="28">
        <f>SUM(H1635:H1651)</f>
        <v>2772.4</v>
      </c>
      <c r="I1652" s="28">
        <f t="shared" si="98"/>
        <v>63.135361632355625</v>
      </c>
      <c r="J1652" s="28">
        <f t="shared" si="103"/>
        <v>-1618.7999999999997</v>
      </c>
      <c r="K1652" s="28">
        <f>SUM(K1635:K1651)</f>
        <v>-1618.8</v>
      </c>
      <c r="L1652" s="186"/>
      <c r="M1652" s="96"/>
    </row>
    <row r="1653" spans="1:13" ht="39.6">
      <c r="A1653" s="77" t="e">
        <f>VLOOKUP(B1653,#REF!,3,FALSE)</f>
        <v>#REF!</v>
      </c>
      <c r="B1653" s="159">
        <v>2214</v>
      </c>
      <c r="C1653" s="89" t="s">
        <v>190</v>
      </c>
      <c r="D1653" s="90"/>
      <c r="E1653" s="89"/>
      <c r="F1653" s="92" t="s">
        <v>13</v>
      </c>
      <c r="G1653" s="72">
        <f>+G1652+G1634</f>
        <v>4893.2</v>
      </c>
      <c r="H1653" s="72">
        <f>+H1652+H1634</f>
        <v>2800.2000000000003</v>
      </c>
      <c r="I1653" s="72">
        <f t="shared" si="98"/>
        <v>57.226354941551548</v>
      </c>
      <c r="J1653" s="72">
        <f t="shared" si="103"/>
        <v>-2092.9999999999995</v>
      </c>
      <c r="K1653" s="72">
        <f>+K1652+K1634</f>
        <v>-2093</v>
      </c>
      <c r="L1653" s="187"/>
      <c r="M1653" s="102"/>
    </row>
    <row r="1654" spans="1:13" ht="26.4">
      <c r="A1654" s="77" t="e">
        <f>VLOOKUP(B1654,#REF!,3,FALSE)</f>
        <v>#REF!</v>
      </c>
      <c r="B1654" s="24">
        <v>1581</v>
      </c>
      <c r="C1654" s="26" t="s">
        <v>207</v>
      </c>
      <c r="D1654" s="12" t="s">
        <v>505</v>
      </c>
      <c r="E1654" s="25" t="s">
        <v>208</v>
      </c>
      <c r="F1654" s="13" t="s">
        <v>8</v>
      </c>
      <c r="G1654" s="10">
        <v>49981.2</v>
      </c>
      <c r="H1654" s="10">
        <v>39223.4</v>
      </c>
      <c r="I1654" s="10">
        <f t="shared" si="98"/>
        <v>78.476307091466396</v>
      </c>
      <c r="J1654" s="10">
        <f t="shared" si="103"/>
        <v>-10757.799999999996</v>
      </c>
      <c r="K1654" s="10">
        <v>-9880.5</v>
      </c>
      <c r="L1654" s="58" t="s">
        <v>56</v>
      </c>
      <c r="M1654" s="297" t="s">
        <v>648</v>
      </c>
    </row>
    <row r="1655" spans="1:13" ht="26.4">
      <c r="A1655" s="77" t="e">
        <f>VLOOKUP(B1655,#REF!,3,FALSE)</f>
        <v>#REF!</v>
      </c>
      <c r="B1655" s="24">
        <v>1581</v>
      </c>
      <c r="C1655" s="26" t="s">
        <v>207</v>
      </c>
      <c r="D1655" s="12" t="s">
        <v>505</v>
      </c>
      <c r="E1655" s="25" t="s">
        <v>208</v>
      </c>
      <c r="F1655" s="13" t="s">
        <v>8</v>
      </c>
      <c r="G1655" s="10"/>
      <c r="H1655" s="10"/>
      <c r="I1655" s="10"/>
      <c r="J1655" s="10"/>
      <c r="K1655" s="10">
        <v>-276.3</v>
      </c>
      <c r="L1655" s="58" t="s">
        <v>10</v>
      </c>
      <c r="M1655" s="297" t="s">
        <v>649</v>
      </c>
    </row>
    <row r="1656" spans="1:13" ht="26.4">
      <c r="A1656" s="77" t="e">
        <f>VLOOKUP(B1656,#REF!,3,FALSE)</f>
        <v>#REF!</v>
      </c>
      <c r="B1656" s="24">
        <v>1581</v>
      </c>
      <c r="C1656" s="26" t="s">
        <v>207</v>
      </c>
      <c r="D1656" s="12" t="s">
        <v>505</v>
      </c>
      <c r="E1656" s="25" t="s">
        <v>208</v>
      </c>
      <c r="F1656" s="13" t="s">
        <v>8</v>
      </c>
      <c r="G1656" s="10"/>
      <c r="H1656" s="10"/>
      <c r="I1656" s="10"/>
      <c r="J1656" s="10"/>
      <c r="K1656" s="10">
        <v>-345.8</v>
      </c>
      <c r="L1656" s="58" t="s">
        <v>155</v>
      </c>
      <c r="M1656" s="297" t="s">
        <v>650</v>
      </c>
    </row>
    <row r="1657" spans="1:13" ht="26.4">
      <c r="A1657" s="77" t="e">
        <f>VLOOKUP(B1657,#REF!,3,FALSE)</f>
        <v>#REF!</v>
      </c>
      <c r="B1657" s="24">
        <v>1581</v>
      </c>
      <c r="C1657" s="26" t="s">
        <v>207</v>
      </c>
      <c r="D1657" s="12" t="s">
        <v>505</v>
      </c>
      <c r="E1657" s="25" t="s">
        <v>208</v>
      </c>
      <c r="F1657" s="13" t="s">
        <v>8</v>
      </c>
      <c r="G1657" s="10"/>
      <c r="H1657" s="10"/>
      <c r="I1657" s="10"/>
      <c r="J1657" s="10"/>
      <c r="K1657" s="10">
        <v>-255.2</v>
      </c>
      <c r="L1657" s="58" t="s">
        <v>9</v>
      </c>
      <c r="M1657" s="297" t="s">
        <v>651</v>
      </c>
    </row>
    <row r="1658" spans="1:13" ht="26.4">
      <c r="A1658" s="77" t="e">
        <f>VLOOKUP(B1658,#REF!,3,FALSE)</f>
        <v>#REF!</v>
      </c>
      <c r="B1658" s="103">
        <v>1581</v>
      </c>
      <c r="C1658" s="64" t="s">
        <v>207</v>
      </c>
      <c r="D1658" s="86" t="s">
        <v>505</v>
      </c>
      <c r="E1658" s="87" t="s">
        <v>208</v>
      </c>
      <c r="F1658" s="51" t="s">
        <v>12</v>
      </c>
      <c r="G1658" s="28">
        <f>SUM(G1654:G1657)</f>
        <v>49981.2</v>
      </c>
      <c r="H1658" s="28">
        <f>SUM(H1654:H1657)</f>
        <v>39223.4</v>
      </c>
      <c r="I1658" s="28">
        <f>IF(ISBLANK(H1658),"",+H1658/G1658*100)</f>
        <v>78.476307091466396</v>
      </c>
      <c r="J1658" s="28">
        <f>+H1658-G1658</f>
        <v>-10757.799999999996</v>
      </c>
      <c r="K1658" s="28">
        <f>SUM(K1654:K1657)</f>
        <v>-10757.8</v>
      </c>
      <c r="L1658" s="186"/>
      <c r="M1658" s="303"/>
    </row>
    <row r="1659" spans="1:13" ht="26.4">
      <c r="A1659" s="77" t="e">
        <f>VLOOKUP(B1659,#REF!,3,FALSE)</f>
        <v>#REF!</v>
      </c>
      <c r="B1659" s="24">
        <v>1581</v>
      </c>
      <c r="C1659" s="26" t="s">
        <v>207</v>
      </c>
      <c r="D1659" s="12" t="s">
        <v>646</v>
      </c>
      <c r="E1659" s="25" t="s">
        <v>209</v>
      </c>
      <c r="F1659" s="13" t="s">
        <v>8</v>
      </c>
      <c r="G1659" s="10">
        <v>2012</v>
      </c>
      <c r="H1659" s="10">
        <v>1178.8</v>
      </c>
      <c r="I1659" s="35">
        <f t="shared" si="98"/>
        <v>58.588469184890656</v>
      </c>
      <c r="J1659" s="10">
        <f t="shared" si="103"/>
        <v>-833.2</v>
      </c>
      <c r="K1659" s="10">
        <v>-230.7</v>
      </c>
      <c r="L1659" s="12" t="s">
        <v>56</v>
      </c>
      <c r="M1659" s="15" t="s">
        <v>648</v>
      </c>
    </row>
    <row r="1660" spans="1:13" ht="26.4">
      <c r="A1660" s="77" t="e">
        <f>VLOOKUP(B1660,#REF!,3,FALSE)</f>
        <v>#REF!</v>
      </c>
      <c r="B1660" s="24">
        <v>1581</v>
      </c>
      <c r="C1660" s="26" t="s">
        <v>207</v>
      </c>
      <c r="D1660" s="12" t="s">
        <v>646</v>
      </c>
      <c r="E1660" s="25" t="s">
        <v>209</v>
      </c>
      <c r="F1660" s="13" t="s">
        <v>8</v>
      </c>
      <c r="G1660" s="10"/>
      <c r="H1660" s="10"/>
      <c r="I1660" s="35"/>
      <c r="J1660" s="10"/>
      <c r="K1660" s="10">
        <v>-602.5</v>
      </c>
      <c r="L1660" s="12" t="s">
        <v>10</v>
      </c>
      <c r="M1660" s="15" t="s">
        <v>649</v>
      </c>
    </row>
    <row r="1661" spans="1:13" ht="26.4">
      <c r="A1661" s="77" t="e">
        <f>VLOOKUP(B1661,#REF!,3,FALSE)</f>
        <v>#REF!</v>
      </c>
      <c r="B1661" s="103">
        <v>1581</v>
      </c>
      <c r="C1661" s="64" t="s">
        <v>207</v>
      </c>
      <c r="D1661" s="86" t="s">
        <v>646</v>
      </c>
      <c r="E1661" s="87" t="s">
        <v>209</v>
      </c>
      <c r="F1661" s="51" t="s">
        <v>12</v>
      </c>
      <c r="G1661" s="28">
        <f>SUM(G1659:G1660)</f>
        <v>2012</v>
      </c>
      <c r="H1661" s="28">
        <f>SUM(H1659:H1660)</f>
        <v>1178.8</v>
      </c>
      <c r="I1661" s="28">
        <f t="shared" si="98"/>
        <v>58.588469184890656</v>
      </c>
      <c r="J1661" s="28">
        <f>+H1661-G1661</f>
        <v>-833.2</v>
      </c>
      <c r="K1661" s="28">
        <f>SUM(K1659:K1660)</f>
        <v>-833.2</v>
      </c>
      <c r="L1661" s="186"/>
      <c r="M1661" s="303"/>
    </row>
    <row r="1662" spans="1:13" ht="39.6">
      <c r="A1662" s="77" t="e">
        <f>VLOOKUP(B1662,#REF!,3,FALSE)</f>
        <v>#REF!</v>
      </c>
      <c r="B1662" s="24">
        <v>1581</v>
      </c>
      <c r="C1662" s="26" t="s">
        <v>207</v>
      </c>
      <c r="D1662" s="12" t="s">
        <v>647</v>
      </c>
      <c r="E1662" s="25" t="s">
        <v>210</v>
      </c>
      <c r="F1662" s="13" t="s">
        <v>8</v>
      </c>
      <c r="G1662" s="10">
        <v>4222</v>
      </c>
      <c r="H1662" s="10">
        <v>4091</v>
      </c>
      <c r="I1662" s="35">
        <f t="shared" si="98"/>
        <v>96.897205116058743</v>
      </c>
      <c r="J1662" s="10">
        <f t="shared" si="103"/>
        <v>-131</v>
      </c>
      <c r="K1662" s="10">
        <v>-131</v>
      </c>
      <c r="L1662" s="76" t="s">
        <v>155</v>
      </c>
      <c r="M1662" s="15" t="s">
        <v>652</v>
      </c>
    </row>
    <row r="1663" spans="1:13" ht="39.6">
      <c r="A1663" s="77" t="e">
        <f>VLOOKUP(B1663,#REF!,3,FALSE)</f>
        <v>#REF!</v>
      </c>
      <c r="B1663" s="24">
        <v>1581</v>
      </c>
      <c r="C1663" s="26" t="s">
        <v>207</v>
      </c>
      <c r="D1663" s="12" t="s">
        <v>647</v>
      </c>
      <c r="E1663" s="25" t="s">
        <v>210</v>
      </c>
      <c r="F1663" s="13" t="s">
        <v>548</v>
      </c>
      <c r="G1663" s="10">
        <v>89.1</v>
      </c>
      <c r="H1663" s="10">
        <v>86.4</v>
      </c>
      <c r="I1663" s="35">
        <f t="shared" si="98"/>
        <v>96.969696969696983</v>
      </c>
      <c r="J1663" s="10">
        <f t="shared" si="103"/>
        <v>-2.6999999999999886</v>
      </c>
      <c r="K1663" s="10">
        <v>-2.7</v>
      </c>
      <c r="L1663" s="76" t="s">
        <v>155</v>
      </c>
      <c r="M1663" s="15" t="s">
        <v>652</v>
      </c>
    </row>
    <row r="1664" spans="1:13" ht="26.4">
      <c r="A1664" s="77" t="e">
        <f>VLOOKUP(B1664,#REF!,3,FALSE)</f>
        <v>#REF!</v>
      </c>
      <c r="B1664" s="103">
        <v>1581</v>
      </c>
      <c r="C1664" s="64" t="s">
        <v>207</v>
      </c>
      <c r="D1664" s="86" t="s">
        <v>647</v>
      </c>
      <c r="E1664" s="87" t="s">
        <v>210</v>
      </c>
      <c r="F1664" s="51" t="s">
        <v>12</v>
      </c>
      <c r="G1664" s="28">
        <f>SUM(G1662:G1663)</f>
        <v>4311.1000000000004</v>
      </c>
      <c r="H1664" s="28">
        <f>SUM(H1662:H1663)</f>
        <v>4177.3999999999996</v>
      </c>
      <c r="I1664" s="28">
        <f>IF(ISBLANK(H1664),"",+H1664/G1664*100)</f>
        <v>96.898703347173551</v>
      </c>
      <c r="J1664" s="28">
        <f>+H1664-G1664</f>
        <v>-133.70000000000073</v>
      </c>
      <c r="K1664" s="28">
        <f>SUM(K1662:K1663)</f>
        <v>-133.69999999999999</v>
      </c>
      <c r="L1664" s="186"/>
      <c r="M1664" s="303"/>
    </row>
    <row r="1665" spans="1:13" ht="26.4">
      <c r="A1665" s="77" t="e">
        <f>VLOOKUP(B1665,#REF!,3,FALSE)</f>
        <v>#REF!</v>
      </c>
      <c r="B1665" s="159">
        <v>1581</v>
      </c>
      <c r="C1665" s="89" t="s">
        <v>207</v>
      </c>
      <c r="D1665" s="90"/>
      <c r="E1665" s="94"/>
      <c r="F1665" s="92" t="s">
        <v>13</v>
      </c>
      <c r="G1665" s="72">
        <f>+G1664+G1661+G1658</f>
        <v>56304.299999999996</v>
      </c>
      <c r="H1665" s="72">
        <f>+H1664+H1661+H1658</f>
        <v>44579.6</v>
      </c>
      <c r="I1665" s="72">
        <f t="shared" si="98"/>
        <v>79.176190806030803</v>
      </c>
      <c r="J1665" s="72">
        <f t="shared" si="103"/>
        <v>-11724.699999999997</v>
      </c>
      <c r="K1665" s="72">
        <f>+K1664+K1661+K1658</f>
        <v>-11724.699999999999</v>
      </c>
      <c r="L1665" s="187"/>
      <c r="M1665" s="295"/>
    </row>
    <row r="1666" spans="1:13" ht="26.4">
      <c r="A1666" s="77" t="e">
        <f>VLOOKUP(B1666,#REF!,3,FALSE)</f>
        <v>#REF!</v>
      </c>
      <c r="B1666" s="31">
        <v>1582</v>
      </c>
      <c r="C1666" s="26" t="s">
        <v>211</v>
      </c>
      <c r="D1666" s="58" t="s">
        <v>112</v>
      </c>
      <c r="E1666" s="25" t="s">
        <v>547</v>
      </c>
      <c r="F1666" s="13" t="s">
        <v>8</v>
      </c>
      <c r="G1666" s="19">
        <v>17830</v>
      </c>
      <c r="H1666" s="10">
        <v>14987.5</v>
      </c>
      <c r="I1666" s="35">
        <f t="shared" si="98"/>
        <v>84.057767807066739</v>
      </c>
      <c r="J1666" s="35">
        <f t="shared" si="103"/>
        <v>-2842.5</v>
      </c>
      <c r="K1666" s="35">
        <v>-2671.5</v>
      </c>
      <c r="L1666" s="200" t="s">
        <v>294</v>
      </c>
      <c r="M1666" s="304" t="s">
        <v>549</v>
      </c>
    </row>
    <row r="1667" spans="1:13" ht="26.4">
      <c r="A1667" s="77" t="s">
        <v>341</v>
      </c>
      <c r="B1667" s="31">
        <v>1582</v>
      </c>
      <c r="C1667" s="26" t="s">
        <v>211</v>
      </c>
      <c r="D1667" s="58" t="s">
        <v>112</v>
      </c>
      <c r="E1667" s="25" t="s">
        <v>547</v>
      </c>
      <c r="F1667" s="13" t="s">
        <v>8</v>
      </c>
      <c r="G1667" s="19"/>
      <c r="H1667" s="10"/>
      <c r="I1667" s="35" t="str">
        <f>IF(ISBLANK(H1667),"",+H1667/G1667*100)</f>
        <v/>
      </c>
      <c r="J1667" s="35">
        <f>+H1667-G1667</f>
        <v>0</v>
      </c>
      <c r="K1667" s="35">
        <v>-70.5</v>
      </c>
      <c r="L1667" s="200" t="s">
        <v>294</v>
      </c>
      <c r="M1667" s="304" t="s">
        <v>550</v>
      </c>
    </row>
    <row r="1668" spans="1:13" ht="26.4">
      <c r="A1668" s="77" t="s">
        <v>341</v>
      </c>
      <c r="B1668" s="31">
        <v>1582</v>
      </c>
      <c r="C1668" s="26" t="s">
        <v>211</v>
      </c>
      <c r="D1668" s="58" t="s">
        <v>112</v>
      </c>
      <c r="E1668" s="25" t="s">
        <v>547</v>
      </c>
      <c r="F1668" s="13" t="s">
        <v>8</v>
      </c>
      <c r="G1668" s="19"/>
      <c r="H1668" s="10"/>
      <c r="I1668" s="35" t="str">
        <f>IF(ISBLANK(H1668),"",+H1668/G1668*100)</f>
        <v/>
      </c>
      <c r="J1668" s="35">
        <f>+H1668-G1668</f>
        <v>0</v>
      </c>
      <c r="K1668" s="35">
        <v>-50.5</v>
      </c>
      <c r="L1668" s="200" t="s">
        <v>9</v>
      </c>
      <c r="M1668" s="304" t="s">
        <v>355</v>
      </c>
    </row>
    <row r="1669" spans="1:13" ht="26.4">
      <c r="A1669" s="77" t="s">
        <v>341</v>
      </c>
      <c r="B1669" s="31">
        <v>1582</v>
      </c>
      <c r="C1669" s="26" t="s">
        <v>211</v>
      </c>
      <c r="D1669" s="58" t="s">
        <v>112</v>
      </c>
      <c r="E1669" s="25" t="s">
        <v>547</v>
      </c>
      <c r="F1669" s="13" t="s">
        <v>8</v>
      </c>
      <c r="G1669" s="19"/>
      <c r="H1669" s="10"/>
      <c r="I1669" s="35" t="str">
        <f>IF(ISBLANK(H1669),"",+H1669/G1669*100)</f>
        <v/>
      </c>
      <c r="J1669" s="35">
        <f>+H1669-G1669</f>
        <v>0</v>
      </c>
      <c r="K1669" s="35">
        <v>-50</v>
      </c>
      <c r="L1669" s="200" t="s">
        <v>10</v>
      </c>
      <c r="M1669" s="304" t="s">
        <v>448</v>
      </c>
    </row>
    <row r="1670" spans="1:13" ht="26.4">
      <c r="A1670" s="77" t="e">
        <f>VLOOKUP(B1670,#REF!,3,FALSE)</f>
        <v>#REF!</v>
      </c>
      <c r="B1670" s="103">
        <v>1582</v>
      </c>
      <c r="C1670" s="64" t="s">
        <v>211</v>
      </c>
      <c r="D1670" s="86" t="s">
        <v>112</v>
      </c>
      <c r="E1670" s="87" t="s">
        <v>547</v>
      </c>
      <c r="F1670" s="51" t="s">
        <v>12</v>
      </c>
      <c r="G1670" s="28">
        <f>SUM(G1666:G1666)</f>
        <v>17830</v>
      </c>
      <c r="H1670" s="28">
        <f>SUM(H1666:H1666)</f>
        <v>14987.5</v>
      </c>
      <c r="I1670" s="28">
        <f t="shared" si="98"/>
        <v>84.057767807066739</v>
      </c>
      <c r="J1670" s="28">
        <f>+H1670-G1670</f>
        <v>-2842.5</v>
      </c>
      <c r="K1670" s="28">
        <f>SUM(K1666:K1669)</f>
        <v>-2842.5</v>
      </c>
      <c r="L1670" s="186"/>
      <c r="M1670" s="303"/>
    </row>
    <row r="1671" spans="1:13" ht="26.4">
      <c r="A1671" s="77" t="e">
        <f>VLOOKUP(B1671,#REF!,3,FALSE)</f>
        <v>#REF!</v>
      </c>
      <c r="B1671" s="24">
        <v>1582</v>
      </c>
      <c r="C1671" s="26" t="s">
        <v>211</v>
      </c>
      <c r="D1671" s="12" t="s">
        <v>507</v>
      </c>
      <c r="E1671" s="25" t="s">
        <v>210</v>
      </c>
      <c r="F1671" s="13" t="s">
        <v>8</v>
      </c>
      <c r="G1671" s="10">
        <v>1427.5</v>
      </c>
      <c r="H1671" s="10">
        <v>1396.4</v>
      </c>
      <c r="I1671" s="35">
        <f t="shared" si="98"/>
        <v>97.821366024518397</v>
      </c>
      <c r="J1671" s="10">
        <f t="shared" si="103"/>
        <v>-31.099999999999909</v>
      </c>
      <c r="K1671" s="10">
        <v>-31.1</v>
      </c>
      <c r="L1671" s="201" t="s">
        <v>9</v>
      </c>
      <c r="M1671" s="15" t="s">
        <v>551</v>
      </c>
    </row>
    <row r="1672" spans="1:13" ht="26.4">
      <c r="A1672" s="77" t="s">
        <v>341</v>
      </c>
      <c r="B1672" s="24">
        <v>1582</v>
      </c>
      <c r="C1672" s="26" t="s">
        <v>211</v>
      </c>
      <c r="D1672" s="12" t="s">
        <v>507</v>
      </c>
      <c r="E1672" s="25" t="s">
        <v>210</v>
      </c>
      <c r="F1672" s="13" t="s">
        <v>548</v>
      </c>
      <c r="G1672" s="10">
        <v>54</v>
      </c>
      <c r="H1672" s="10">
        <v>54</v>
      </c>
      <c r="I1672" s="35">
        <f>IF(ISBLANK(H1672),"",+H1672/G1672*100)</f>
        <v>100</v>
      </c>
      <c r="J1672" s="10">
        <f>+H1672-G1672</f>
        <v>0</v>
      </c>
      <c r="K1672" s="10"/>
      <c r="L1672" s="201"/>
      <c r="M1672" s="15"/>
    </row>
    <row r="1673" spans="1:13" ht="26.4">
      <c r="A1673" s="77" t="e">
        <f>VLOOKUP(B1673,#REF!,3,FALSE)</f>
        <v>#REF!</v>
      </c>
      <c r="B1673" s="103">
        <v>1582</v>
      </c>
      <c r="C1673" s="64" t="s">
        <v>211</v>
      </c>
      <c r="D1673" s="86" t="s">
        <v>507</v>
      </c>
      <c r="E1673" s="87" t="s">
        <v>210</v>
      </c>
      <c r="F1673" s="51" t="s">
        <v>12</v>
      </c>
      <c r="G1673" s="28">
        <f>SUM(G1671:G1672)</f>
        <v>1481.5</v>
      </c>
      <c r="H1673" s="28">
        <f>SUM(H1671:H1672)</f>
        <v>1450.4</v>
      </c>
      <c r="I1673" s="28">
        <f t="shared" si="98"/>
        <v>97.900776240297006</v>
      </c>
      <c r="J1673" s="28">
        <f t="shared" si="103"/>
        <v>-31.099999999999909</v>
      </c>
      <c r="K1673" s="28">
        <f>SUM(K1671:K1671)</f>
        <v>-31.1</v>
      </c>
      <c r="L1673" s="186"/>
      <c r="M1673" s="303"/>
    </row>
    <row r="1674" spans="1:13" ht="26.4">
      <c r="A1674" s="77" t="e">
        <f>VLOOKUP(B1674,#REF!,3,FALSE)</f>
        <v>#REF!</v>
      </c>
      <c r="B1674" s="159">
        <v>1582</v>
      </c>
      <c r="C1674" s="89" t="s">
        <v>211</v>
      </c>
      <c r="D1674" s="167"/>
      <c r="E1674" s="94"/>
      <c r="F1674" s="92" t="s">
        <v>13</v>
      </c>
      <c r="G1674" s="72">
        <f>+G1673+G1670</f>
        <v>19311.5</v>
      </c>
      <c r="H1674" s="72">
        <f>+H1673+H1670</f>
        <v>16437.900000000001</v>
      </c>
      <c r="I1674" s="72">
        <f t="shared" si="98"/>
        <v>85.119747300831122</v>
      </c>
      <c r="J1674" s="72">
        <f t="shared" si="103"/>
        <v>-2873.5999999999985</v>
      </c>
      <c r="K1674" s="72">
        <f>+K1673+K1670</f>
        <v>-2873.6</v>
      </c>
      <c r="L1674" s="187"/>
      <c r="M1674" s="295"/>
    </row>
    <row r="1675" spans="1:13" ht="26.4">
      <c r="A1675" s="77" t="e">
        <f>VLOOKUP(B1675,#REF!,3,FALSE)</f>
        <v>#REF!</v>
      </c>
      <c r="B1675" s="24">
        <v>1584</v>
      </c>
      <c r="C1675" s="26" t="s">
        <v>213</v>
      </c>
      <c r="D1675" s="12" t="s">
        <v>112</v>
      </c>
      <c r="E1675" s="25" t="s">
        <v>208</v>
      </c>
      <c r="F1675" s="13" t="s">
        <v>8</v>
      </c>
      <c r="G1675" s="10">
        <v>20803.599999999999</v>
      </c>
      <c r="H1675" s="10">
        <v>17032.400000000001</v>
      </c>
      <c r="I1675" s="35">
        <f t="shared" ref="I1675:I1760" si="104">IF(ISBLANK(H1675),"",+H1675/G1675*100)</f>
        <v>81.872368243957794</v>
      </c>
      <c r="J1675" s="10">
        <f t="shared" si="103"/>
        <v>-3771.1999999999971</v>
      </c>
      <c r="K1675" s="19">
        <v>-3771.2</v>
      </c>
      <c r="L1675" s="12" t="s">
        <v>56</v>
      </c>
      <c r="M1675" s="15" t="s">
        <v>561</v>
      </c>
    </row>
    <row r="1676" spans="1:13" ht="26.4">
      <c r="A1676" s="77" t="e">
        <f>VLOOKUP(B1676,#REF!,3,FALSE)</f>
        <v>#REF!</v>
      </c>
      <c r="B1676" s="103">
        <v>1584</v>
      </c>
      <c r="C1676" s="64" t="s">
        <v>213</v>
      </c>
      <c r="D1676" s="86" t="s">
        <v>112</v>
      </c>
      <c r="E1676" s="87" t="s">
        <v>208</v>
      </c>
      <c r="F1676" s="51" t="s">
        <v>12</v>
      </c>
      <c r="G1676" s="28">
        <f>SUM(G1675)</f>
        <v>20803.599999999999</v>
      </c>
      <c r="H1676" s="28">
        <f>SUM(H1675)</f>
        <v>17032.400000000001</v>
      </c>
      <c r="I1676" s="28">
        <f t="shared" si="104"/>
        <v>81.872368243957794</v>
      </c>
      <c r="J1676" s="28">
        <f t="shared" si="103"/>
        <v>-3771.1999999999971</v>
      </c>
      <c r="K1676" s="28">
        <f>SUM(K1675)</f>
        <v>-3771.2</v>
      </c>
      <c r="L1676" s="186"/>
      <c r="M1676" s="303"/>
    </row>
    <row r="1677" spans="1:13" ht="26.4">
      <c r="A1677" s="77" t="e">
        <f>VLOOKUP(B1677,#REF!,3,FALSE)</f>
        <v>#REF!</v>
      </c>
      <c r="B1677" s="24">
        <v>1584</v>
      </c>
      <c r="C1677" s="26" t="s">
        <v>213</v>
      </c>
      <c r="D1677" s="12" t="s">
        <v>507</v>
      </c>
      <c r="E1677" s="25" t="s">
        <v>210</v>
      </c>
      <c r="F1677" s="13" t="s">
        <v>8</v>
      </c>
      <c r="G1677" s="10">
        <v>1710</v>
      </c>
      <c r="H1677" s="10">
        <v>1710</v>
      </c>
      <c r="I1677" s="35">
        <f t="shared" si="104"/>
        <v>100</v>
      </c>
      <c r="J1677" s="10">
        <f t="shared" si="103"/>
        <v>0</v>
      </c>
      <c r="K1677" s="10"/>
      <c r="L1677" s="12"/>
      <c r="M1677" s="15"/>
    </row>
    <row r="1678" spans="1:13" ht="26.4">
      <c r="A1678" s="77" t="s">
        <v>341</v>
      </c>
      <c r="B1678" s="24">
        <v>1584</v>
      </c>
      <c r="C1678" s="26" t="s">
        <v>213</v>
      </c>
      <c r="D1678" s="12" t="s">
        <v>507</v>
      </c>
      <c r="E1678" s="25" t="s">
        <v>210</v>
      </c>
      <c r="F1678" s="13" t="s">
        <v>548</v>
      </c>
      <c r="G1678" s="10">
        <v>2.7</v>
      </c>
      <c r="H1678" s="10">
        <v>2.7</v>
      </c>
      <c r="I1678" s="35">
        <f>IF(ISBLANK(H1678),"",+H1678/G1678*100)</f>
        <v>100</v>
      </c>
      <c r="J1678" s="10">
        <f>+H1678-G1678</f>
        <v>0</v>
      </c>
      <c r="K1678" s="10"/>
      <c r="L1678" s="12"/>
      <c r="M1678" s="15"/>
    </row>
    <row r="1679" spans="1:13" ht="26.4">
      <c r="A1679" s="77" t="s">
        <v>341</v>
      </c>
      <c r="B1679" s="24">
        <v>1584</v>
      </c>
      <c r="C1679" s="26" t="s">
        <v>213</v>
      </c>
      <c r="D1679" s="12" t="s">
        <v>507</v>
      </c>
      <c r="E1679" s="25" t="s">
        <v>210</v>
      </c>
      <c r="F1679" s="13" t="s">
        <v>605</v>
      </c>
      <c r="G1679" s="10">
        <v>1.8</v>
      </c>
      <c r="H1679" s="10">
        <v>0</v>
      </c>
      <c r="I1679" s="35">
        <f>IF(ISBLANK(H1679),"",+H1679/G1679*100)</f>
        <v>0</v>
      </c>
      <c r="J1679" s="10">
        <f>+H1679-G1679</f>
        <v>-1.8</v>
      </c>
      <c r="K1679" s="10">
        <v>-1.8</v>
      </c>
      <c r="L1679" s="12" t="s">
        <v>9</v>
      </c>
      <c r="M1679" s="282" t="s">
        <v>562</v>
      </c>
    </row>
    <row r="1680" spans="1:13" ht="26.4">
      <c r="A1680" s="77" t="e">
        <f>VLOOKUP(B1680,#REF!,3,FALSE)</f>
        <v>#REF!</v>
      </c>
      <c r="B1680" s="103">
        <v>1584</v>
      </c>
      <c r="C1680" s="64" t="s">
        <v>213</v>
      </c>
      <c r="D1680" s="86" t="s">
        <v>507</v>
      </c>
      <c r="E1680" s="87" t="s">
        <v>210</v>
      </c>
      <c r="F1680" s="51" t="s">
        <v>12</v>
      </c>
      <c r="G1680" s="28">
        <f>SUM(G1677:G1679)</f>
        <v>1714.5</v>
      </c>
      <c r="H1680" s="28">
        <f>SUM(H1677:H1679)</f>
        <v>1712.7</v>
      </c>
      <c r="I1680" s="28">
        <f t="shared" si="104"/>
        <v>99.895013123359576</v>
      </c>
      <c r="J1680" s="28">
        <f>+H1680-G1680</f>
        <v>-1.7999999999999545</v>
      </c>
      <c r="K1680" s="28">
        <f>SUM(K1677:K1679)</f>
        <v>-1.8</v>
      </c>
      <c r="L1680" s="186"/>
      <c r="M1680" s="303"/>
    </row>
    <row r="1681" spans="1:13" ht="26.4">
      <c r="A1681" s="77" t="e">
        <f>VLOOKUP(B1681,#REF!,3,FALSE)</f>
        <v>#REF!</v>
      </c>
      <c r="B1681" s="159">
        <v>1584</v>
      </c>
      <c r="C1681" s="89" t="s">
        <v>213</v>
      </c>
      <c r="D1681" s="167"/>
      <c r="E1681" s="94"/>
      <c r="F1681" s="92" t="s">
        <v>13</v>
      </c>
      <c r="G1681" s="72">
        <f>+G1676+G1680</f>
        <v>22518.1</v>
      </c>
      <c r="H1681" s="72">
        <f>+H1676+H1680</f>
        <v>18745.100000000002</v>
      </c>
      <c r="I1681" s="72">
        <f t="shared" si="104"/>
        <v>83.244589907674282</v>
      </c>
      <c r="J1681" s="72">
        <f t="shared" si="103"/>
        <v>-3772.9999999999964</v>
      </c>
      <c r="K1681" s="72">
        <f t="shared" ref="K1681" si="105">+K1676+K1680</f>
        <v>-3773</v>
      </c>
      <c r="L1681" s="187"/>
      <c r="M1681" s="295"/>
    </row>
    <row r="1682" spans="1:13" ht="39.6">
      <c r="A1682" s="77" t="e">
        <f>VLOOKUP(B1682,#REF!,3,FALSE)</f>
        <v>#REF!</v>
      </c>
      <c r="B1682" s="24">
        <v>1585</v>
      </c>
      <c r="C1682" s="26" t="s">
        <v>214</v>
      </c>
      <c r="D1682" s="324" t="s">
        <v>112</v>
      </c>
      <c r="E1682" s="25" t="s">
        <v>215</v>
      </c>
      <c r="F1682" s="13" t="s">
        <v>8</v>
      </c>
      <c r="G1682" s="10">
        <v>19271</v>
      </c>
      <c r="H1682" s="10">
        <v>14823.5</v>
      </c>
      <c r="I1682" s="35">
        <f t="shared" si="104"/>
        <v>76.921280680815727</v>
      </c>
      <c r="J1682" s="10">
        <f t="shared" si="103"/>
        <v>-4447.5</v>
      </c>
      <c r="K1682" s="10">
        <v>-3754.9</v>
      </c>
      <c r="L1682" s="12" t="s">
        <v>56</v>
      </c>
      <c r="M1682" s="15" t="s">
        <v>854</v>
      </c>
    </row>
    <row r="1683" spans="1:13" ht="39.6">
      <c r="A1683" s="77" t="e">
        <f>VLOOKUP(B1683,#REF!,3,FALSE)</f>
        <v>#REF!</v>
      </c>
      <c r="B1683" s="24">
        <v>1585</v>
      </c>
      <c r="C1683" s="26" t="s">
        <v>214</v>
      </c>
      <c r="D1683" s="324" t="s">
        <v>112</v>
      </c>
      <c r="E1683" s="25" t="s">
        <v>215</v>
      </c>
      <c r="F1683" s="13" t="s">
        <v>8</v>
      </c>
      <c r="G1683" s="10"/>
      <c r="H1683" s="10"/>
      <c r="I1683" s="35"/>
      <c r="J1683" s="10"/>
      <c r="K1683" s="10">
        <v>-276.5</v>
      </c>
      <c r="L1683" s="12" t="s">
        <v>121</v>
      </c>
      <c r="M1683" s="15" t="s">
        <v>855</v>
      </c>
    </row>
    <row r="1684" spans="1:13" ht="39.6">
      <c r="A1684" s="77" t="e">
        <f>VLOOKUP(B1684,#REF!,3,FALSE)</f>
        <v>#REF!</v>
      </c>
      <c r="B1684" s="24">
        <v>1585</v>
      </c>
      <c r="C1684" s="26" t="s">
        <v>214</v>
      </c>
      <c r="D1684" s="324" t="s">
        <v>112</v>
      </c>
      <c r="E1684" s="25" t="s">
        <v>215</v>
      </c>
      <c r="F1684" s="13" t="s">
        <v>8</v>
      </c>
      <c r="G1684" s="10"/>
      <c r="H1684" s="10"/>
      <c r="I1684" s="35"/>
      <c r="J1684" s="10"/>
      <c r="K1684" s="10">
        <v>-5</v>
      </c>
      <c r="L1684" s="12" t="s">
        <v>9</v>
      </c>
      <c r="M1684" s="15" t="s">
        <v>856</v>
      </c>
    </row>
    <row r="1685" spans="1:13" ht="39.6">
      <c r="A1685" s="77" t="e">
        <f>VLOOKUP(B1685,#REF!,3,FALSE)</f>
        <v>#REF!</v>
      </c>
      <c r="B1685" s="24">
        <v>1585</v>
      </c>
      <c r="C1685" s="26" t="s">
        <v>214</v>
      </c>
      <c r="D1685" s="324" t="s">
        <v>112</v>
      </c>
      <c r="E1685" s="25" t="s">
        <v>215</v>
      </c>
      <c r="F1685" s="13" t="s">
        <v>8</v>
      </c>
      <c r="G1685" s="10"/>
      <c r="H1685" s="10"/>
      <c r="I1685" s="35"/>
      <c r="J1685" s="10"/>
      <c r="K1685" s="10">
        <v>-0.8</v>
      </c>
      <c r="L1685" s="12" t="s">
        <v>9</v>
      </c>
      <c r="M1685" s="15" t="s">
        <v>857</v>
      </c>
    </row>
    <row r="1686" spans="1:13" ht="39.6">
      <c r="A1686" s="77" t="e">
        <f>VLOOKUP(B1686,#REF!,3,FALSE)</f>
        <v>#REF!</v>
      </c>
      <c r="B1686" s="24">
        <v>1585</v>
      </c>
      <c r="C1686" s="26" t="s">
        <v>214</v>
      </c>
      <c r="D1686" s="324" t="s">
        <v>112</v>
      </c>
      <c r="E1686" s="25" t="s">
        <v>215</v>
      </c>
      <c r="F1686" s="13" t="s">
        <v>8</v>
      </c>
      <c r="G1686" s="10"/>
      <c r="H1686" s="10"/>
      <c r="I1686" s="35"/>
      <c r="J1686" s="10"/>
      <c r="K1686" s="10">
        <v>-4.3</v>
      </c>
      <c r="L1686" s="12" t="s">
        <v>10</v>
      </c>
      <c r="M1686" s="15" t="s">
        <v>858</v>
      </c>
    </row>
    <row r="1687" spans="1:13" ht="39.6">
      <c r="A1687" s="77" t="e">
        <f>VLOOKUP(B1687,#REF!,3,FALSE)</f>
        <v>#REF!</v>
      </c>
      <c r="B1687" s="24">
        <v>1585</v>
      </c>
      <c r="C1687" s="26" t="s">
        <v>214</v>
      </c>
      <c r="D1687" s="324" t="s">
        <v>112</v>
      </c>
      <c r="E1687" s="25" t="s">
        <v>215</v>
      </c>
      <c r="F1687" s="13" t="s">
        <v>8</v>
      </c>
      <c r="G1687" s="10"/>
      <c r="H1687" s="10"/>
      <c r="I1687" s="35"/>
      <c r="J1687" s="10"/>
      <c r="K1687" s="10">
        <v>-293.89999999999998</v>
      </c>
      <c r="L1687" s="12" t="s">
        <v>9</v>
      </c>
      <c r="M1687" s="15" t="s">
        <v>859</v>
      </c>
    </row>
    <row r="1688" spans="1:13" ht="39.6">
      <c r="A1688" s="77" t="e">
        <f>VLOOKUP(B1688,#REF!,3,FALSE)</f>
        <v>#REF!</v>
      </c>
      <c r="B1688" s="24">
        <v>1585</v>
      </c>
      <c r="C1688" s="26" t="s">
        <v>214</v>
      </c>
      <c r="D1688" s="324" t="s">
        <v>112</v>
      </c>
      <c r="E1688" s="25" t="s">
        <v>215</v>
      </c>
      <c r="F1688" s="13" t="s">
        <v>8</v>
      </c>
      <c r="G1688" s="10"/>
      <c r="H1688" s="10"/>
      <c r="I1688" s="35"/>
      <c r="J1688" s="10"/>
      <c r="K1688" s="10">
        <v>-7.5</v>
      </c>
      <c r="L1688" s="12" t="s">
        <v>10</v>
      </c>
      <c r="M1688" s="15" t="s">
        <v>860</v>
      </c>
    </row>
    <row r="1689" spans="1:13" ht="39.6">
      <c r="A1689" s="77" t="e">
        <f>VLOOKUP(B1689,#REF!,3,FALSE)</f>
        <v>#REF!</v>
      </c>
      <c r="B1689" s="24">
        <v>1585</v>
      </c>
      <c r="C1689" s="26" t="s">
        <v>214</v>
      </c>
      <c r="D1689" s="324" t="s">
        <v>112</v>
      </c>
      <c r="E1689" s="25" t="s">
        <v>215</v>
      </c>
      <c r="F1689" s="13" t="s">
        <v>8</v>
      </c>
      <c r="G1689" s="10"/>
      <c r="H1689" s="10"/>
      <c r="I1689" s="35"/>
      <c r="J1689" s="10"/>
      <c r="K1689" s="10">
        <v>-90.6</v>
      </c>
      <c r="L1689" s="12" t="s">
        <v>10</v>
      </c>
      <c r="M1689" s="15" t="s">
        <v>861</v>
      </c>
    </row>
    <row r="1690" spans="1:13" ht="39.6">
      <c r="A1690" s="77" t="e">
        <f>VLOOKUP(B1690,#REF!,3,FALSE)</f>
        <v>#REF!</v>
      </c>
      <c r="B1690" s="24">
        <v>1585</v>
      </c>
      <c r="C1690" s="26" t="s">
        <v>214</v>
      </c>
      <c r="D1690" s="324" t="s">
        <v>112</v>
      </c>
      <c r="E1690" s="25" t="s">
        <v>215</v>
      </c>
      <c r="F1690" s="13" t="s">
        <v>8</v>
      </c>
      <c r="G1690" s="10"/>
      <c r="H1690" s="10"/>
      <c r="I1690" s="35"/>
      <c r="J1690" s="10"/>
      <c r="K1690" s="10">
        <v>-14</v>
      </c>
      <c r="L1690" s="12" t="s">
        <v>9</v>
      </c>
      <c r="M1690" s="15" t="s">
        <v>862</v>
      </c>
    </row>
    <row r="1691" spans="1:13" ht="39.6">
      <c r="A1691" s="77" t="e">
        <f>VLOOKUP(B1691,#REF!,3,FALSE)</f>
        <v>#REF!</v>
      </c>
      <c r="B1691" s="103">
        <v>1585</v>
      </c>
      <c r="C1691" s="64" t="s">
        <v>214</v>
      </c>
      <c r="D1691" s="86" t="s">
        <v>112</v>
      </c>
      <c r="E1691" s="87" t="s">
        <v>215</v>
      </c>
      <c r="F1691" s="51" t="s">
        <v>12</v>
      </c>
      <c r="G1691" s="28">
        <f>SUM(G1682:G1690)</f>
        <v>19271</v>
      </c>
      <c r="H1691" s="28">
        <f>SUM(H1682:H1690)</f>
        <v>14823.5</v>
      </c>
      <c r="I1691" s="28">
        <f t="shared" si="104"/>
        <v>76.921280680815727</v>
      </c>
      <c r="J1691" s="28">
        <f>+H1691-G1691</f>
        <v>-4447.5</v>
      </c>
      <c r="K1691" s="28">
        <f>SUM(K1682:K1690)</f>
        <v>-4447.5000000000009</v>
      </c>
      <c r="L1691" s="186"/>
      <c r="M1691" s="303"/>
    </row>
    <row r="1692" spans="1:13" ht="39.6">
      <c r="A1692" s="77" t="e">
        <f>VLOOKUP(B1692,#REF!,3,FALSE)</f>
        <v>#REF!</v>
      </c>
      <c r="B1692" s="24">
        <v>1585</v>
      </c>
      <c r="C1692" s="26" t="s">
        <v>214</v>
      </c>
      <c r="D1692" s="12" t="s">
        <v>507</v>
      </c>
      <c r="E1692" s="25" t="s">
        <v>210</v>
      </c>
      <c r="F1692" s="13" t="s">
        <v>8</v>
      </c>
      <c r="G1692" s="10">
        <v>1319</v>
      </c>
      <c r="H1692" s="10">
        <v>1242.7</v>
      </c>
      <c r="I1692" s="35">
        <f t="shared" si="104"/>
        <v>94.215314632297193</v>
      </c>
      <c r="J1692" s="10">
        <f>+H1692-G1692</f>
        <v>-76.299999999999955</v>
      </c>
      <c r="K1692" s="62">
        <v>-76.3</v>
      </c>
      <c r="L1692" s="12" t="s">
        <v>9</v>
      </c>
      <c r="M1692" s="49" t="s">
        <v>863</v>
      </c>
    </row>
    <row r="1693" spans="1:13" ht="39.6">
      <c r="A1693" s="77" t="e">
        <f>VLOOKUP(B1693,#REF!,3,FALSE)</f>
        <v>#REF!</v>
      </c>
      <c r="B1693" s="24">
        <v>1585</v>
      </c>
      <c r="C1693" s="26" t="s">
        <v>214</v>
      </c>
      <c r="D1693" s="12" t="s">
        <v>507</v>
      </c>
      <c r="E1693" s="25" t="s">
        <v>210</v>
      </c>
      <c r="F1693" s="13" t="s">
        <v>548</v>
      </c>
      <c r="G1693" s="10">
        <v>49.5</v>
      </c>
      <c r="H1693" s="10">
        <v>27</v>
      </c>
      <c r="I1693" s="35">
        <f>IF(ISBLANK(H1693),"",+H1693/G1693*100)</f>
        <v>54.54545454545454</v>
      </c>
      <c r="J1693" s="10">
        <f>+H1693-G1693</f>
        <v>-22.5</v>
      </c>
      <c r="K1693" s="62">
        <v>-22.5</v>
      </c>
      <c r="L1693" s="12" t="s">
        <v>9</v>
      </c>
      <c r="M1693" s="49" t="s">
        <v>864</v>
      </c>
    </row>
    <row r="1694" spans="1:13" ht="39.6">
      <c r="A1694" s="77" t="e">
        <f>VLOOKUP(B1694,#REF!,3,FALSE)</f>
        <v>#REF!</v>
      </c>
      <c r="B1694" s="103">
        <v>1585</v>
      </c>
      <c r="C1694" s="64" t="s">
        <v>214</v>
      </c>
      <c r="D1694" s="86" t="s">
        <v>507</v>
      </c>
      <c r="E1694" s="87" t="s">
        <v>210</v>
      </c>
      <c r="F1694" s="51" t="s">
        <v>12</v>
      </c>
      <c r="G1694" s="28">
        <f>SUM(G1692:G1693)</f>
        <v>1368.5</v>
      </c>
      <c r="H1694" s="28">
        <f>SUM(H1692:H1693)</f>
        <v>1269.7</v>
      </c>
      <c r="I1694" s="28">
        <f t="shared" si="104"/>
        <v>92.780416514431863</v>
      </c>
      <c r="J1694" s="28">
        <f t="shared" si="103"/>
        <v>-98.799999999999955</v>
      </c>
      <c r="K1694" s="28">
        <f>SUM(K1692:K1693)</f>
        <v>-98.8</v>
      </c>
      <c r="L1694" s="186"/>
      <c r="M1694" s="303"/>
    </row>
    <row r="1695" spans="1:13" ht="39.6">
      <c r="A1695" s="77" t="e">
        <f>VLOOKUP(B1695,#REF!,3,FALSE)</f>
        <v>#REF!</v>
      </c>
      <c r="B1695" s="159">
        <v>1585</v>
      </c>
      <c r="C1695" s="89" t="s">
        <v>214</v>
      </c>
      <c r="D1695" s="167"/>
      <c r="E1695" s="94"/>
      <c r="F1695" s="92" t="s">
        <v>13</v>
      </c>
      <c r="G1695" s="72">
        <f>+G1694+G1691</f>
        <v>20639.5</v>
      </c>
      <c r="H1695" s="72">
        <f>+H1694+H1691</f>
        <v>16093.2</v>
      </c>
      <c r="I1695" s="72">
        <f t="shared" si="104"/>
        <v>77.972819108990038</v>
      </c>
      <c r="J1695" s="72">
        <f t="shared" si="103"/>
        <v>-4546.2999999999993</v>
      </c>
      <c r="K1695" s="72">
        <f t="shared" ref="K1695" si="106">+K1694+K1691</f>
        <v>-4546.3000000000011</v>
      </c>
      <c r="L1695" s="187"/>
      <c r="M1695" s="295"/>
    </row>
    <row r="1696" spans="1:13" ht="26.4">
      <c r="A1696" s="77" t="e">
        <f>VLOOKUP(B1696,#REF!,3,FALSE)</f>
        <v>#REF!</v>
      </c>
      <c r="B1696" s="24">
        <v>1586</v>
      </c>
      <c r="C1696" s="26" t="s">
        <v>216</v>
      </c>
      <c r="D1696" s="12" t="s">
        <v>505</v>
      </c>
      <c r="E1696" s="25" t="s">
        <v>208</v>
      </c>
      <c r="F1696" s="13" t="s">
        <v>8</v>
      </c>
      <c r="G1696" s="10">
        <v>8122.4</v>
      </c>
      <c r="H1696" s="10">
        <v>6103.2</v>
      </c>
      <c r="I1696" s="35">
        <f t="shared" si="104"/>
        <v>75.140352605141331</v>
      </c>
      <c r="J1696" s="10">
        <f t="shared" si="103"/>
        <v>-2019.1999999999998</v>
      </c>
      <c r="K1696" s="63">
        <v>-2019.1999999999998</v>
      </c>
      <c r="L1696" s="379" t="s">
        <v>294</v>
      </c>
      <c r="M1696" s="118" t="s">
        <v>867</v>
      </c>
    </row>
    <row r="1697" spans="1:13" ht="26.4">
      <c r="A1697" s="77" t="e">
        <f>VLOOKUP(B1697,#REF!,3,FALSE)</f>
        <v>#REF!</v>
      </c>
      <c r="B1697" s="103">
        <v>1586</v>
      </c>
      <c r="C1697" s="64" t="s">
        <v>216</v>
      </c>
      <c r="D1697" s="86" t="s">
        <v>505</v>
      </c>
      <c r="E1697" s="87" t="s">
        <v>208</v>
      </c>
      <c r="F1697" s="51" t="s">
        <v>12</v>
      </c>
      <c r="G1697" s="28">
        <f>SUM(G1696:G1696)</f>
        <v>8122.4</v>
      </c>
      <c r="H1697" s="28">
        <f>SUM(H1696:H1696)</f>
        <v>6103.2</v>
      </c>
      <c r="I1697" s="28">
        <f t="shared" si="104"/>
        <v>75.140352605141331</v>
      </c>
      <c r="J1697" s="28">
        <f t="shared" si="103"/>
        <v>-2019.1999999999998</v>
      </c>
      <c r="K1697" s="28">
        <f>SUM(K1696:K1696)</f>
        <v>-2019.1999999999998</v>
      </c>
      <c r="L1697" s="186"/>
      <c r="M1697" s="302"/>
    </row>
    <row r="1698" spans="1:13" ht="26.4">
      <c r="A1698" s="77" t="e">
        <f>VLOOKUP(B1698,#REF!,3,FALSE)</f>
        <v>#REF!</v>
      </c>
      <c r="B1698" s="24">
        <v>1586</v>
      </c>
      <c r="C1698" s="26" t="s">
        <v>216</v>
      </c>
      <c r="D1698" s="12" t="s">
        <v>646</v>
      </c>
      <c r="E1698" s="25" t="s">
        <v>210</v>
      </c>
      <c r="F1698" s="13" t="s">
        <v>8</v>
      </c>
      <c r="G1698" s="10">
        <v>325</v>
      </c>
      <c r="H1698" s="10">
        <v>303.10000000000002</v>
      </c>
      <c r="I1698" s="35">
        <f t="shared" si="104"/>
        <v>93.261538461538478</v>
      </c>
      <c r="J1698" s="10">
        <f t="shared" si="103"/>
        <v>-21.899999999999977</v>
      </c>
      <c r="K1698" s="62">
        <v>-21.899999999999977</v>
      </c>
      <c r="L1698" s="12" t="s">
        <v>9</v>
      </c>
      <c r="M1698" s="15" t="s">
        <v>868</v>
      </c>
    </row>
    <row r="1699" spans="1:13" ht="26.4">
      <c r="A1699" s="77" t="e">
        <f>VLOOKUP(B1699,#REF!,3,FALSE)</f>
        <v>#REF!</v>
      </c>
      <c r="B1699" s="103">
        <v>1586</v>
      </c>
      <c r="C1699" s="117" t="s">
        <v>216</v>
      </c>
      <c r="D1699" s="86" t="s">
        <v>646</v>
      </c>
      <c r="E1699" s="87" t="s">
        <v>210</v>
      </c>
      <c r="F1699" s="51" t="s">
        <v>12</v>
      </c>
      <c r="G1699" s="28">
        <f>SUM(G1698:G1698)</f>
        <v>325</v>
      </c>
      <c r="H1699" s="28">
        <f>SUM(H1698:H1698)</f>
        <v>303.10000000000002</v>
      </c>
      <c r="I1699" s="28">
        <f t="shared" si="104"/>
        <v>93.261538461538478</v>
      </c>
      <c r="J1699" s="28">
        <f t="shared" si="103"/>
        <v>-21.899999999999977</v>
      </c>
      <c r="K1699" s="28">
        <f>SUM(K1698:K1698)</f>
        <v>-21.899999999999977</v>
      </c>
      <c r="L1699" s="186"/>
      <c r="M1699" s="303"/>
    </row>
    <row r="1700" spans="1:13" ht="26.4">
      <c r="A1700" s="77" t="e">
        <f>VLOOKUP(B1700,#REF!,3,FALSE)</f>
        <v>#REF!</v>
      </c>
      <c r="B1700" s="159">
        <v>1586</v>
      </c>
      <c r="C1700" s="89" t="s">
        <v>216</v>
      </c>
      <c r="D1700" s="167"/>
      <c r="E1700" s="94"/>
      <c r="F1700" s="92" t="s">
        <v>13</v>
      </c>
      <c r="G1700" s="72">
        <f>+G1699+G1697</f>
        <v>8447.4</v>
      </c>
      <c r="H1700" s="72">
        <f>+H1699+H1697</f>
        <v>6406.3</v>
      </c>
      <c r="I1700" s="72">
        <f t="shared" si="104"/>
        <v>75.837535809834989</v>
      </c>
      <c r="J1700" s="72">
        <f t="shared" si="103"/>
        <v>-2041.0999999999995</v>
      </c>
      <c r="K1700" s="72">
        <f>+K1699+K1697</f>
        <v>-2041.1</v>
      </c>
      <c r="L1700" s="187"/>
      <c r="M1700" s="295"/>
    </row>
    <row r="1701" spans="1:13" ht="26.4">
      <c r="A1701" s="77" t="e">
        <f>VLOOKUP(B1701,#REF!,3,FALSE)</f>
        <v>#REF!</v>
      </c>
      <c r="B1701" s="31">
        <v>1589</v>
      </c>
      <c r="C1701" s="11" t="s">
        <v>219</v>
      </c>
      <c r="D1701" s="32" t="s">
        <v>112</v>
      </c>
      <c r="E1701" s="33" t="s">
        <v>212</v>
      </c>
      <c r="F1701" s="34" t="s">
        <v>8</v>
      </c>
      <c r="G1701" s="35">
        <v>5415.4</v>
      </c>
      <c r="H1701" s="35">
        <v>5365.3</v>
      </c>
      <c r="I1701" s="35">
        <f t="shared" si="104"/>
        <v>99.074860582782449</v>
      </c>
      <c r="J1701" s="35">
        <f t="shared" si="103"/>
        <v>-50.099999999999454</v>
      </c>
      <c r="K1701" s="35">
        <v>-10.8</v>
      </c>
      <c r="L1701" s="200" t="s">
        <v>56</v>
      </c>
      <c r="M1701" s="304" t="s">
        <v>1621</v>
      </c>
    </row>
    <row r="1702" spans="1:13" ht="26.4">
      <c r="A1702" s="77" t="e">
        <f>VLOOKUP(B1702,#REF!,3,FALSE)</f>
        <v>#REF!</v>
      </c>
      <c r="B1702" s="31">
        <v>1589</v>
      </c>
      <c r="C1702" s="11" t="s">
        <v>219</v>
      </c>
      <c r="D1702" s="32" t="s">
        <v>112</v>
      </c>
      <c r="E1702" s="33" t="s">
        <v>212</v>
      </c>
      <c r="F1702" s="34" t="s">
        <v>8</v>
      </c>
      <c r="G1702" s="35"/>
      <c r="H1702" s="35"/>
      <c r="I1702" s="35"/>
      <c r="J1702" s="35"/>
      <c r="K1702" s="35">
        <v>-39.200000000000003</v>
      </c>
      <c r="L1702" s="200" t="s">
        <v>50</v>
      </c>
      <c r="M1702" s="304" t="s">
        <v>1374</v>
      </c>
    </row>
    <row r="1703" spans="1:13" ht="26.4">
      <c r="A1703" s="77" t="e">
        <f>VLOOKUP(B1703,#REF!,3,FALSE)</f>
        <v>#REF!</v>
      </c>
      <c r="B1703" s="31">
        <v>1589</v>
      </c>
      <c r="C1703" s="11" t="s">
        <v>219</v>
      </c>
      <c r="D1703" s="32" t="s">
        <v>112</v>
      </c>
      <c r="E1703" s="33" t="s">
        <v>212</v>
      </c>
      <c r="F1703" s="34" t="s">
        <v>8</v>
      </c>
      <c r="G1703" s="35"/>
      <c r="H1703" s="35"/>
      <c r="I1703" s="35"/>
      <c r="J1703" s="35"/>
      <c r="K1703" s="35">
        <v>-0.1</v>
      </c>
      <c r="L1703" s="200" t="s">
        <v>27</v>
      </c>
      <c r="M1703" s="304" t="s">
        <v>1622</v>
      </c>
    </row>
    <row r="1704" spans="1:13" ht="26.4">
      <c r="A1704" s="77" t="e">
        <f>VLOOKUP(B1704,#REF!,3,FALSE)</f>
        <v>#REF!</v>
      </c>
      <c r="B1704" s="103">
        <v>1589</v>
      </c>
      <c r="C1704" s="64" t="s">
        <v>219</v>
      </c>
      <c r="D1704" s="177" t="s">
        <v>112</v>
      </c>
      <c r="E1704" s="87" t="s">
        <v>212</v>
      </c>
      <c r="F1704" s="51" t="s">
        <v>12</v>
      </c>
      <c r="G1704" s="28">
        <f>SUM(G1701:G1703)</f>
        <v>5415.4</v>
      </c>
      <c r="H1704" s="28">
        <f>SUM(H1701:H1703)</f>
        <v>5365.3</v>
      </c>
      <c r="I1704" s="28">
        <f>IF(ISBLANK(H1704),"",+H1704/G1704*100)</f>
        <v>99.074860582782449</v>
      </c>
      <c r="J1704" s="28">
        <f>+H1704-G1704</f>
        <v>-50.099999999999454</v>
      </c>
      <c r="K1704" s="28">
        <f>SUM(K1701:K1703)</f>
        <v>-50.1</v>
      </c>
      <c r="L1704" s="186"/>
      <c r="M1704" s="303"/>
    </row>
    <row r="1705" spans="1:13" ht="26.4">
      <c r="A1705" s="77" t="e">
        <f>VLOOKUP(B1705,#REF!,3,FALSE)</f>
        <v>#REF!</v>
      </c>
      <c r="B1705" s="24">
        <v>1589</v>
      </c>
      <c r="C1705" s="26" t="s">
        <v>219</v>
      </c>
      <c r="D1705" s="76" t="s">
        <v>507</v>
      </c>
      <c r="E1705" s="25" t="s">
        <v>210</v>
      </c>
      <c r="F1705" s="13" t="s">
        <v>8</v>
      </c>
      <c r="G1705" s="10">
        <v>440</v>
      </c>
      <c r="H1705" s="10">
        <v>408.1</v>
      </c>
      <c r="I1705" s="35">
        <f t="shared" si="104"/>
        <v>92.750000000000014</v>
      </c>
      <c r="J1705" s="10">
        <f t="shared" si="103"/>
        <v>-31.899999999999977</v>
      </c>
      <c r="K1705" s="10">
        <v>-31.899999999999977</v>
      </c>
      <c r="L1705" s="17" t="s">
        <v>9</v>
      </c>
      <c r="M1705" s="305" t="s">
        <v>1623</v>
      </c>
    </row>
    <row r="1706" spans="1:13" ht="26.4">
      <c r="A1706" s="77" t="e">
        <f>VLOOKUP(B1706,#REF!,3,FALSE)</f>
        <v>#REF!</v>
      </c>
      <c r="B1706" s="24">
        <v>1589</v>
      </c>
      <c r="C1706" s="26" t="s">
        <v>219</v>
      </c>
      <c r="D1706" s="76" t="s">
        <v>507</v>
      </c>
      <c r="E1706" s="25" t="s">
        <v>210</v>
      </c>
      <c r="F1706" s="13" t="s">
        <v>1377</v>
      </c>
      <c r="G1706" s="10">
        <v>10.8</v>
      </c>
      <c r="H1706" s="10">
        <v>3.9</v>
      </c>
      <c r="I1706" s="35">
        <f t="shared" si="104"/>
        <v>36.111111111111107</v>
      </c>
      <c r="J1706" s="10">
        <f t="shared" si="103"/>
        <v>-6.9</v>
      </c>
      <c r="K1706" s="10">
        <v>-6.9</v>
      </c>
      <c r="L1706" s="17" t="s">
        <v>9</v>
      </c>
      <c r="M1706" s="305" t="s">
        <v>1624</v>
      </c>
    </row>
    <row r="1707" spans="1:13" ht="26.4">
      <c r="A1707" s="77" t="e">
        <f>VLOOKUP(B1707,#REF!,3,FALSE)</f>
        <v>#REF!</v>
      </c>
      <c r="B1707" s="103">
        <v>1589</v>
      </c>
      <c r="C1707" s="64" t="s">
        <v>219</v>
      </c>
      <c r="D1707" s="177" t="s">
        <v>507</v>
      </c>
      <c r="E1707" s="87" t="s">
        <v>210</v>
      </c>
      <c r="F1707" s="51" t="s">
        <v>12</v>
      </c>
      <c r="G1707" s="28">
        <f>SUM(G1705:G1706)</f>
        <v>450.8</v>
      </c>
      <c r="H1707" s="28">
        <f>SUM(H1705:H1706)</f>
        <v>412</v>
      </c>
      <c r="I1707" s="28">
        <f>IF(ISBLANK(H1707),"",+H1707/G1707*100)</f>
        <v>91.393078970718719</v>
      </c>
      <c r="J1707" s="28">
        <f>+H1707-G1707</f>
        <v>-38.800000000000011</v>
      </c>
      <c r="K1707" s="28">
        <f>SUM(K1705:K1706)</f>
        <v>-38.799999999999976</v>
      </c>
      <c r="L1707" s="186"/>
      <c r="M1707" s="99"/>
    </row>
    <row r="1708" spans="1:13" ht="26.4">
      <c r="A1708" s="77" t="e">
        <f>VLOOKUP(B1708,#REF!,3,FALSE)</f>
        <v>#REF!</v>
      </c>
      <c r="B1708" s="159">
        <v>1589</v>
      </c>
      <c r="C1708" s="89" t="s">
        <v>219</v>
      </c>
      <c r="D1708" s="108"/>
      <c r="E1708" s="160"/>
      <c r="F1708" s="162" t="s">
        <v>13</v>
      </c>
      <c r="G1708" s="72">
        <f>+G1707+G1704</f>
        <v>5866.2</v>
      </c>
      <c r="H1708" s="72">
        <f t="shared" ref="H1708" si="107">+H1707+H1704</f>
        <v>5777.3</v>
      </c>
      <c r="I1708" s="72">
        <f t="shared" si="104"/>
        <v>98.484538542838635</v>
      </c>
      <c r="J1708" s="72">
        <f t="shared" si="103"/>
        <v>-88.899999999999636</v>
      </c>
      <c r="K1708" s="72">
        <f>+K1707+K1704</f>
        <v>-88.899999999999977</v>
      </c>
      <c r="L1708" s="187"/>
      <c r="M1708" s="298"/>
    </row>
    <row r="1709" spans="1:13" ht="26.4">
      <c r="A1709" s="77" t="e">
        <f>VLOOKUP(B1709,#REF!,3,FALSE)</f>
        <v>#REF!</v>
      </c>
      <c r="B1709" s="24">
        <v>2902</v>
      </c>
      <c r="C1709" s="26" t="s">
        <v>224</v>
      </c>
      <c r="D1709" s="12" t="s">
        <v>112</v>
      </c>
      <c r="E1709" s="25" t="s">
        <v>208</v>
      </c>
      <c r="F1709" s="13" t="s">
        <v>8</v>
      </c>
      <c r="G1709" s="10">
        <v>17933.400000000001</v>
      </c>
      <c r="H1709" s="10">
        <v>15568.7</v>
      </c>
      <c r="I1709" s="10">
        <f t="shared" si="104"/>
        <v>86.813989539072338</v>
      </c>
      <c r="J1709" s="10">
        <f t="shared" si="103"/>
        <v>-2364.7000000000007</v>
      </c>
      <c r="K1709" s="10">
        <v>-1677.0000000000018</v>
      </c>
      <c r="L1709" s="17" t="s">
        <v>56</v>
      </c>
      <c r="M1709" s="15" t="s">
        <v>776</v>
      </c>
    </row>
    <row r="1710" spans="1:13" ht="26.4">
      <c r="A1710" s="77" t="s">
        <v>341</v>
      </c>
      <c r="B1710" s="24">
        <v>2902</v>
      </c>
      <c r="C1710" s="26" t="s">
        <v>224</v>
      </c>
      <c r="D1710" s="12" t="s">
        <v>112</v>
      </c>
      <c r="E1710" s="25" t="s">
        <v>208</v>
      </c>
      <c r="F1710" s="13" t="s">
        <v>8</v>
      </c>
      <c r="G1710" s="10"/>
      <c r="H1710" s="10"/>
      <c r="I1710" s="10"/>
      <c r="J1710" s="10"/>
      <c r="K1710" s="10">
        <v>-687.7</v>
      </c>
      <c r="L1710" s="17" t="s">
        <v>10</v>
      </c>
      <c r="M1710" s="15" t="s">
        <v>777</v>
      </c>
    </row>
    <row r="1711" spans="1:13" ht="26.4">
      <c r="A1711" s="77" t="e">
        <f>VLOOKUP(B1711,#REF!,3,FALSE)</f>
        <v>#REF!</v>
      </c>
      <c r="B1711" s="103">
        <v>2902</v>
      </c>
      <c r="C1711" s="64" t="s">
        <v>224</v>
      </c>
      <c r="D1711" s="86" t="s">
        <v>112</v>
      </c>
      <c r="E1711" s="87" t="s">
        <v>208</v>
      </c>
      <c r="F1711" s="51" t="s">
        <v>12</v>
      </c>
      <c r="G1711" s="28">
        <f>SUM(G1709:G1710)</f>
        <v>17933.400000000001</v>
      </c>
      <c r="H1711" s="28">
        <f>SUM(H1709:H1710)</f>
        <v>15568.7</v>
      </c>
      <c r="I1711" s="28">
        <f>IF(ISBLANK(H1711),"",+H1711/G1711*100)</f>
        <v>86.813989539072338</v>
      </c>
      <c r="J1711" s="28">
        <f>+H1711-G1711</f>
        <v>-2364.7000000000007</v>
      </c>
      <c r="K1711" s="28">
        <f>SUM(K1709:K1710)</f>
        <v>-2364.7000000000016</v>
      </c>
      <c r="L1711" s="190"/>
      <c r="M1711" s="303"/>
    </row>
    <row r="1712" spans="1:13" ht="39.6">
      <c r="A1712" s="77" t="e">
        <f>VLOOKUP(B1712,#REF!,3,FALSE)</f>
        <v>#REF!</v>
      </c>
      <c r="B1712" s="24">
        <v>2902</v>
      </c>
      <c r="C1712" s="26" t="s">
        <v>224</v>
      </c>
      <c r="D1712" s="12" t="s">
        <v>507</v>
      </c>
      <c r="E1712" s="25" t="s">
        <v>210</v>
      </c>
      <c r="F1712" s="13" t="s">
        <v>8</v>
      </c>
      <c r="G1712" s="10">
        <v>1142.8</v>
      </c>
      <c r="H1712" s="10">
        <v>1139</v>
      </c>
      <c r="I1712" s="35">
        <f t="shared" si="104"/>
        <v>99.667483374168711</v>
      </c>
      <c r="J1712" s="10">
        <f t="shared" si="103"/>
        <v>-3.7999999999999545</v>
      </c>
      <c r="K1712" s="10">
        <v>-3.8</v>
      </c>
      <c r="L1712" s="17" t="s">
        <v>155</v>
      </c>
      <c r="M1712" s="15" t="s">
        <v>778</v>
      </c>
    </row>
    <row r="1713" spans="1:13" ht="26.4">
      <c r="A1713" s="77" t="e">
        <f>VLOOKUP(B1713,#REF!,3,FALSE)</f>
        <v>#REF!</v>
      </c>
      <c r="B1713" s="103">
        <v>2902</v>
      </c>
      <c r="C1713" s="64" t="s">
        <v>224</v>
      </c>
      <c r="D1713" s="86" t="s">
        <v>507</v>
      </c>
      <c r="E1713" s="87" t="s">
        <v>210</v>
      </c>
      <c r="F1713" s="51" t="s">
        <v>12</v>
      </c>
      <c r="G1713" s="28">
        <f>SUM(G1712)</f>
        <v>1142.8</v>
      </c>
      <c r="H1713" s="28">
        <f>SUM(H1712)</f>
        <v>1139</v>
      </c>
      <c r="I1713" s="28">
        <f t="shared" si="104"/>
        <v>99.667483374168711</v>
      </c>
      <c r="J1713" s="28">
        <f t="shared" si="103"/>
        <v>-3.7999999999999545</v>
      </c>
      <c r="K1713" s="28">
        <f>SUM(K1712)</f>
        <v>-3.8</v>
      </c>
      <c r="L1713" s="186"/>
      <c r="M1713" s="303"/>
    </row>
    <row r="1714" spans="1:13" ht="26.4">
      <c r="A1714" s="77" t="e">
        <f>VLOOKUP(B1714,#REF!,3,FALSE)</f>
        <v>#REF!</v>
      </c>
      <c r="B1714" s="159">
        <v>2902</v>
      </c>
      <c r="C1714" s="89" t="s">
        <v>224</v>
      </c>
      <c r="D1714" s="167"/>
      <c r="E1714" s="94"/>
      <c r="F1714" s="92" t="s">
        <v>13</v>
      </c>
      <c r="G1714" s="72">
        <f>+G1713+G1711</f>
        <v>19076.2</v>
      </c>
      <c r="H1714" s="72">
        <f t="shared" ref="H1714:K1714" si="108">+H1713+H1711</f>
        <v>16707.7</v>
      </c>
      <c r="I1714" s="72">
        <f t="shared" si="104"/>
        <v>87.584005200197097</v>
      </c>
      <c r="J1714" s="72">
        <f t="shared" si="103"/>
        <v>-2368.5</v>
      </c>
      <c r="K1714" s="72">
        <f t="shared" si="108"/>
        <v>-2368.5000000000018</v>
      </c>
      <c r="L1714" s="187"/>
      <c r="M1714" s="295"/>
    </row>
    <row r="1715" spans="1:13" ht="26.4">
      <c r="A1715" s="77" t="e">
        <f>VLOOKUP(B1715,#REF!,3,FALSE)</f>
        <v>#REF!</v>
      </c>
      <c r="B1715" s="24">
        <v>1591</v>
      </c>
      <c r="C1715" s="26" t="s">
        <v>220</v>
      </c>
      <c r="D1715" s="12" t="s">
        <v>112</v>
      </c>
      <c r="E1715" s="25" t="s">
        <v>508</v>
      </c>
      <c r="F1715" s="13" t="s">
        <v>8</v>
      </c>
      <c r="G1715" s="10">
        <v>5944.8</v>
      </c>
      <c r="H1715" s="10">
        <v>5817.5</v>
      </c>
      <c r="I1715" s="35">
        <f t="shared" si="104"/>
        <v>97.85863275467635</v>
      </c>
      <c r="J1715" s="10">
        <f t="shared" si="103"/>
        <v>-127.30000000000018</v>
      </c>
      <c r="K1715" s="10">
        <v>-127.30000000000018</v>
      </c>
      <c r="L1715" s="182" t="s">
        <v>56</v>
      </c>
      <c r="M1715" s="355" t="s">
        <v>510</v>
      </c>
    </row>
    <row r="1716" spans="1:13" ht="39.6">
      <c r="A1716" s="77" t="e">
        <f>VLOOKUP(B1716,#REF!,3,FALSE)</f>
        <v>#REF!</v>
      </c>
      <c r="B1716" s="103">
        <v>1591</v>
      </c>
      <c r="C1716" s="64" t="s">
        <v>220</v>
      </c>
      <c r="D1716" s="86" t="s">
        <v>112</v>
      </c>
      <c r="E1716" s="87" t="s">
        <v>508</v>
      </c>
      <c r="F1716" s="51" t="s">
        <v>12</v>
      </c>
      <c r="G1716" s="28">
        <f>SUM(G1715)</f>
        <v>5944.8</v>
      </c>
      <c r="H1716" s="28">
        <f>SUM(H1715)</f>
        <v>5817.5</v>
      </c>
      <c r="I1716" s="28">
        <f t="shared" si="104"/>
        <v>97.85863275467635</v>
      </c>
      <c r="J1716" s="28">
        <f t="shared" si="103"/>
        <v>-127.30000000000018</v>
      </c>
      <c r="K1716" s="28">
        <f>SUM(K1715)</f>
        <v>-127.30000000000018</v>
      </c>
      <c r="L1716" s="202"/>
      <c r="M1716" s="302"/>
    </row>
    <row r="1717" spans="1:13" ht="26.4">
      <c r="A1717" s="77" t="e">
        <f>VLOOKUP(B1717,#REF!,3,FALSE)</f>
        <v>#REF!</v>
      </c>
      <c r="B1717" s="24">
        <v>1591</v>
      </c>
      <c r="C1717" s="26" t="s">
        <v>220</v>
      </c>
      <c r="D1717" s="12" t="s">
        <v>507</v>
      </c>
      <c r="E1717" s="25" t="s">
        <v>509</v>
      </c>
      <c r="F1717" s="13" t="s">
        <v>8</v>
      </c>
      <c r="G1717" s="10">
        <v>272</v>
      </c>
      <c r="H1717" s="10">
        <v>248.1</v>
      </c>
      <c r="I1717" s="35">
        <f t="shared" si="104"/>
        <v>91.213235294117652</v>
      </c>
      <c r="J1717" s="10">
        <f t="shared" si="103"/>
        <v>-23.900000000000006</v>
      </c>
      <c r="K1717" s="73">
        <v>-23.900000000000006</v>
      </c>
      <c r="L1717" s="12" t="s">
        <v>155</v>
      </c>
      <c r="M1717" s="356" t="s">
        <v>511</v>
      </c>
    </row>
    <row r="1718" spans="1:13" ht="26.4">
      <c r="A1718" s="77" t="e">
        <f>VLOOKUP(B1718,#REF!,3,FALSE)</f>
        <v>#REF!</v>
      </c>
      <c r="B1718" s="103">
        <v>1591</v>
      </c>
      <c r="C1718" s="64" t="s">
        <v>220</v>
      </c>
      <c r="D1718" s="86" t="s">
        <v>507</v>
      </c>
      <c r="E1718" s="87" t="s">
        <v>509</v>
      </c>
      <c r="F1718" s="51" t="s">
        <v>12</v>
      </c>
      <c r="G1718" s="28">
        <f>SUM(G1717:G1717)</f>
        <v>272</v>
      </c>
      <c r="H1718" s="28">
        <f>SUM(H1717:H1717)</f>
        <v>248.1</v>
      </c>
      <c r="I1718" s="28">
        <f t="shared" si="104"/>
        <v>91.213235294117652</v>
      </c>
      <c r="J1718" s="28">
        <f t="shared" si="103"/>
        <v>-23.900000000000006</v>
      </c>
      <c r="K1718" s="28">
        <f>SUM(K1717:K1717)</f>
        <v>-23.900000000000006</v>
      </c>
      <c r="L1718" s="186"/>
      <c r="M1718" s="302"/>
    </row>
    <row r="1719" spans="1:13" ht="26.4">
      <c r="A1719" s="77" t="e">
        <f>VLOOKUP(B1719,#REF!,3,FALSE)</f>
        <v>#REF!</v>
      </c>
      <c r="B1719" s="159">
        <v>1591</v>
      </c>
      <c r="C1719" s="89" t="s">
        <v>220</v>
      </c>
      <c r="D1719" s="167"/>
      <c r="E1719" s="94"/>
      <c r="F1719" s="92" t="s">
        <v>13</v>
      </c>
      <c r="G1719" s="72">
        <f>+G1718+G1716</f>
        <v>6216.8</v>
      </c>
      <c r="H1719" s="72">
        <f>+H1718+H1716</f>
        <v>6065.6</v>
      </c>
      <c r="I1719" s="72">
        <f t="shared" si="104"/>
        <v>97.567880581649717</v>
      </c>
      <c r="J1719" s="72">
        <f t="shared" si="103"/>
        <v>-151.19999999999982</v>
      </c>
      <c r="K1719" s="72">
        <f>+K1718+K1716</f>
        <v>-151.20000000000019</v>
      </c>
      <c r="L1719" s="187"/>
      <c r="M1719" s="295"/>
    </row>
    <row r="1720" spans="1:13" ht="39.6">
      <c r="A1720" s="77" t="e">
        <f>VLOOKUP(B1720,#REF!,3,FALSE)</f>
        <v>#REF!</v>
      </c>
      <c r="B1720" s="24">
        <v>1593</v>
      </c>
      <c r="C1720" s="26" t="s">
        <v>222</v>
      </c>
      <c r="D1720" s="12" t="s">
        <v>112</v>
      </c>
      <c r="E1720" s="25" t="s">
        <v>218</v>
      </c>
      <c r="F1720" s="13" t="s">
        <v>8</v>
      </c>
      <c r="G1720" s="10">
        <v>3826</v>
      </c>
      <c r="H1720" s="10">
        <v>1820.2</v>
      </c>
      <c r="I1720" s="10">
        <f t="shared" si="104"/>
        <v>47.57449032932567</v>
      </c>
      <c r="J1720" s="10">
        <f>+H1720-G1720</f>
        <v>-2005.8</v>
      </c>
      <c r="K1720" s="10">
        <v>-1019.8</v>
      </c>
      <c r="L1720" s="17" t="s">
        <v>56</v>
      </c>
      <c r="M1720" s="15" t="s">
        <v>610</v>
      </c>
    </row>
    <row r="1721" spans="1:13" ht="26.4">
      <c r="A1721" s="77" t="s">
        <v>341</v>
      </c>
      <c r="B1721" s="24">
        <v>1593</v>
      </c>
      <c r="C1721" s="26" t="s">
        <v>222</v>
      </c>
      <c r="D1721" s="12" t="s">
        <v>112</v>
      </c>
      <c r="E1721" s="25" t="s">
        <v>218</v>
      </c>
      <c r="F1721" s="13" t="s">
        <v>8</v>
      </c>
      <c r="G1721" s="10"/>
      <c r="H1721" s="10"/>
      <c r="I1721" s="10" t="str">
        <f>IF(ISBLANK(H1721),"",+H1721/G1721*100)</f>
        <v/>
      </c>
      <c r="J1721" s="10">
        <f>+H1721-G1721</f>
        <v>0</v>
      </c>
      <c r="K1721" s="10">
        <v>-986</v>
      </c>
      <c r="L1721" s="17" t="s">
        <v>10</v>
      </c>
      <c r="M1721" s="15" t="s">
        <v>448</v>
      </c>
    </row>
    <row r="1722" spans="1:13" ht="26.4">
      <c r="A1722" s="77" t="e">
        <f>VLOOKUP(B1722,#REF!,3,FALSE)</f>
        <v>#REF!</v>
      </c>
      <c r="B1722" s="103">
        <v>1593</v>
      </c>
      <c r="C1722" s="64" t="s">
        <v>222</v>
      </c>
      <c r="D1722" s="86" t="s">
        <v>112</v>
      </c>
      <c r="E1722" s="87" t="s">
        <v>218</v>
      </c>
      <c r="F1722" s="51" t="s">
        <v>12</v>
      </c>
      <c r="G1722" s="28">
        <f>SUM(G1720:G1721)</f>
        <v>3826</v>
      </c>
      <c r="H1722" s="28">
        <f>SUM(H1720:H1721)</f>
        <v>1820.2</v>
      </c>
      <c r="I1722" s="28">
        <f t="shared" si="104"/>
        <v>47.57449032932567</v>
      </c>
      <c r="J1722" s="28">
        <f>+H1722-G1722</f>
        <v>-2005.8</v>
      </c>
      <c r="K1722" s="28">
        <f>SUM(K1720:K1721)</f>
        <v>-2005.8</v>
      </c>
      <c r="L1722" s="186"/>
      <c r="M1722" s="302"/>
    </row>
    <row r="1723" spans="1:13" ht="26.4">
      <c r="A1723" s="77" t="e">
        <f>VLOOKUP(B1723,#REF!,3,FALSE)</f>
        <v>#REF!</v>
      </c>
      <c r="B1723" s="24">
        <v>1593</v>
      </c>
      <c r="C1723" s="26" t="s">
        <v>222</v>
      </c>
      <c r="D1723" s="12" t="s">
        <v>507</v>
      </c>
      <c r="E1723" s="25" t="s">
        <v>217</v>
      </c>
      <c r="F1723" s="13" t="s">
        <v>8</v>
      </c>
      <c r="G1723" s="10">
        <v>266</v>
      </c>
      <c r="H1723" s="10">
        <v>266</v>
      </c>
      <c r="I1723" s="35">
        <f t="shared" si="104"/>
        <v>100</v>
      </c>
      <c r="J1723" s="10">
        <f t="shared" ref="J1723:J1807" si="109">+H1723-G1723</f>
        <v>0</v>
      </c>
      <c r="K1723" s="10"/>
      <c r="L1723" s="17"/>
      <c r="M1723" s="59"/>
    </row>
    <row r="1724" spans="1:13" ht="26.4">
      <c r="A1724" s="77" t="e">
        <f>VLOOKUP(B1724,#REF!,3,FALSE)</f>
        <v>#REF!</v>
      </c>
      <c r="B1724" s="103">
        <v>1593</v>
      </c>
      <c r="C1724" s="64" t="s">
        <v>222</v>
      </c>
      <c r="D1724" s="86" t="s">
        <v>507</v>
      </c>
      <c r="E1724" s="87" t="s">
        <v>217</v>
      </c>
      <c r="F1724" s="51" t="s">
        <v>12</v>
      </c>
      <c r="G1724" s="28">
        <f>SUM(G1723)</f>
        <v>266</v>
      </c>
      <c r="H1724" s="28">
        <f>SUM(H1723)</f>
        <v>266</v>
      </c>
      <c r="I1724" s="28">
        <f t="shared" si="104"/>
        <v>100</v>
      </c>
      <c r="J1724" s="28">
        <f t="shared" si="109"/>
        <v>0</v>
      </c>
      <c r="K1724" s="28">
        <f>SUM(K1723)</f>
        <v>0</v>
      </c>
      <c r="L1724" s="186"/>
      <c r="M1724" s="303"/>
    </row>
    <row r="1725" spans="1:13" ht="26.4">
      <c r="A1725" s="77" t="e">
        <f>VLOOKUP(B1725,#REF!,3,FALSE)</f>
        <v>#REF!</v>
      </c>
      <c r="B1725" s="159">
        <v>1593</v>
      </c>
      <c r="C1725" s="89" t="s">
        <v>222</v>
      </c>
      <c r="D1725" s="167"/>
      <c r="E1725" s="91"/>
      <c r="F1725" s="92" t="s">
        <v>13</v>
      </c>
      <c r="G1725" s="72">
        <f>+G1724+G1722</f>
        <v>4092</v>
      </c>
      <c r="H1725" s="72">
        <f>+H1724+H1722</f>
        <v>2086.1999999999998</v>
      </c>
      <c r="I1725" s="72">
        <f t="shared" si="104"/>
        <v>50.982404692082106</v>
      </c>
      <c r="J1725" s="72">
        <f t="shared" si="109"/>
        <v>-2005.8000000000002</v>
      </c>
      <c r="K1725" s="72">
        <f>+K1724+K1722</f>
        <v>-2005.8</v>
      </c>
      <c r="L1725" s="187"/>
      <c r="M1725" s="295"/>
    </row>
    <row r="1726" spans="1:13">
      <c r="A1726" s="77" t="e">
        <f>VLOOKUP(B1726,#REF!,3,FALSE)</f>
        <v>#REF!</v>
      </c>
      <c r="B1726" s="24">
        <v>1595</v>
      </c>
      <c r="C1726" s="39" t="s">
        <v>223</v>
      </c>
      <c r="D1726" s="12" t="s">
        <v>112</v>
      </c>
      <c r="E1726" s="25" t="s">
        <v>305</v>
      </c>
      <c r="F1726" s="13" t="s">
        <v>8</v>
      </c>
      <c r="G1726" s="391">
        <v>7011.2</v>
      </c>
      <c r="H1726" s="75">
        <v>4461.2</v>
      </c>
      <c r="I1726" s="35">
        <f t="shared" si="104"/>
        <v>63.629621177544507</v>
      </c>
      <c r="J1726" s="10">
        <f t="shared" si="109"/>
        <v>-2550</v>
      </c>
      <c r="K1726" s="62">
        <v>-2081.3000000000002</v>
      </c>
      <c r="L1726" s="76" t="s">
        <v>56</v>
      </c>
      <c r="M1726" s="118" t="s">
        <v>882</v>
      </c>
    </row>
    <row r="1727" spans="1:13">
      <c r="A1727" s="77" t="s">
        <v>341</v>
      </c>
      <c r="B1727" s="24">
        <v>1595</v>
      </c>
      <c r="C1727" s="39" t="s">
        <v>223</v>
      </c>
      <c r="D1727" s="12" t="s">
        <v>112</v>
      </c>
      <c r="E1727" s="25" t="s">
        <v>305</v>
      </c>
      <c r="F1727" s="13" t="s">
        <v>8</v>
      </c>
      <c r="G1727" s="75"/>
      <c r="H1727" s="75"/>
      <c r="I1727" s="35"/>
      <c r="J1727" s="10"/>
      <c r="K1727" s="62">
        <v>-459.3</v>
      </c>
      <c r="L1727" s="76" t="s">
        <v>50</v>
      </c>
      <c r="M1727" s="118" t="s">
        <v>883</v>
      </c>
    </row>
    <row r="1728" spans="1:13">
      <c r="A1728" s="77" t="s">
        <v>341</v>
      </c>
      <c r="B1728" s="24">
        <v>1595</v>
      </c>
      <c r="C1728" s="39" t="s">
        <v>223</v>
      </c>
      <c r="D1728" s="12" t="s">
        <v>112</v>
      </c>
      <c r="E1728" s="25" t="s">
        <v>305</v>
      </c>
      <c r="F1728" s="13" t="s">
        <v>8</v>
      </c>
      <c r="G1728" s="75"/>
      <c r="H1728" s="75"/>
      <c r="I1728" s="35"/>
      <c r="J1728" s="10"/>
      <c r="K1728" s="62">
        <v>-9.4</v>
      </c>
      <c r="L1728" s="76" t="s">
        <v>27</v>
      </c>
      <c r="M1728" s="118" t="s">
        <v>506</v>
      </c>
    </row>
    <row r="1729" spans="1:13" ht="26.4">
      <c r="A1729" s="77" t="e">
        <f>VLOOKUP(B1729,#REF!,3,FALSE)</f>
        <v>#REF!</v>
      </c>
      <c r="B1729" s="103">
        <v>1595</v>
      </c>
      <c r="C1729" s="117" t="s">
        <v>223</v>
      </c>
      <c r="D1729" s="86" t="s">
        <v>112</v>
      </c>
      <c r="E1729" s="87" t="s">
        <v>305</v>
      </c>
      <c r="F1729" s="51" t="s">
        <v>12</v>
      </c>
      <c r="G1729" s="28">
        <f>SUM(G1726:G1728)</f>
        <v>7011.2</v>
      </c>
      <c r="H1729" s="28">
        <f>SUM(H1726:H1728)</f>
        <v>4461.2</v>
      </c>
      <c r="I1729" s="28">
        <f t="shared" si="104"/>
        <v>63.629621177544507</v>
      </c>
      <c r="J1729" s="28">
        <f>+H1729-G1729</f>
        <v>-2550</v>
      </c>
      <c r="K1729" s="28">
        <f>SUM(K1726:K1728)</f>
        <v>-2550.0000000000005</v>
      </c>
      <c r="L1729" s="188"/>
      <c r="M1729" s="303"/>
    </row>
    <row r="1730" spans="1:13">
      <c r="A1730" s="77" t="e">
        <f>VLOOKUP(B1730,#REF!,3,FALSE)</f>
        <v>#REF!</v>
      </c>
      <c r="B1730" s="24">
        <v>1595</v>
      </c>
      <c r="C1730" s="39" t="s">
        <v>223</v>
      </c>
      <c r="D1730" s="40" t="s">
        <v>507</v>
      </c>
      <c r="E1730" s="15" t="s">
        <v>210</v>
      </c>
      <c r="F1730" s="13" t="s">
        <v>8</v>
      </c>
      <c r="G1730" s="10">
        <v>270</v>
      </c>
      <c r="H1730" s="10">
        <v>231.2</v>
      </c>
      <c r="I1730" s="35">
        <f t="shared" si="104"/>
        <v>85.629629629629619</v>
      </c>
      <c r="J1730" s="10">
        <f t="shared" si="109"/>
        <v>-38.800000000000011</v>
      </c>
      <c r="K1730" s="62">
        <v>-38.800000000000011</v>
      </c>
      <c r="L1730" s="12" t="s">
        <v>9</v>
      </c>
      <c r="M1730" s="15" t="s">
        <v>884</v>
      </c>
    </row>
    <row r="1731" spans="1:13">
      <c r="A1731" s="77" t="s">
        <v>341</v>
      </c>
      <c r="B1731" s="24">
        <v>1595</v>
      </c>
      <c r="C1731" s="39" t="s">
        <v>223</v>
      </c>
      <c r="D1731" s="40" t="s">
        <v>507</v>
      </c>
      <c r="E1731" s="15" t="s">
        <v>210</v>
      </c>
      <c r="F1731" s="13" t="s">
        <v>548</v>
      </c>
      <c r="G1731" s="10">
        <v>6.3</v>
      </c>
      <c r="H1731" s="10">
        <v>6.3</v>
      </c>
      <c r="I1731" s="35">
        <f>IF(ISBLANK(H1731),"",+H1731/G1731*100)</f>
        <v>100</v>
      </c>
      <c r="J1731" s="10"/>
      <c r="K1731" s="62"/>
      <c r="L1731" s="12"/>
      <c r="M1731" s="15"/>
    </row>
    <row r="1732" spans="1:13" ht="26.4">
      <c r="A1732" s="77" t="e">
        <f>VLOOKUP(B1732,#REF!,3,FALSE)</f>
        <v>#REF!</v>
      </c>
      <c r="B1732" s="103">
        <v>1595</v>
      </c>
      <c r="C1732" s="117" t="s">
        <v>223</v>
      </c>
      <c r="D1732" s="86" t="s">
        <v>507</v>
      </c>
      <c r="E1732" s="53" t="s">
        <v>210</v>
      </c>
      <c r="F1732" s="51" t="s">
        <v>12</v>
      </c>
      <c r="G1732" s="28">
        <f>SUM(G1730:G1731)</f>
        <v>276.3</v>
      </c>
      <c r="H1732" s="28">
        <f>SUM(H1730:H1731)</f>
        <v>237.5</v>
      </c>
      <c r="I1732" s="28">
        <f t="shared" si="104"/>
        <v>85.957292797683664</v>
      </c>
      <c r="J1732" s="28">
        <f t="shared" si="109"/>
        <v>-38.800000000000011</v>
      </c>
      <c r="K1732" s="28">
        <f>SUM(K1730:K1730)</f>
        <v>-38.800000000000011</v>
      </c>
      <c r="L1732" s="188"/>
      <c r="M1732" s="306"/>
    </row>
    <row r="1733" spans="1:13" ht="26.4">
      <c r="A1733" s="77" t="e">
        <f>VLOOKUP(B1733,#REF!,3,FALSE)</f>
        <v>#REF!</v>
      </c>
      <c r="B1733" s="159">
        <v>1595</v>
      </c>
      <c r="C1733" s="116" t="s">
        <v>223</v>
      </c>
      <c r="D1733" s="167"/>
      <c r="E1733" s="94"/>
      <c r="F1733" s="92" t="s">
        <v>13</v>
      </c>
      <c r="G1733" s="72">
        <f>+G1732+G1729</f>
        <v>7287.5</v>
      </c>
      <c r="H1733" s="72">
        <f>+H1732+H1729</f>
        <v>4698.7</v>
      </c>
      <c r="I1733" s="72">
        <f t="shared" si="104"/>
        <v>64.476157804459689</v>
      </c>
      <c r="J1733" s="72">
        <f t="shared" si="109"/>
        <v>-2588.8000000000002</v>
      </c>
      <c r="K1733" s="72">
        <f>+K1732+K1729</f>
        <v>-2588.8000000000006</v>
      </c>
      <c r="L1733" s="187"/>
      <c r="M1733" s="295"/>
    </row>
    <row r="1734" spans="1:13" ht="26.4">
      <c r="A1734" s="77" t="e">
        <f>VLOOKUP(B1734,#REF!,3,FALSE)</f>
        <v>#REF!</v>
      </c>
      <c r="B1734" s="24">
        <v>1603</v>
      </c>
      <c r="C1734" s="16" t="s">
        <v>230</v>
      </c>
      <c r="D1734" s="12" t="s">
        <v>112</v>
      </c>
      <c r="E1734" s="25" t="s">
        <v>231</v>
      </c>
      <c r="F1734" s="13" t="s">
        <v>8</v>
      </c>
      <c r="G1734" s="10">
        <v>2906.5</v>
      </c>
      <c r="H1734" s="10">
        <v>2766.2</v>
      </c>
      <c r="I1734" s="35">
        <f t="shared" si="104"/>
        <v>95.172888353689999</v>
      </c>
      <c r="J1734" s="10">
        <f t="shared" si="109"/>
        <v>-140.30000000000018</v>
      </c>
      <c r="K1734" s="22">
        <v>-78.400000000000006</v>
      </c>
      <c r="L1734" s="12" t="s">
        <v>56</v>
      </c>
      <c r="M1734" s="357" t="s">
        <v>438</v>
      </c>
    </row>
    <row r="1735" spans="1:13" ht="26.4">
      <c r="A1735" s="77" t="s">
        <v>341</v>
      </c>
      <c r="B1735" s="24">
        <v>1603</v>
      </c>
      <c r="C1735" s="16" t="s">
        <v>230</v>
      </c>
      <c r="D1735" s="12" t="s">
        <v>112</v>
      </c>
      <c r="E1735" s="25" t="s">
        <v>231</v>
      </c>
      <c r="F1735" s="13" t="s">
        <v>8</v>
      </c>
      <c r="G1735" s="10"/>
      <c r="H1735" s="10"/>
      <c r="I1735" s="35"/>
      <c r="J1735" s="10"/>
      <c r="K1735" s="22">
        <v>-44.7</v>
      </c>
      <c r="L1735" s="12" t="s">
        <v>50</v>
      </c>
      <c r="M1735" s="358" t="s">
        <v>439</v>
      </c>
    </row>
    <row r="1736" spans="1:13" ht="26.4">
      <c r="A1736" s="77" t="s">
        <v>341</v>
      </c>
      <c r="B1736" s="24">
        <v>1603</v>
      </c>
      <c r="C1736" s="16" t="s">
        <v>230</v>
      </c>
      <c r="D1736" s="12" t="s">
        <v>112</v>
      </c>
      <c r="E1736" s="25" t="s">
        <v>231</v>
      </c>
      <c r="F1736" s="13" t="s">
        <v>8</v>
      </c>
      <c r="G1736" s="10"/>
      <c r="H1736" s="10"/>
      <c r="I1736" s="35"/>
      <c r="J1736" s="10"/>
      <c r="K1736" s="22">
        <v>-17.2</v>
      </c>
      <c r="L1736" s="12" t="s">
        <v>9</v>
      </c>
      <c r="M1736" s="359" t="s">
        <v>440</v>
      </c>
    </row>
    <row r="1737" spans="1:13" ht="39.6">
      <c r="A1737" s="77" t="e">
        <f>VLOOKUP(B1737,#REF!,3,FALSE)</f>
        <v>#REF!</v>
      </c>
      <c r="B1737" s="103">
        <v>1603</v>
      </c>
      <c r="C1737" s="96" t="s">
        <v>230</v>
      </c>
      <c r="D1737" s="86" t="s">
        <v>112</v>
      </c>
      <c r="E1737" s="86" t="s">
        <v>231</v>
      </c>
      <c r="F1737" s="51" t="s">
        <v>12</v>
      </c>
      <c r="G1737" s="28">
        <f>SUM(G1734:G1734)</f>
        <v>2906.5</v>
      </c>
      <c r="H1737" s="28">
        <f>SUM(H1734:H1734)</f>
        <v>2766.2</v>
      </c>
      <c r="I1737" s="28">
        <f t="shared" si="104"/>
        <v>95.172888353689999</v>
      </c>
      <c r="J1737" s="28">
        <f t="shared" si="109"/>
        <v>-140.30000000000018</v>
      </c>
      <c r="K1737" s="28">
        <f>SUM(K1734:K1736)</f>
        <v>-140.30000000000001</v>
      </c>
      <c r="L1737" s="186"/>
      <c r="M1737" s="134"/>
    </row>
    <row r="1738" spans="1:13" ht="26.4">
      <c r="A1738" s="77" t="e">
        <f>VLOOKUP(B1738,#REF!,3,FALSE)</f>
        <v>#REF!</v>
      </c>
      <c r="B1738" s="159">
        <v>1603</v>
      </c>
      <c r="C1738" s="82" t="s">
        <v>230</v>
      </c>
      <c r="D1738" s="90"/>
      <c r="E1738" s="95"/>
      <c r="F1738" s="92" t="s">
        <v>13</v>
      </c>
      <c r="G1738" s="72">
        <f>+G1737</f>
        <v>2906.5</v>
      </c>
      <c r="H1738" s="72">
        <f t="shared" ref="H1738" si="110">+H1737</f>
        <v>2766.2</v>
      </c>
      <c r="I1738" s="72">
        <f t="shared" si="104"/>
        <v>95.172888353689999</v>
      </c>
      <c r="J1738" s="72">
        <f t="shared" si="109"/>
        <v>-140.30000000000018</v>
      </c>
      <c r="K1738" s="72">
        <f>+K1737</f>
        <v>-140.30000000000001</v>
      </c>
      <c r="L1738" s="187"/>
      <c r="M1738" s="154"/>
    </row>
    <row r="1739" spans="1:13">
      <c r="A1739" s="77" t="e">
        <f>VLOOKUP(B1739,#REF!,3,FALSE)</f>
        <v>#REF!</v>
      </c>
      <c r="B1739" s="24">
        <v>2407</v>
      </c>
      <c r="C1739" s="27" t="s">
        <v>240</v>
      </c>
      <c r="D1739" s="12" t="s">
        <v>505</v>
      </c>
      <c r="E1739" s="25" t="s">
        <v>241</v>
      </c>
      <c r="F1739" s="13" t="s">
        <v>8</v>
      </c>
      <c r="G1739" s="10">
        <v>676.5</v>
      </c>
      <c r="H1739" s="10">
        <v>522.5</v>
      </c>
      <c r="I1739" s="10">
        <f>IF(ISBLANK(H1739),"",+H1739/G1739*100)</f>
        <v>77.235772357723576</v>
      </c>
      <c r="J1739" s="10">
        <f>+H1739-G1739</f>
        <v>-154</v>
      </c>
      <c r="K1739" s="79">
        <v>-2.2000000000000002</v>
      </c>
      <c r="L1739" s="12" t="s">
        <v>56</v>
      </c>
      <c r="M1739" s="15" t="s">
        <v>513</v>
      </c>
    </row>
    <row r="1740" spans="1:13" ht="26.4">
      <c r="A1740" s="77" t="e">
        <f>VLOOKUP(B1740,#REF!,3,FALSE)</f>
        <v>#REF!</v>
      </c>
      <c r="B1740" s="24">
        <v>2407</v>
      </c>
      <c r="C1740" s="27" t="s">
        <v>240</v>
      </c>
      <c r="D1740" s="12" t="s">
        <v>505</v>
      </c>
      <c r="E1740" s="25" t="s">
        <v>241</v>
      </c>
      <c r="F1740" s="13" t="s">
        <v>8</v>
      </c>
      <c r="G1740" s="10"/>
      <c r="H1740" s="10"/>
      <c r="I1740" s="10" t="str">
        <f t="shared" ref="I1740:I1744" si="111">IF(ISBLANK(H1740),"",+H1740/G1740*100)</f>
        <v/>
      </c>
      <c r="J1740" s="10">
        <f t="shared" ref="J1740:J1744" si="112">+H1740-G1740</f>
        <v>0</v>
      </c>
      <c r="K1740" s="79">
        <v>-12</v>
      </c>
      <c r="L1740" s="12" t="s">
        <v>50</v>
      </c>
      <c r="M1740" s="15" t="s">
        <v>514</v>
      </c>
    </row>
    <row r="1741" spans="1:13">
      <c r="A1741" s="77" t="e">
        <f>VLOOKUP(B1741,#REF!,3,FALSE)</f>
        <v>#REF!</v>
      </c>
      <c r="B1741" s="24">
        <v>2407</v>
      </c>
      <c r="C1741" s="27" t="s">
        <v>240</v>
      </c>
      <c r="D1741" s="12" t="s">
        <v>505</v>
      </c>
      <c r="E1741" s="25" t="s">
        <v>241</v>
      </c>
      <c r="F1741" s="13" t="s">
        <v>8</v>
      </c>
      <c r="G1741" s="10"/>
      <c r="H1741" s="10"/>
      <c r="I1741" s="10" t="str">
        <f t="shared" si="111"/>
        <v/>
      </c>
      <c r="J1741" s="10">
        <f t="shared" si="112"/>
        <v>0</v>
      </c>
      <c r="K1741" s="79">
        <v>-139.80000000000001</v>
      </c>
      <c r="L1741" s="12" t="s">
        <v>512</v>
      </c>
      <c r="M1741" s="15" t="s">
        <v>369</v>
      </c>
    </row>
    <row r="1742" spans="1:13" ht="26.4">
      <c r="A1742" s="77" t="e">
        <f>VLOOKUP(B1742,#REF!,3,FALSE)</f>
        <v>#REF!</v>
      </c>
      <c r="B1742" s="24">
        <v>2407</v>
      </c>
      <c r="C1742" s="27" t="s">
        <v>240</v>
      </c>
      <c r="D1742" s="12" t="s">
        <v>505</v>
      </c>
      <c r="E1742" s="25" t="s">
        <v>241</v>
      </c>
      <c r="F1742" s="13" t="s">
        <v>11</v>
      </c>
      <c r="G1742" s="10">
        <v>392.4</v>
      </c>
      <c r="H1742" s="10">
        <v>202.5</v>
      </c>
      <c r="I1742" s="10">
        <f t="shared" si="111"/>
        <v>51.60550458715597</v>
      </c>
      <c r="J1742" s="10">
        <f t="shared" si="112"/>
        <v>-189.89999999999998</v>
      </c>
      <c r="K1742" s="79">
        <v>-61.2</v>
      </c>
      <c r="L1742" s="12" t="s">
        <v>27</v>
      </c>
      <c r="M1742" s="15" t="s">
        <v>515</v>
      </c>
    </row>
    <row r="1743" spans="1:13" ht="26.4">
      <c r="A1743" s="77" t="e">
        <f>VLOOKUP(B1743,#REF!,3,FALSE)</f>
        <v>#REF!</v>
      </c>
      <c r="B1743" s="24">
        <v>2407</v>
      </c>
      <c r="C1743" s="27" t="s">
        <v>240</v>
      </c>
      <c r="D1743" s="12" t="s">
        <v>505</v>
      </c>
      <c r="E1743" s="25" t="s">
        <v>241</v>
      </c>
      <c r="F1743" s="13" t="s">
        <v>11</v>
      </c>
      <c r="G1743" s="10"/>
      <c r="H1743" s="10"/>
      <c r="I1743" s="10" t="str">
        <f t="shared" si="111"/>
        <v/>
      </c>
      <c r="J1743" s="10">
        <f t="shared" si="112"/>
        <v>0</v>
      </c>
      <c r="K1743" s="79">
        <v>-3</v>
      </c>
      <c r="L1743" s="12" t="s">
        <v>50</v>
      </c>
      <c r="M1743" s="15" t="s">
        <v>514</v>
      </c>
    </row>
    <row r="1744" spans="1:13">
      <c r="A1744" s="77" t="e">
        <f>VLOOKUP(B1744,#REF!,3,FALSE)</f>
        <v>#REF!</v>
      </c>
      <c r="B1744" s="24">
        <v>2407</v>
      </c>
      <c r="C1744" s="27" t="s">
        <v>240</v>
      </c>
      <c r="D1744" s="12" t="s">
        <v>505</v>
      </c>
      <c r="E1744" s="25" t="s">
        <v>241</v>
      </c>
      <c r="F1744" s="13" t="s">
        <v>11</v>
      </c>
      <c r="G1744" s="62"/>
      <c r="H1744" s="62"/>
      <c r="I1744" s="10" t="str">
        <f t="shared" si="111"/>
        <v/>
      </c>
      <c r="J1744" s="10">
        <f t="shared" si="112"/>
        <v>0</v>
      </c>
      <c r="K1744" s="79">
        <v>-125.7</v>
      </c>
      <c r="L1744" s="12" t="s">
        <v>512</v>
      </c>
      <c r="M1744" s="15" t="s">
        <v>369</v>
      </c>
    </row>
    <row r="1745" spans="1:13" ht="26.4">
      <c r="A1745" s="77" t="e">
        <f>VLOOKUP(B1745,#REF!,3,FALSE)</f>
        <v>#REF!</v>
      </c>
      <c r="B1745" s="177">
        <v>2407</v>
      </c>
      <c r="C1745" s="81" t="s">
        <v>240</v>
      </c>
      <c r="D1745" s="86" t="s">
        <v>505</v>
      </c>
      <c r="E1745" s="87" t="s">
        <v>241</v>
      </c>
      <c r="F1745" s="51" t="s">
        <v>12</v>
      </c>
      <c r="G1745" s="28">
        <f>SUM(G1739:G1744)</f>
        <v>1068.9000000000001</v>
      </c>
      <c r="H1745" s="28">
        <f>SUM(H1739:H1744)</f>
        <v>725</v>
      </c>
      <c r="I1745" s="28">
        <f t="shared" si="104"/>
        <v>67.826737767798662</v>
      </c>
      <c r="J1745" s="28">
        <f t="shared" si="109"/>
        <v>-343.90000000000009</v>
      </c>
      <c r="K1745" s="28">
        <f>SUM(K1739:K1744)</f>
        <v>-343.9</v>
      </c>
      <c r="L1745" s="186"/>
      <c r="M1745" s="134"/>
    </row>
    <row r="1746" spans="1:13" ht="26.4">
      <c r="A1746" s="77" t="e">
        <f>VLOOKUP(B1746,#REF!,3,FALSE)</f>
        <v>#REF!</v>
      </c>
      <c r="B1746" s="159">
        <v>2407</v>
      </c>
      <c r="C1746" s="82" t="s">
        <v>240</v>
      </c>
      <c r="D1746" s="90"/>
      <c r="E1746" s="94"/>
      <c r="F1746" s="92" t="s">
        <v>13</v>
      </c>
      <c r="G1746" s="72">
        <f>+G1745</f>
        <v>1068.9000000000001</v>
      </c>
      <c r="H1746" s="72">
        <f t="shared" ref="H1746" si="113">+H1745</f>
        <v>725</v>
      </c>
      <c r="I1746" s="72">
        <f t="shared" si="104"/>
        <v>67.826737767798662</v>
      </c>
      <c r="J1746" s="72">
        <f t="shared" si="109"/>
        <v>-343.90000000000009</v>
      </c>
      <c r="K1746" s="72">
        <f>+K1745</f>
        <v>-343.9</v>
      </c>
      <c r="L1746" s="187"/>
      <c r="M1746" s="102"/>
    </row>
    <row r="1747" spans="1:13" ht="26.4">
      <c r="A1747" s="77" t="e">
        <f>VLOOKUP(B1747,#REF!,3,FALSE)</f>
        <v>#REF!</v>
      </c>
      <c r="B1747" s="24">
        <v>2381</v>
      </c>
      <c r="C1747" s="27" t="s">
        <v>238</v>
      </c>
      <c r="D1747" s="12" t="s">
        <v>112</v>
      </c>
      <c r="E1747" s="25" t="s">
        <v>239</v>
      </c>
      <c r="F1747" s="13" t="s">
        <v>8</v>
      </c>
      <c r="G1747" s="10">
        <v>1397.1</v>
      </c>
      <c r="H1747" s="10">
        <v>1259.7</v>
      </c>
      <c r="I1747" s="10">
        <f t="shared" si="104"/>
        <v>90.165342495168574</v>
      </c>
      <c r="J1747" s="10">
        <f t="shared" si="109"/>
        <v>-137.39999999999986</v>
      </c>
      <c r="K1747" s="73">
        <v>-119.9</v>
      </c>
      <c r="L1747" s="12" t="s">
        <v>56</v>
      </c>
      <c r="M1747" s="118" t="s">
        <v>642</v>
      </c>
    </row>
    <row r="1748" spans="1:13" ht="26.4">
      <c r="A1748" s="77" t="s">
        <v>341</v>
      </c>
      <c r="B1748" s="24">
        <v>2381</v>
      </c>
      <c r="C1748" s="27" t="s">
        <v>238</v>
      </c>
      <c r="D1748" s="12" t="s">
        <v>112</v>
      </c>
      <c r="E1748" s="25" t="s">
        <v>239</v>
      </c>
      <c r="F1748" s="13" t="s">
        <v>8</v>
      </c>
      <c r="G1748" s="10"/>
      <c r="H1748" s="10"/>
      <c r="I1748" s="10"/>
      <c r="J1748" s="10"/>
      <c r="K1748" s="73">
        <v>-3</v>
      </c>
      <c r="L1748" s="12" t="s">
        <v>155</v>
      </c>
      <c r="M1748" s="118" t="s">
        <v>643</v>
      </c>
    </row>
    <row r="1749" spans="1:13" ht="26.4">
      <c r="A1749" s="77" t="s">
        <v>341</v>
      </c>
      <c r="B1749" s="24">
        <v>2381</v>
      </c>
      <c r="C1749" s="27" t="s">
        <v>238</v>
      </c>
      <c r="D1749" s="12" t="s">
        <v>112</v>
      </c>
      <c r="E1749" s="25" t="s">
        <v>239</v>
      </c>
      <c r="F1749" s="13" t="s">
        <v>8</v>
      </c>
      <c r="G1749" s="10"/>
      <c r="H1749" s="10"/>
      <c r="I1749" s="10"/>
      <c r="J1749" s="10"/>
      <c r="K1749" s="73">
        <v>-14</v>
      </c>
      <c r="L1749" s="12" t="s">
        <v>155</v>
      </c>
      <c r="M1749" s="118" t="s">
        <v>644</v>
      </c>
    </row>
    <row r="1750" spans="1:13" ht="26.4">
      <c r="A1750" s="77" t="s">
        <v>341</v>
      </c>
      <c r="B1750" s="24">
        <v>2381</v>
      </c>
      <c r="C1750" s="27" t="s">
        <v>238</v>
      </c>
      <c r="D1750" s="12" t="s">
        <v>112</v>
      </c>
      <c r="E1750" s="25" t="s">
        <v>239</v>
      </c>
      <c r="F1750" s="13" t="s">
        <v>8</v>
      </c>
      <c r="G1750" s="10"/>
      <c r="H1750" s="10"/>
      <c r="I1750" s="10"/>
      <c r="J1750" s="10"/>
      <c r="K1750" s="73">
        <v>-0.5</v>
      </c>
      <c r="L1750" s="12" t="s">
        <v>155</v>
      </c>
      <c r="M1750" s="118" t="s">
        <v>502</v>
      </c>
    </row>
    <row r="1751" spans="1:13" ht="26.4">
      <c r="A1751" s="77" t="e">
        <f>VLOOKUP(B1751,#REF!,3,FALSE)</f>
        <v>#REF!</v>
      </c>
      <c r="B1751" s="24">
        <v>2381</v>
      </c>
      <c r="C1751" s="27" t="s">
        <v>238</v>
      </c>
      <c r="D1751" s="12" t="s">
        <v>112</v>
      </c>
      <c r="E1751" s="25" t="s">
        <v>239</v>
      </c>
      <c r="F1751" s="13" t="s">
        <v>11</v>
      </c>
      <c r="G1751" s="10">
        <v>10.1</v>
      </c>
      <c r="H1751" s="10">
        <v>0</v>
      </c>
      <c r="I1751" s="10">
        <f t="shared" ref="I1751" si="114">IF(ISBLANK(H1751),"",+H1751/G1751*100)</f>
        <v>0</v>
      </c>
      <c r="J1751" s="10">
        <f t="shared" ref="J1751" si="115">+H1751-G1751</f>
        <v>-10.1</v>
      </c>
      <c r="K1751" s="73">
        <v>-4.0999999999999996</v>
      </c>
      <c r="L1751" s="12" t="s">
        <v>56</v>
      </c>
      <c r="M1751" s="118" t="s">
        <v>642</v>
      </c>
    </row>
    <row r="1752" spans="1:13" ht="26.4">
      <c r="A1752" s="77" t="e">
        <f>VLOOKUP(B1752,#REF!,3,FALSE)</f>
        <v>#REF!</v>
      </c>
      <c r="B1752" s="24">
        <v>2381</v>
      </c>
      <c r="C1752" s="27" t="s">
        <v>238</v>
      </c>
      <c r="D1752" s="12" t="s">
        <v>112</v>
      </c>
      <c r="E1752" s="25" t="s">
        <v>239</v>
      </c>
      <c r="F1752" s="13" t="s">
        <v>11</v>
      </c>
      <c r="G1752" s="62"/>
      <c r="H1752" s="74"/>
      <c r="I1752" s="10" t="str">
        <f t="shared" si="104"/>
        <v/>
      </c>
      <c r="J1752" s="10"/>
      <c r="K1752" s="10">
        <v>-6</v>
      </c>
      <c r="L1752" s="12" t="s">
        <v>155</v>
      </c>
      <c r="M1752" s="118" t="s">
        <v>645</v>
      </c>
    </row>
    <row r="1753" spans="1:13" ht="26.4">
      <c r="A1753" s="77" t="e">
        <f>VLOOKUP(B1753,#REF!,3,FALSE)</f>
        <v>#REF!</v>
      </c>
      <c r="B1753" s="103">
        <v>2381</v>
      </c>
      <c r="C1753" s="81" t="s">
        <v>238</v>
      </c>
      <c r="D1753" s="86" t="s">
        <v>112</v>
      </c>
      <c r="E1753" s="96" t="s">
        <v>239</v>
      </c>
      <c r="F1753" s="51" t="s">
        <v>12</v>
      </c>
      <c r="G1753" s="28">
        <f>SUM(G1747:G1752)</f>
        <v>1407.1999999999998</v>
      </c>
      <c r="H1753" s="28">
        <f>SUM(H1747:H1752)</f>
        <v>1259.7</v>
      </c>
      <c r="I1753" s="124">
        <f t="shared" si="104"/>
        <v>89.518192154633326</v>
      </c>
      <c r="J1753" s="28">
        <f t="shared" si="109"/>
        <v>-147.49999999999977</v>
      </c>
      <c r="K1753" s="28">
        <f>SUM(K1747:K1752)</f>
        <v>-147.5</v>
      </c>
      <c r="L1753" s="186"/>
      <c r="M1753" s="134"/>
    </row>
    <row r="1754" spans="1:13" ht="26.4">
      <c r="A1754" s="77" t="e">
        <f>VLOOKUP(B1754,#REF!,3,FALSE)</f>
        <v>#REF!</v>
      </c>
      <c r="B1754" s="159">
        <v>2381</v>
      </c>
      <c r="C1754" s="82" t="s">
        <v>238</v>
      </c>
      <c r="D1754" s="108"/>
      <c r="E1754" s="97"/>
      <c r="F1754" s="92" t="s">
        <v>13</v>
      </c>
      <c r="G1754" s="72">
        <f>+G1753</f>
        <v>1407.1999999999998</v>
      </c>
      <c r="H1754" s="72">
        <f>+H1753</f>
        <v>1259.7</v>
      </c>
      <c r="I1754" s="72">
        <f t="shared" si="104"/>
        <v>89.518192154633326</v>
      </c>
      <c r="J1754" s="72">
        <f t="shared" si="109"/>
        <v>-147.49999999999977</v>
      </c>
      <c r="K1754" s="72">
        <f t="shared" ref="K1754" si="116">+K1753</f>
        <v>-147.5</v>
      </c>
      <c r="L1754" s="187"/>
      <c r="M1754" s="102"/>
    </row>
    <row r="1755" spans="1:13" ht="26.4">
      <c r="A1755" s="77" t="e">
        <f>VLOOKUP(B1755,#REF!,3,FALSE)</f>
        <v>#REF!</v>
      </c>
      <c r="B1755" s="24">
        <v>1611</v>
      </c>
      <c r="C1755" s="27" t="s">
        <v>232</v>
      </c>
      <c r="D1755" s="12" t="s">
        <v>112</v>
      </c>
      <c r="E1755" s="26" t="s">
        <v>1559</v>
      </c>
      <c r="F1755" s="13" t="s">
        <v>8</v>
      </c>
      <c r="G1755" s="10">
        <v>1572.9</v>
      </c>
      <c r="H1755" s="10">
        <v>1460.7</v>
      </c>
      <c r="I1755" s="35">
        <f t="shared" si="104"/>
        <v>92.866679382033183</v>
      </c>
      <c r="J1755" s="10">
        <f t="shared" si="109"/>
        <v>-112.20000000000005</v>
      </c>
      <c r="K1755" s="10">
        <v>-32.1</v>
      </c>
      <c r="L1755" s="12" t="s">
        <v>56</v>
      </c>
      <c r="M1755" s="15" t="s">
        <v>648</v>
      </c>
    </row>
    <row r="1756" spans="1:13" ht="26.4">
      <c r="A1756" s="77" t="e">
        <f>VLOOKUP(B1756,#REF!,3,FALSE)</f>
        <v>#REF!</v>
      </c>
      <c r="B1756" s="24">
        <v>1611</v>
      </c>
      <c r="C1756" s="27" t="s">
        <v>232</v>
      </c>
      <c r="D1756" s="12" t="s">
        <v>112</v>
      </c>
      <c r="E1756" s="26" t="s">
        <v>1559</v>
      </c>
      <c r="F1756" s="13" t="s">
        <v>8</v>
      </c>
      <c r="G1756" s="19"/>
      <c r="H1756" s="19"/>
      <c r="I1756" s="21" t="str">
        <f t="shared" si="104"/>
        <v/>
      </c>
      <c r="J1756" s="10"/>
      <c r="K1756" s="10">
        <v>-42</v>
      </c>
      <c r="L1756" s="12" t="s">
        <v>1307</v>
      </c>
      <c r="M1756" s="15" t="s">
        <v>1374</v>
      </c>
    </row>
    <row r="1757" spans="1:13" ht="26.4">
      <c r="A1757" s="77" t="e">
        <f>VLOOKUP(B1757,#REF!,3,FALSE)</f>
        <v>#REF!</v>
      </c>
      <c r="B1757" s="24">
        <v>1611</v>
      </c>
      <c r="C1757" s="27" t="s">
        <v>232</v>
      </c>
      <c r="D1757" s="12" t="s">
        <v>112</v>
      </c>
      <c r="E1757" s="26" t="s">
        <v>1559</v>
      </c>
      <c r="F1757" s="13" t="s">
        <v>8</v>
      </c>
      <c r="G1757" s="19"/>
      <c r="H1757" s="19"/>
      <c r="I1757" s="21" t="str">
        <f t="shared" si="104"/>
        <v/>
      </c>
      <c r="J1757" s="10"/>
      <c r="K1757" s="10">
        <v>-21</v>
      </c>
      <c r="L1757" s="12" t="s">
        <v>1314</v>
      </c>
      <c r="M1757" s="15" t="s">
        <v>1560</v>
      </c>
    </row>
    <row r="1758" spans="1:13" ht="26.4">
      <c r="A1758" s="77" t="e">
        <f>VLOOKUP(B1758,#REF!,3,FALSE)</f>
        <v>#REF!</v>
      </c>
      <c r="B1758" s="24">
        <v>1611</v>
      </c>
      <c r="C1758" s="27" t="s">
        <v>232</v>
      </c>
      <c r="D1758" s="12" t="s">
        <v>112</v>
      </c>
      <c r="E1758" s="26" t="s">
        <v>1559</v>
      </c>
      <c r="F1758" s="13" t="s">
        <v>8</v>
      </c>
      <c r="G1758" s="19"/>
      <c r="H1758" s="19"/>
      <c r="I1758" s="35" t="str">
        <f t="shared" si="104"/>
        <v/>
      </c>
      <c r="J1758" s="10"/>
      <c r="K1758" s="10">
        <v>-17.100000000000001</v>
      </c>
      <c r="L1758" s="12" t="s">
        <v>10</v>
      </c>
      <c r="M1758" s="15" t="s">
        <v>448</v>
      </c>
    </row>
    <row r="1759" spans="1:13" ht="26.4">
      <c r="A1759" s="77" t="e">
        <f>VLOOKUP(B1759,#REF!,3,FALSE)</f>
        <v>#REF!</v>
      </c>
      <c r="B1759" s="24">
        <v>1611</v>
      </c>
      <c r="C1759" s="27" t="s">
        <v>232</v>
      </c>
      <c r="D1759" s="12" t="s">
        <v>112</v>
      </c>
      <c r="E1759" s="26" t="s">
        <v>1559</v>
      </c>
      <c r="F1759" s="13" t="s">
        <v>11</v>
      </c>
      <c r="G1759" s="10">
        <v>35.1</v>
      </c>
      <c r="H1759" s="10">
        <v>8.6999999999999993</v>
      </c>
      <c r="I1759" s="35">
        <f t="shared" si="104"/>
        <v>24.786324786324784</v>
      </c>
      <c r="J1759" s="10">
        <f t="shared" si="109"/>
        <v>-26.400000000000002</v>
      </c>
      <c r="K1759" s="10">
        <v>-26.4</v>
      </c>
      <c r="L1759" s="12" t="s">
        <v>1307</v>
      </c>
      <c r="M1759" s="15" t="s">
        <v>1374</v>
      </c>
    </row>
    <row r="1760" spans="1:13" ht="26.4">
      <c r="A1760" s="77" t="e">
        <f>VLOOKUP(B1760,#REF!,3,FALSE)</f>
        <v>#REF!</v>
      </c>
      <c r="B1760" s="103">
        <v>1611</v>
      </c>
      <c r="C1760" s="81" t="s">
        <v>232</v>
      </c>
      <c r="D1760" s="86" t="s">
        <v>112</v>
      </c>
      <c r="E1760" s="64" t="s">
        <v>1559</v>
      </c>
      <c r="F1760" s="51" t="s">
        <v>12</v>
      </c>
      <c r="G1760" s="28">
        <f>SUM(G1755:G1759)</f>
        <v>1608</v>
      </c>
      <c r="H1760" s="28">
        <f>SUM(H1755:H1759)</f>
        <v>1469.4</v>
      </c>
      <c r="I1760" s="28">
        <f t="shared" si="104"/>
        <v>91.380597014925385</v>
      </c>
      <c r="J1760" s="28">
        <f t="shared" si="109"/>
        <v>-138.59999999999991</v>
      </c>
      <c r="K1760" s="28">
        <f>SUM(K1755:K1759)</f>
        <v>-138.6</v>
      </c>
      <c r="L1760" s="186"/>
      <c r="M1760" s="53"/>
    </row>
    <row r="1761" spans="1:13" ht="26.4">
      <c r="A1761" s="77" t="e">
        <f>VLOOKUP(B1761,#REF!,3,FALSE)</f>
        <v>#REF!</v>
      </c>
      <c r="B1761" s="159">
        <v>1611</v>
      </c>
      <c r="C1761" s="82" t="s">
        <v>232</v>
      </c>
      <c r="D1761" s="90"/>
      <c r="E1761" s="89"/>
      <c r="F1761" s="92" t="s">
        <v>13</v>
      </c>
      <c r="G1761" s="72">
        <f>+G1760</f>
        <v>1608</v>
      </c>
      <c r="H1761" s="72">
        <f t="shared" ref="H1761:K1761" si="117">+H1760</f>
        <v>1469.4</v>
      </c>
      <c r="I1761" s="72">
        <f t="shared" ref="I1761:I1850" si="118">IF(ISBLANK(H1761),"",+H1761/G1761*100)</f>
        <v>91.380597014925385</v>
      </c>
      <c r="J1761" s="72">
        <f t="shared" si="109"/>
        <v>-138.59999999999991</v>
      </c>
      <c r="K1761" s="72">
        <f t="shared" si="117"/>
        <v>-138.6</v>
      </c>
      <c r="L1761" s="187"/>
      <c r="M1761" s="102"/>
    </row>
    <row r="1762" spans="1:13" ht="26.4">
      <c r="A1762" s="77" t="e">
        <f>VLOOKUP(B1762,#REF!,3,FALSE)</f>
        <v>#REF!</v>
      </c>
      <c r="B1762" s="24">
        <v>1612</v>
      </c>
      <c r="C1762" s="27" t="s">
        <v>234</v>
      </c>
      <c r="D1762" s="40" t="s">
        <v>112</v>
      </c>
      <c r="E1762" s="25" t="s">
        <v>235</v>
      </c>
      <c r="F1762" s="13" t="s">
        <v>8</v>
      </c>
      <c r="G1762" s="73">
        <v>1230.5999999999999</v>
      </c>
      <c r="H1762" s="73">
        <v>1108.7</v>
      </c>
      <c r="I1762" s="35">
        <f t="shared" si="118"/>
        <v>90.09426296115717</v>
      </c>
      <c r="J1762" s="10">
        <f t="shared" si="109"/>
        <v>-121.89999999999986</v>
      </c>
      <c r="K1762" s="80">
        <v>-70.900000000000006</v>
      </c>
      <c r="L1762" s="12" t="s">
        <v>294</v>
      </c>
      <c r="M1762" s="15" t="s">
        <v>417</v>
      </c>
    </row>
    <row r="1763" spans="1:13" ht="26.4">
      <c r="A1763" s="77" t="e">
        <f>VLOOKUP(B1763,#REF!,3,FALSE)</f>
        <v>#REF!</v>
      </c>
      <c r="B1763" s="24">
        <v>1612</v>
      </c>
      <c r="C1763" s="27" t="s">
        <v>234</v>
      </c>
      <c r="D1763" s="40" t="s">
        <v>112</v>
      </c>
      <c r="E1763" s="25" t="s">
        <v>235</v>
      </c>
      <c r="F1763" s="13" t="s">
        <v>8</v>
      </c>
      <c r="G1763" s="73"/>
      <c r="H1763" s="73"/>
      <c r="I1763" s="35"/>
      <c r="J1763" s="10"/>
      <c r="K1763" s="80">
        <v>-2.1</v>
      </c>
      <c r="L1763" s="12" t="s">
        <v>50</v>
      </c>
      <c r="M1763" s="15" t="s">
        <v>418</v>
      </c>
    </row>
    <row r="1764" spans="1:13" ht="26.4">
      <c r="A1764" s="77" t="e">
        <f>VLOOKUP(B1764,#REF!,3,FALSE)</f>
        <v>#REF!</v>
      </c>
      <c r="B1764" s="24">
        <v>1612</v>
      </c>
      <c r="C1764" s="27" t="s">
        <v>234</v>
      </c>
      <c r="D1764" s="40" t="s">
        <v>112</v>
      </c>
      <c r="E1764" s="25" t="s">
        <v>235</v>
      </c>
      <c r="F1764" s="13" t="s">
        <v>8</v>
      </c>
      <c r="G1764" s="73"/>
      <c r="H1764" s="73"/>
      <c r="I1764" s="35"/>
      <c r="J1764" s="10"/>
      <c r="K1764" s="80">
        <v>-48.9</v>
      </c>
      <c r="L1764" s="12" t="s">
        <v>9</v>
      </c>
      <c r="M1764" s="15" t="s">
        <v>419</v>
      </c>
    </row>
    <row r="1765" spans="1:13" ht="26.4">
      <c r="A1765" s="77" t="e">
        <f>VLOOKUP(B1765,#REF!,3,FALSE)</f>
        <v>#REF!</v>
      </c>
      <c r="B1765" s="24">
        <v>1612</v>
      </c>
      <c r="C1765" s="27" t="s">
        <v>234</v>
      </c>
      <c r="D1765" s="12" t="s">
        <v>112</v>
      </c>
      <c r="E1765" s="25" t="s">
        <v>235</v>
      </c>
      <c r="F1765" s="13" t="s">
        <v>11</v>
      </c>
      <c r="G1765" s="10">
        <v>29.7</v>
      </c>
      <c r="H1765" s="10">
        <v>21.5</v>
      </c>
      <c r="I1765" s="35">
        <f t="shared" si="118"/>
        <v>72.390572390572387</v>
      </c>
      <c r="J1765" s="10">
        <f t="shared" si="109"/>
        <v>-8.1999999999999993</v>
      </c>
      <c r="K1765" s="10">
        <v>-7.8</v>
      </c>
      <c r="L1765" s="12" t="s">
        <v>294</v>
      </c>
      <c r="M1765" s="15" t="s">
        <v>417</v>
      </c>
    </row>
    <row r="1766" spans="1:13" ht="26.4">
      <c r="A1766" s="77" t="e">
        <f>VLOOKUP(B1766,#REF!,3,FALSE)</f>
        <v>#REF!</v>
      </c>
      <c r="B1766" s="24">
        <v>1612</v>
      </c>
      <c r="C1766" s="27" t="s">
        <v>234</v>
      </c>
      <c r="D1766" s="12" t="s">
        <v>112</v>
      </c>
      <c r="E1766" s="25" t="s">
        <v>235</v>
      </c>
      <c r="F1766" s="13" t="s">
        <v>11</v>
      </c>
      <c r="G1766" s="10"/>
      <c r="H1766" s="10"/>
      <c r="I1766" s="35"/>
      <c r="J1766" s="10"/>
      <c r="K1766" s="10">
        <v>-0.4</v>
      </c>
      <c r="L1766" s="12" t="s">
        <v>50</v>
      </c>
      <c r="M1766" s="15" t="s">
        <v>418</v>
      </c>
    </row>
    <row r="1767" spans="1:13" ht="26.4">
      <c r="A1767" s="77" t="e">
        <f>VLOOKUP(B1767,#REF!,3,FALSE)</f>
        <v>#REF!</v>
      </c>
      <c r="B1767" s="177">
        <v>1612</v>
      </c>
      <c r="C1767" s="81" t="s">
        <v>234</v>
      </c>
      <c r="D1767" s="86" t="s">
        <v>112</v>
      </c>
      <c r="E1767" s="87" t="s">
        <v>235</v>
      </c>
      <c r="F1767" s="65" t="s">
        <v>12</v>
      </c>
      <c r="G1767" s="28">
        <f>SUM(G1762:G1765)</f>
        <v>1260.3</v>
      </c>
      <c r="H1767" s="28">
        <f>SUM(H1762:H1765)</f>
        <v>1130.2</v>
      </c>
      <c r="I1767" s="28">
        <f t="shared" si="118"/>
        <v>89.677061017218136</v>
      </c>
      <c r="J1767" s="28">
        <f>+H1767-G1767</f>
        <v>-130.09999999999991</v>
      </c>
      <c r="K1767" s="28">
        <f>SUM(K1762:K1766)</f>
        <v>-130.10000000000002</v>
      </c>
      <c r="L1767" s="203"/>
      <c r="M1767" s="134"/>
    </row>
    <row r="1768" spans="1:13" ht="39.6">
      <c r="A1768" s="77" t="e">
        <f>VLOOKUP(B1768,#REF!,3,FALSE)</f>
        <v>#REF!</v>
      </c>
      <c r="B1768" s="159">
        <v>1612</v>
      </c>
      <c r="C1768" s="181" t="s">
        <v>234</v>
      </c>
      <c r="D1768" s="108"/>
      <c r="E1768" s="91"/>
      <c r="F1768" s="92" t="s">
        <v>13</v>
      </c>
      <c r="G1768" s="72">
        <f>+G1767</f>
        <v>1260.3</v>
      </c>
      <c r="H1768" s="72">
        <f t="shared" ref="H1768" si="119">+H1767</f>
        <v>1130.2</v>
      </c>
      <c r="I1768" s="72">
        <f t="shared" si="118"/>
        <v>89.677061017218136</v>
      </c>
      <c r="J1768" s="72">
        <f t="shared" si="109"/>
        <v>-130.09999999999991</v>
      </c>
      <c r="K1768" s="72">
        <f>+K1767</f>
        <v>-130.10000000000002</v>
      </c>
      <c r="L1768" s="187"/>
      <c r="M1768" s="181"/>
    </row>
    <row r="1769" spans="1:13" ht="26.4">
      <c r="A1769" s="77" t="e">
        <f>VLOOKUP(B1769,#REF!,3,FALSE)</f>
        <v>#REF!</v>
      </c>
      <c r="B1769" s="24">
        <v>1598</v>
      </c>
      <c r="C1769" s="27" t="s">
        <v>228</v>
      </c>
      <c r="D1769" s="12" t="s">
        <v>6</v>
      </c>
      <c r="E1769" s="25" t="s">
        <v>229</v>
      </c>
      <c r="F1769" s="13" t="s">
        <v>8</v>
      </c>
      <c r="G1769" s="10"/>
      <c r="H1769" s="10"/>
      <c r="I1769" s="35" t="str">
        <f t="shared" si="118"/>
        <v/>
      </c>
      <c r="J1769" s="10">
        <f t="shared" si="109"/>
        <v>0</v>
      </c>
      <c r="K1769" s="10"/>
      <c r="L1769" s="12"/>
      <c r="M1769" s="118"/>
    </row>
    <row r="1770" spans="1:13" ht="26.4">
      <c r="A1770" s="77" t="s">
        <v>341</v>
      </c>
      <c r="B1770" s="24">
        <v>1598</v>
      </c>
      <c r="C1770" s="27" t="s">
        <v>228</v>
      </c>
      <c r="D1770" s="12" t="s">
        <v>6</v>
      </c>
      <c r="E1770" s="25" t="s">
        <v>229</v>
      </c>
      <c r="F1770" s="13" t="s">
        <v>8</v>
      </c>
      <c r="G1770" s="10"/>
      <c r="H1770" s="10"/>
      <c r="I1770" s="35"/>
      <c r="J1770" s="10"/>
      <c r="K1770" s="10"/>
      <c r="L1770" s="12"/>
      <c r="M1770" s="118"/>
    </row>
    <row r="1771" spans="1:13" ht="26.4">
      <c r="A1771" s="77" t="s">
        <v>341</v>
      </c>
      <c r="B1771" s="24">
        <v>1598</v>
      </c>
      <c r="C1771" s="27" t="s">
        <v>228</v>
      </c>
      <c r="D1771" s="12" t="s">
        <v>6</v>
      </c>
      <c r="E1771" s="25" t="s">
        <v>229</v>
      </c>
      <c r="F1771" s="13" t="s">
        <v>8</v>
      </c>
      <c r="G1771" s="10"/>
      <c r="H1771" s="10"/>
      <c r="I1771" s="35"/>
      <c r="J1771" s="10"/>
      <c r="K1771" s="10"/>
      <c r="L1771" s="12"/>
      <c r="M1771" s="118"/>
    </row>
    <row r="1772" spans="1:13" ht="26.4">
      <c r="A1772" s="77" t="s">
        <v>341</v>
      </c>
      <c r="B1772" s="24">
        <v>1598</v>
      </c>
      <c r="C1772" s="27" t="s">
        <v>228</v>
      </c>
      <c r="D1772" s="12" t="s">
        <v>6</v>
      </c>
      <c r="E1772" s="25" t="s">
        <v>229</v>
      </c>
      <c r="F1772" s="13" t="s">
        <v>8</v>
      </c>
      <c r="G1772" s="10"/>
      <c r="H1772" s="10"/>
      <c r="I1772" s="35"/>
      <c r="J1772" s="10"/>
      <c r="K1772" s="10"/>
      <c r="L1772" s="12"/>
      <c r="M1772" s="118"/>
    </row>
    <row r="1773" spans="1:13" ht="26.4">
      <c r="A1773" s="77" t="e">
        <f>VLOOKUP(B1773,#REF!,3,FALSE)</f>
        <v>#REF!</v>
      </c>
      <c r="B1773" s="24">
        <v>1598</v>
      </c>
      <c r="C1773" s="27" t="s">
        <v>228</v>
      </c>
      <c r="D1773" s="12" t="s">
        <v>6</v>
      </c>
      <c r="E1773" s="25" t="s">
        <v>229</v>
      </c>
      <c r="F1773" s="13" t="s">
        <v>11</v>
      </c>
      <c r="G1773" s="10"/>
      <c r="H1773" s="10"/>
      <c r="I1773" s="35" t="str">
        <f t="shared" si="118"/>
        <v/>
      </c>
      <c r="J1773" s="10">
        <f t="shared" si="109"/>
        <v>0</v>
      </c>
      <c r="K1773" s="10"/>
      <c r="L1773" s="61"/>
      <c r="M1773" s="15"/>
    </row>
    <row r="1774" spans="1:13" ht="26.4">
      <c r="A1774" s="77" t="s">
        <v>341</v>
      </c>
      <c r="B1774" s="24">
        <v>1598</v>
      </c>
      <c r="C1774" s="27" t="s">
        <v>228</v>
      </c>
      <c r="D1774" s="12" t="s">
        <v>6</v>
      </c>
      <c r="E1774" s="25" t="s">
        <v>229</v>
      </c>
      <c r="F1774" s="13" t="s">
        <v>11</v>
      </c>
      <c r="G1774" s="10"/>
      <c r="H1774" s="10"/>
      <c r="I1774" s="35"/>
      <c r="J1774" s="10"/>
      <c r="K1774" s="10"/>
      <c r="L1774" s="61"/>
      <c r="M1774" s="15"/>
    </row>
    <row r="1775" spans="1:13" ht="26.4">
      <c r="A1775" s="77" t="s">
        <v>341</v>
      </c>
      <c r="B1775" s="24">
        <v>1598</v>
      </c>
      <c r="C1775" s="27" t="s">
        <v>228</v>
      </c>
      <c r="D1775" s="12" t="s">
        <v>6</v>
      </c>
      <c r="E1775" s="25" t="s">
        <v>229</v>
      </c>
      <c r="F1775" s="13" t="s">
        <v>11</v>
      </c>
      <c r="G1775" s="10"/>
      <c r="H1775" s="10"/>
      <c r="I1775" s="35"/>
      <c r="J1775" s="10"/>
      <c r="K1775" s="10"/>
      <c r="L1775" s="61"/>
      <c r="M1775" s="15"/>
    </row>
    <row r="1776" spans="1:13" ht="26.4">
      <c r="A1776" s="77" t="e">
        <f>VLOOKUP(B1776,#REF!,3,FALSE)</f>
        <v>#REF!</v>
      </c>
      <c r="B1776" s="103">
        <v>1598</v>
      </c>
      <c r="C1776" s="81" t="s">
        <v>228</v>
      </c>
      <c r="D1776" s="86" t="s">
        <v>6</v>
      </c>
      <c r="E1776" s="87" t="s">
        <v>229</v>
      </c>
      <c r="F1776" s="51" t="s">
        <v>12</v>
      </c>
      <c r="G1776" s="28">
        <f>SUM(G1769:G1773)</f>
        <v>0</v>
      </c>
      <c r="H1776" s="28">
        <f>SUM(H1769:H1773)</f>
        <v>0</v>
      </c>
      <c r="I1776" s="28" t="e">
        <f t="shared" si="118"/>
        <v>#DIV/0!</v>
      </c>
      <c r="J1776" s="28">
        <f t="shared" si="109"/>
        <v>0</v>
      </c>
      <c r="K1776" s="28">
        <f>SUM(K1769:K1773)</f>
        <v>0</v>
      </c>
      <c r="L1776" s="186"/>
      <c r="M1776" s="307"/>
    </row>
    <row r="1777" spans="1:13" ht="26.4">
      <c r="A1777" s="77" t="e">
        <f>VLOOKUP(B1777,#REF!,3,FALSE)</f>
        <v>#REF!</v>
      </c>
      <c r="B1777" s="159">
        <v>1598</v>
      </c>
      <c r="C1777" s="82" t="s">
        <v>228</v>
      </c>
      <c r="D1777" s="90"/>
      <c r="E1777" s="91"/>
      <c r="F1777" s="92" t="s">
        <v>13</v>
      </c>
      <c r="G1777" s="72">
        <f>+G1776</f>
        <v>0</v>
      </c>
      <c r="H1777" s="72">
        <f>+H1776</f>
        <v>0</v>
      </c>
      <c r="I1777" s="72" t="e">
        <f t="shared" si="118"/>
        <v>#DIV/0!</v>
      </c>
      <c r="J1777" s="72">
        <f t="shared" si="109"/>
        <v>0</v>
      </c>
      <c r="K1777" s="72">
        <f t="shared" ref="K1777" si="120">+K1776</f>
        <v>0</v>
      </c>
      <c r="L1777" s="187"/>
      <c r="M1777" s="154"/>
    </row>
    <row r="1778" spans="1:13" ht="52.8">
      <c r="A1778" s="77" t="e">
        <f>VLOOKUP(B1778,#REF!,3,FALSE)</f>
        <v>#REF!</v>
      </c>
      <c r="B1778" s="24">
        <v>3055</v>
      </c>
      <c r="C1778" s="27" t="s">
        <v>327</v>
      </c>
      <c r="D1778" s="12" t="s">
        <v>620</v>
      </c>
      <c r="E1778" s="15" t="s">
        <v>621</v>
      </c>
      <c r="F1778" s="13" t="s">
        <v>8</v>
      </c>
      <c r="G1778" s="30">
        <v>1350.7</v>
      </c>
      <c r="H1778" s="30">
        <v>1083.0999999999999</v>
      </c>
      <c r="I1778" s="10">
        <f t="shared" si="118"/>
        <v>80.188050640408676</v>
      </c>
      <c r="J1778" s="10">
        <f t="shared" si="109"/>
        <v>-267.60000000000014</v>
      </c>
      <c r="K1778" s="10">
        <v>-216.5</v>
      </c>
      <c r="L1778" s="191" t="s">
        <v>56</v>
      </c>
      <c r="M1778" s="49" t="s">
        <v>629</v>
      </c>
    </row>
    <row r="1779" spans="1:13" ht="66">
      <c r="A1779" s="77" t="s">
        <v>341</v>
      </c>
      <c r="B1779" s="24">
        <v>3055</v>
      </c>
      <c r="C1779" s="27" t="s">
        <v>327</v>
      </c>
      <c r="D1779" s="12" t="s">
        <v>620</v>
      </c>
      <c r="E1779" s="15" t="s">
        <v>621</v>
      </c>
      <c r="F1779" s="13" t="s">
        <v>8</v>
      </c>
      <c r="G1779" s="30"/>
      <c r="H1779" s="30"/>
      <c r="I1779" s="10"/>
      <c r="J1779" s="10"/>
      <c r="K1779" s="10">
        <v>-29.1</v>
      </c>
      <c r="L1779" s="191" t="s">
        <v>10</v>
      </c>
      <c r="M1779" s="49" t="s">
        <v>630</v>
      </c>
    </row>
    <row r="1780" spans="1:13" ht="39.6">
      <c r="A1780" s="77" t="s">
        <v>341</v>
      </c>
      <c r="B1780" s="24">
        <v>3055</v>
      </c>
      <c r="C1780" s="27" t="s">
        <v>327</v>
      </c>
      <c r="D1780" s="12" t="s">
        <v>620</v>
      </c>
      <c r="E1780" s="15" t="s">
        <v>621</v>
      </c>
      <c r="F1780" s="13" t="s">
        <v>8</v>
      </c>
      <c r="G1780" s="30"/>
      <c r="H1780" s="30"/>
      <c r="I1780" s="10"/>
      <c r="J1780" s="10"/>
      <c r="K1780" s="10">
        <v>-0.8</v>
      </c>
      <c r="L1780" s="191" t="s">
        <v>9</v>
      </c>
      <c r="M1780" s="49" t="s">
        <v>631</v>
      </c>
    </row>
    <row r="1781" spans="1:13" ht="26.4">
      <c r="A1781" s="77" t="s">
        <v>341</v>
      </c>
      <c r="B1781" s="24">
        <v>3055</v>
      </c>
      <c r="C1781" s="27" t="s">
        <v>327</v>
      </c>
      <c r="D1781" s="12" t="s">
        <v>620</v>
      </c>
      <c r="E1781" s="15" t="s">
        <v>621</v>
      </c>
      <c r="F1781" s="13" t="s">
        <v>8</v>
      </c>
      <c r="G1781" s="30"/>
      <c r="H1781" s="30"/>
      <c r="I1781" s="10"/>
      <c r="J1781" s="10"/>
      <c r="K1781" s="10">
        <v>-21.3</v>
      </c>
      <c r="L1781" s="191" t="s">
        <v>10</v>
      </c>
      <c r="M1781" s="49" t="s">
        <v>632</v>
      </c>
    </row>
    <row r="1782" spans="1:13" ht="52.8">
      <c r="A1782" s="77" t="e">
        <f>VLOOKUP(B1782,#REF!,3,FALSE)</f>
        <v>#REF!</v>
      </c>
      <c r="B1782" s="24">
        <v>3055</v>
      </c>
      <c r="C1782" s="27" t="s">
        <v>327</v>
      </c>
      <c r="D1782" s="12" t="s">
        <v>620</v>
      </c>
      <c r="E1782" s="15" t="s">
        <v>621</v>
      </c>
      <c r="F1782" s="13" t="s">
        <v>11</v>
      </c>
      <c r="G1782" s="30">
        <v>191.5</v>
      </c>
      <c r="H1782" s="30">
        <v>90</v>
      </c>
      <c r="I1782" s="10">
        <f t="shared" si="118"/>
        <v>46.997389033942561</v>
      </c>
      <c r="J1782" s="10">
        <f t="shared" si="109"/>
        <v>-101.5</v>
      </c>
      <c r="K1782" s="10">
        <v>-48.2</v>
      </c>
      <c r="L1782" s="191" t="s">
        <v>56</v>
      </c>
      <c r="M1782" s="49" t="s">
        <v>635</v>
      </c>
    </row>
    <row r="1783" spans="1:13" ht="66">
      <c r="A1783" s="77" t="e">
        <f>VLOOKUP(B1783,#REF!,3,FALSE)</f>
        <v>#REF!</v>
      </c>
      <c r="B1783" s="24">
        <v>3055</v>
      </c>
      <c r="C1783" s="27" t="s">
        <v>327</v>
      </c>
      <c r="D1783" s="12" t="s">
        <v>620</v>
      </c>
      <c r="E1783" s="15" t="s">
        <v>621</v>
      </c>
      <c r="F1783" s="13" t="s">
        <v>11</v>
      </c>
      <c r="G1783" s="30"/>
      <c r="H1783" s="30"/>
      <c r="I1783" s="10" t="str">
        <f t="shared" si="118"/>
        <v/>
      </c>
      <c r="J1783" s="10"/>
      <c r="K1783" s="10">
        <v>-44.8</v>
      </c>
      <c r="L1783" s="191" t="s">
        <v>10</v>
      </c>
      <c r="M1783" s="49" t="s">
        <v>630</v>
      </c>
    </row>
    <row r="1784" spans="1:13" ht="39.6">
      <c r="A1784" s="77" t="e">
        <f>VLOOKUP(B1784,#REF!,3,FALSE)</f>
        <v>#REF!</v>
      </c>
      <c r="B1784" s="24">
        <v>3055</v>
      </c>
      <c r="C1784" s="27" t="s">
        <v>327</v>
      </c>
      <c r="D1784" s="12" t="s">
        <v>620</v>
      </c>
      <c r="E1784" s="15" t="s">
        <v>621</v>
      </c>
      <c r="F1784" s="13" t="s">
        <v>11</v>
      </c>
      <c r="G1784" s="10"/>
      <c r="H1784" s="10"/>
      <c r="I1784" s="10" t="str">
        <f t="shared" si="118"/>
        <v/>
      </c>
      <c r="J1784" s="10"/>
      <c r="K1784" s="10">
        <v>-8.4</v>
      </c>
      <c r="L1784" s="54" t="s">
        <v>10</v>
      </c>
      <c r="M1784" s="308" t="s">
        <v>636</v>
      </c>
    </row>
    <row r="1785" spans="1:13" ht="26.4">
      <c r="A1785" s="77" t="e">
        <f>VLOOKUP(B1785,#REF!,3,FALSE)</f>
        <v>#REF!</v>
      </c>
      <c r="B1785" s="103">
        <v>3055</v>
      </c>
      <c r="C1785" s="81" t="s">
        <v>327</v>
      </c>
      <c r="D1785" s="86" t="s">
        <v>620</v>
      </c>
      <c r="E1785" s="53" t="s">
        <v>621</v>
      </c>
      <c r="F1785" s="51" t="s">
        <v>12</v>
      </c>
      <c r="G1785" s="28">
        <f>SUM(G1778:G1784)</f>
        <v>1542.2</v>
      </c>
      <c r="H1785" s="28">
        <f>SUM(H1778:H1784)</f>
        <v>1173.0999999999999</v>
      </c>
      <c r="I1785" s="28">
        <f t="shared" si="118"/>
        <v>76.066658021008934</v>
      </c>
      <c r="J1785" s="28">
        <f t="shared" si="109"/>
        <v>-369.10000000000014</v>
      </c>
      <c r="K1785" s="28">
        <f>SUM(K1778:K1784)</f>
        <v>-369.09999999999997</v>
      </c>
      <c r="L1785" s="186"/>
      <c r="M1785" s="134"/>
    </row>
    <row r="1786" spans="1:13" ht="26.4">
      <c r="A1786" s="77" t="e">
        <f>VLOOKUP(B1786,#REF!,3,FALSE)</f>
        <v>#REF!</v>
      </c>
      <c r="B1786" s="159">
        <v>3055</v>
      </c>
      <c r="C1786" s="82" t="s">
        <v>327</v>
      </c>
      <c r="D1786" s="90"/>
      <c r="E1786" s="94"/>
      <c r="F1786" s="92" t="s">
        <v>13</v>
      </c>
      <c r="G1786" s="72">
        <f>+G1785</f>
        <v>1542.2</v>
      </c>
      <c r="H1786" s="72">
        <f t="shared" ref="H1786:K1786" si="121">+H1785</f>
        <v>1173.0999999999999</v>
      </c>
      <c r="I1786" s="72">
        <f t="shared" si="118"/>
        <v>76.066658021008934</v>
      </c>
      <c r="J1786" s="72">
        <f t="shared" si="109"/>
        <v>-369.10000000000014</v>
      </c>
      <c r="K1786" s="72">
        <f t="shared" si="121"/>
        <v>-369.09999999999997</v>
      </c>
      <c r="L1786" s="187"/>
      <c r="M1786" s="100"/>
    </row>
    <row r="1787" spans="1:13" ht="52.8">
      <c r="A1787" s="77" t="e">
        <f>VLOOKUP(B1787,#REF!,3,FALSE)</f>
        <v>#REF!</v>
      </c>
      <c r="B1787" s="24">
        <v>2803</v>
      </c>
      <c r="C1787" s="16" t="s">
        <v>242</v>
      </c>
      <c r="D1787" s="377" t="s">
        <v>112</v>
      </c>
      <c r="E1787" s="15" t="s">
        <v>243</v>
      </c>
      <c r="F1787" s="13" t="s">
        <v>8</v>
      </c>
      <c r="G1787" s="378">
        <v>738</v>
      </c>
      <c r="H1787" s="378">
        <v>586.20000000000005</v>
      </c>
      <c r="I1787" s="10">
        <f t="shared" si="118"/>
        <v>79.430894308943095</v>
      </c>
      <c r="J1787" s="10">
        <f t="shared" si="109"/>
        <v>-151.79999999999995</v>
      </c>
      <c r="K1787" s="180">
        <v>-128.30000000000001</v>
      </c>
      <c r="L1787" s="12" t="s">
        <v>27</v>
      </c>
      <c r="M1787" s="118" t="s">
        <v>847</v>
      </c>
    </row>
    <row r="1788" spans="1:13" ht="52.8">
      <c r="A1788" s="77" t="e">
        <f>VLOOKUP(B1788,#REF!,3,FALSE)</f>
        <v>#REF!</v>
      </c>
      <c r="B1788" s="24">
        <v>2803</v>
      </c>
      <c r="C1788" s="16" t="s">
        <v>242</v>
      </c>
      <c r="D1788" s="377" t="s">
        <v>112</v>
      </c>
      <c r="E1788" s="15" t="s">
        <v>243</v>
      </c>
      <c r="F1788" s="13" t="s">
        <v>8</v>
      </c>
      <c r="G1788" s="62"/>
      <c r="H1788" s="62"/>
      <c r="I1788" s="10" t="str">
        <f t="shared" si="118"/>
        <v/>
      </c>
      <c r="J1788" s="10">
        <f t="shared" si="109"/>
        <v>0</v>
      </c>
      <c r="K1788" s="180">
        <v>-7.6</v>
      </c>
      <c r="L1788" s="12" t="s">
        <v>50</v>
      </c>
      <c r="M1788" s="118" t="s">
        <v>369</v>
      </c>
    </row>
    <row r="1789" spans="1:13" ht="52.8">
      <c r="A1789" s="77" t="e">
        <f>VLOOKUP(B1789,#REF!,3,FALSE)</f>
        <v>#REF!</v>
      </c>
      <c r="B1789" s="24">
        <v>2803</v>
      </c>
      <c r="C1789" s="16" t="s">
        <v>242</v>
      </c>
      <c r="D1789" s="377" t="s">
        <v>112</v>
      </c>
      <c r="E1789" s="15" t="s">
        <v>243</v>
      </c>
      <c r="F1789" s="13" t="s">
        <v>8</v>
      </c>
      <c r="G1789" s="62"/>
      <c r="H1789" s="62"/>
      <c r="I1789" s="10" t="str">
        <f t="shared" si="118"/>
        <v/>
      </c>
      <c r="J1789" s="10">
        <f t="shared" si="109"/>
        <v>0</v>
      </c>
      <c r="K1789" s="180">
        <v>-15.9</v>
      </c>
      <c r="L1789" s="12" t="s">
        <v>294</v>
      </c>
      <c r="M1789" s="118" t="s">
        <v>848</v>
      </c>
    </row>
    <row r="1790" spans="1:13" ht="52.8">
      <c r="A1790" s="77" t="e">
        <f>VLOOKUP(B1790,#REF!,3,FALSE)</f>
        <v>#REF!</v>
      </c>
      <c r="B1790" s="24">
        <v>2803</v>
      </c>
      <c r="C1790" s="16" t="s">
        <v>242</v>
      </c>
      <c r="D1790" s="377" t="s">
        <v>112</v>
      </c>
      <c r="E1790" s="15" t="s">
        <v>243</v>
      </c>
      <c r="F1790" s="13" t="s">
        <v>11</v>
      </c>
      <c r="G1790" s="378">
        <v>282.89999999999998</v>
      </c>
      <c r="H1790" s="378">
        <v>183.2</v>
      </c>
      <c r="I1790" s="10">
        <f t="shared" si="118"/>
        <v>64.757864969954042</v>
      </c>
      <c r="J1790" s="10">
        <f t="shared" si="109"/>
        <v>-99.699999999999989</v>
      </c>
      <c r="K1790" s="180">
        <v>-48.8</v>
      </c>
      <c r="L1790" s="12" t="s">
        <v>27</v>
      </c>
      <c r="M1790" s="118" t="s">
        <v>847</v>
      </c>
    </row>
    <row r="1791" spans="1:13" ht="52.8">
      <c r="A1791" s="77" t="e">
        <f>VLOOKUP(B1791,#REF!,3,FALSE)</f>
        <v>#REF!</v>
      </c>
      <c r="B1791" s="24">
        <v>2803</v>
      </c>
      <c r="C1791" s="16" t="s">
        <v>242</v>
      </c>
      <c r="D1791" s="377" t="s">
        <v>112</v>
      </c>
      <c r="E1791" s="15" t="s">
        <v>243</v>
      </c>
      <c r="F1791" s="13" t="s">
        <v>11</v>
      </c>
      <c r="G1791" s="62"/>
      <c r="H1791" s="62"/>
      <c r="I1791" s="10" t="str">
        <f t="shared" si="118"/>
        <v/>
      </c>
      <c r="J1791" s="10">
        <f t="shared" si="109"/>
        <v>0</v>
      </c>
      <c r="K1791" s="180">
        <v>-41</v>
      </c>
      <c r="L1791" s="12" t="s">
        <v>155</v>
      </c>
      <c r="M1791" s="118" t="s">
        <v>849</v>
      </c>
    </row>
    <row r="1792" spans="1:13" ht="52.8">
      <c r="A1792" s="77" t="e">
        <f>VLOOKUP(B1792,#REF!,3,FALSE)</f>
        <v>#REF!</v>
      </c>
      <c r="B1792" s="24">
        <v>2803</v>
      </c>
      <c r="C1792" s="16" t="s">
        <v>242</v>
      </c>
      <c r="D1792" s="377" t="s">
        <v>112</v>
      </c>
      <c r="E1792" s="15" t="s">
        <v>243</v>
      </c>
      <c r="F1792" s="13" t="s">
        <v>11</v>
      </c>
      <c r="G1792" s="62"/>
      <c r="H1792" s="62"/>
      <c r="I1792" s="10" t="str">
        <f t="shared" si="118"/>
        <v/>
      </c>
      <c r="J1792" s="10">
        <f t="shared" si="109"/>
        <v>0</v>
      </c>
      <c r="K1792" s="180">
        <v>-9.9</v>
      </c>
      <c r="L1792" s="12" t="s">
        <v>155</v>
      </c>
      <c r="M1792" s="118" t="s">
        <v>849</v>
      </c>
    </row>
    <row r="1793" spans="1:13" ht="66">
      <c r="A1793" s="77" t="e">
        <f>VLOOKUP(B1793,#REF!,3,FALSE)</f>
        <v>#REF!</v>
      </c>
      <c r="B1793" s="103">
        <v>2803</v>
      </c>
      <c r="C1793" s="96" t="s">
        <v>242</v>
      </c>
      <c r="D1793" s="86" t="s">
        <v>112</v>
      </c>
      <c r="E1793" s="53" t="s">
        <v>243</v>
      </c>
      <c r="F1793" s="51" t="s">
        <v>12</v>
      </c>
      <c r="G1793" s="28">
        <f>SUM(G1787:G1792)</f>
        <v>1020.9</v>
      </c>
      <c r="H1793" s="28">
        <f>SUM(H1787:H1792)</f>
        <v>769.40000000000009</v>
      </c>
      <c r="I1793" s="28">
        <f t="shared" si="118"/>
        <v>75.364874130669023</v>
      </c>
      <c r="J1793" s="28">
        <f t="shared" si="109"/>
        <v>-251.49999999999989</v>
      </c>
      <c r="K1793" s="28">
        <f>SUM(K1787:K1792)</f>
        <v>-251.50000000000003</v>
      </c>
      <c r="L1793" s="186"/>
      <c r="M1793" s="134"/>
    </row>
    <row r="1794" spans="1:13" ht="66">
      <c r="A1794" s="77" t="e">
        <f>VLOOKUP(B1794,#REF!,3,FALSE)</f>
        <v>#REF!</v>
      </c>
      <c r="B1794" s="167">
        <v>2803</v>
      </c>
      <c r="C1794" s="181" t="s">
        <v>242</v>
      </c>
      <c r="D1794" s="161"/>
      <c r="E1794" s="131"/>
      <c r="F1794" s="92" t="s">
        <v>13</v>
      </c>
      <c r="G1794" s="72">
        <f>+G1793</f>
        <v>1020.9</v>
      </c>
      <c r="H1794" s="72">
        <f t="shared" ref="H1794:K1794" si="122">+H1793</f>
        <v>769.40000000000009</v>
      </c>
      <c r="I1794" s="72">
        <f t="shared" si="118"/>
        <v>75.364874130669023</v>
      </c>
      <c r="J1794" s="72">
        <f t="shared" si="109"/>
        <v>-251.49999999999989</v>
      </c>
      <c r="K1794" s="72">
        <f t="shared" si="122"/>
        <v>-251.50000000000003</v>
      </c>
      <c r="L1794" s="187"/>
      <c r="M1794" s="100"/>
    </row>
    <row r="1795" spans="1:13" ht="26.4">
      <c r="A1795" s="77" t="e">
        <f>VLOOKUP(B1795,#REF!,3,FALSE)</f>
        <v>#REF!</v>
      </c>
      <c r="B1795" s="24">
        <v>2804</v>
      </c>
      <c r="C1795" s="16" t="s">
        <v>244</v>
      </c>
      <c r="D1795" s="13" t="s">
        <v>505</v>
      </c>
      <c r="E1795" s="16" t="s">
        <v>245</v>
      </c>
      <c r="F1795" s="13" t="s">
        <v>8</v>
      </c>
      <c r="G1795" s="10">
        <v>3061.8</v>
      </c>
      <c r="H1795" s="10">
        <v>2953.8</v>
      </c>
      <c r="I1795" s="10">
        <f t="shared" si="118"/>
        <v>96.472663139329811</v>
      </c>
      <c r="J1795" s="10">
        <f t="shared" si="109"/>
        <v>-108</v>
      </c>
      <c r="K1795" s="74">
        <v>-46.6</v>
      </c>
      <c r="L1795" s="12" t="s">
        <v>27</v>
      </c>
      <c r="M1795" s="118" t="s">
        <v>506</v>
      </c>
    </row>
    <row r="1796" spans="1:13" ht="26.4">
      <c r="A1796" s="77" t="e">
        <f>VLOOKUP(B1796,#REF!,3,FALSE)</f>
        <v>#REF!</v>
      </c>
      <c r="B1796" s="24">
        <v>2804</v>
      </c>
      <c r="C1796" s="16" t="s">
        <v>244</v>
      </c>
      <c r="D1796" s="12" t="s">
        <v>505</v>
      </c>
      <c r="E1796" s="25" t="s">
        <v>245</v>
      </c>
      <c r="F1796" s="13" t="s">
        <v>8</v>
      </c>
      <c r="G1796" s="10"/>
      <c r="H1796" s="10"/>
      <c r="I1796" s="10" t="str">
        <f t="shared" si="118"/>
        <v/>
      </c>
      <c r="J1796" s="10">
        <f t="shared" si="109"/>
        <v>0</v>
      </c>
      <c r="K1796" s="75">
        <v>-61.4</v>
      </c>
      <c r="L1796" s="12" t="s">
        <v>122</v>
      </c>
      <c r="M1796" s="118" t="s">
        <v>441</v>
      </c>
    </row>
    <row r="1797" spans="1:13" ht="39.6">
      <c r="A1797" s="77" t="e">
        <f>VLOOKUP(B1797,#REF!,3,FALSE)</f>
        <v>#REF!</v>
      </c>
      <c r="B1797" s="103">
        <v>2804</v>
      </c>
      <c r="C1797" s="96" t="s">
        <v>244</v>
      </c>
      <c r="D1797" s="86" t="s">
        <v>505</v>
      </c>
      <c r="E1797" s="87" t="s">
        <v>245</v>
      </c>
      <c r="F1797" s="51" t="s">
        <v>12</v>
      </c>
      <c r="G1797" s="28">
        <f>SUM(G1795:G1796)</f>
        <v>3061.8</v>
      </c>
      <c r="H1797" s="28">
        <f>SUM(H1795:H1796)</f>
        <v>2953.8</v>
      </c>
      <c r="I1797" s="28">
        <f t="shared" si="118"/>
        <v>96.472663139329811</v>
      </c>
      <c r="J1797" s="28">
        <f t="shared" si="109"/>
        <v>-108</v>
      </c>
      <c r="K1797" s="28">
        <f>SUM(K1795:K1796)</f>
        <v>-108</v>
      </c>
      <c r="L1797" s="186"/>
      <c r="M1797" s="134"/>
    </row>
    <row r="1798" spans="1:13" ht="39.6">
      <c r="A1798" s="77" t="e">
        <f>VLOOKUP(B1798,#REF!,3,FALSE)</f>
        <v>#REF!</v>
      </c>
      <c r="B1798" s="167">
        <v>2804</v>
      </c>
      <c r="C1798" s="181" t="s">
        <v>244</v>
      </c>
      <c r="D1798" s="161"/>
      <c r="E1798" s="91"/>
      <c r="F1798" s="92" t="s">
        <v>13</v>
      </c>
      <c r="G1798" s="72">
        <f>+G1797</f>
        <v>3061.8</v>
      </c>
      <c r="H1798" s="72">
        <f t="shared" ref="H1798:K1798" si="123">+H1797</f>
        <v>2953.8</v>
      </c>
      <c r="I1798" s="72">
        <f t="shared" si="118"/>
        <v>96.472663139329811</v>
      </c>
      <c r="J1798" s="72">
        <f t="shared" si="109"/>
        <v>-108</v>
      </c>
      <c r="K1798" s="72">
        <f t="shared" si="123"/>
        <v>-108</v>
      </c>
      <c r="L1798" s="187"/>
      <c r="M1798" s="100"/>
    </row>
    <row r="1799" spans="1:13" ht="26.4">
      <c r="A1799" s="77" t="e">
        <f>VLOOKUP(B1799,#REF!,3,FALSE)</f>
        <v>#REF!</v>
      </c>
      <c r="B1799" s="24">
        <v>2805</v>
      </c>
      <c r="C1799" s="16" t="s">
        <v>246</v>
      </c>
      <c r="D1799" s="12" t="s">
        <v>112</v>
      </c>
      <c r="E1799" s="26" t="s">
        <v>247</v>
      </c>
      <c r="F1799" s="13" t="s">
        <v>8</v>
      </c>
      <c r="G1799" s="10">
        <v>3155</v>
      </c>
      <c r="H1799" s="10">
        <v>2891.8</v>
      </c>
      <c r="I1799" s="10">
        <f t="shared" si="118"/>
        <v>91.657686212361327</v>
      </c>
      <c r="J1799" s="10">
        <f t="shared" si="109"/>
        <v>-263.19999999999982</v>
      </c>
      <c r="K1799" s="10">
        <v>-118.4</v>
      </c>
      <c r="L1799" s="12" t="s">
        <v>56</v>
      </c>
      <c r="M1799" s="15" t="s">
        <v>577</v>
      </c>
    </row>
    <row r="1800" spans="1:13" ht="26.4">
      <c r="A1800" s="77" t="e">
        <f>VLOOKUP(B1800,#REF!,3,FALSE)</f>
        <v>#REF!</v>
      </c>
      <c r="B1800" s="24">
        <v>2805</v>
      </c>
      <c r="C1800" s="16" t="s">
        <v>246</v>
      </c>
      <c r="D1800" s="12" t="s">
        <v>112</v>
      </c>
      <c r="E1800" s="26" t="s">
        <v>247</v>
      </c>
      <c r="F1800" s="13" t="s">
        <v>8</v>
      </c>
      <c r="G1800" s="10"/>
      <c r="H1800" s="10"/>
      <c r="I1800" s="10" t="str">
        <f t="shared" si="118"/>
        <v/>
      </c>
      <c r="J1800" s="10">
        <f t="shared" si="109"/>
        <v>0</v>
      </c>
      <c r="K1800" s="10">
        <v>-15</v>
      </c>
      <c r="L1800" s="61" t="s">
        <v>50</v>
      </c>
      <c r="M1800" s="15" t="s">
        <v>357</v>
      </c>
    </row>
    <row r="1801" spans="1:13" ht="26.4">
      <c r="A1801" s="77" t="e">
        <f>VLOOKUP(B1801,#REF!,3,FALSE)</f>
        <v>#REF!</v>
      </c>
      <c r="B1801" s="24">
        <v>2805</v>
      </c>
      <c r="C1801" s="16" t="s">
        <v>246</v>
      </c>
      <c r="D1801" s="12" t="s">
        <v>112</v>
      </c>
      <c r="E1801" s="26" t="s">
        <v>247</v>
      </c>
      <c r="F1801" s="13" t="s">
        <v>8</v>
      </c>
      <c r="G1801" s="10"/>
      <c r="H1801" s="10"/>
      <c r="I1801" s="10" t="str">
        <f t="shared" si="118"/>
        <v/>
      </c>
      <c r="J1801" s="10">
        <f t="shared" si="109"/>
        <v>0</v>
      </c>
      <c r="K1801" s="10">
        <v>-35.6</v>
      </c>
      <c r="L1801" s="61" t="s">
        <v>155</v>
      </c>
      <c r="M1801" s="15" t="s">
        <v>355</v>
      </c>
    </row>
    <row r="1802" spans="1:13" ht="26.4">
      <c r="A1802" s="77" t="e">
        <f>VLOOKUP(B1802,#REF!,3,FALSE)</f>
        <v>#REF!</v>
      </c>
      <c r="B1802" s="24">
        <v>2805</v>
      </c>
      <c r="C1802" s="16" t="s">
        <v>246</v>
      </c>
      <c r="D1802" s="12" t="s">
        <v>112</v>
      </c>
      <c r="E1802" s="26" t="s">
        <v>247</v>
      </c>
      <c r="F1802" s="13" t="s">
        <v>8</v>
      </c>
      <c r="G1802" s="10"/>
      <c r="H1802" s="10"/>
      <c r="I1802" s="10" t="str">
        <f t="shared" si="118"/>
        <v/>
      </c>
      <c r="J1802" s="10">
        <f t="shared" si="109"/>
        <v>0</v>
      </c>
      <c r="K1802" s="10">
        <v>-49.6</v>
      </c>
      <c r="L1802" s="61" t="s">
        <v>10</v>
      </c>
      <c r="M1802" s="118" t="s">
        <v>578</v>
      </c>
    </row>
    <row r="1803" spans="1:13" ht="26.4">
      <c r="A1803" s="77" t="e">
        <f>VLOOKUP(B1803,#REF!,3,FALSE)</f>
        <v>#REF!</v>
      </c>
      <c r="B1803" s="24">
        <v>2805</v>
      </c>
      <c r="C1803" s="16" t="s">
        <v>246</v>
      </c>
      <c r="D1803" s="12" t="s">
        <v>112</v>
      </c>
      <c r="E1803" s="26" t="s">
        <v>247</v>
      </c>
      <c r="F1803" s="13" t="s">
        <v>8</v>
      </c>
      <c r="G1803" s="10"/>
      <c r="H1803" s="10"/>
      <c r="I1803" s="10" t="str">
        <f t="shared" si="118"/>
        <v/>
      </c>
      <c r="J1803" s="10">
        <f t="shared" si="109"/>
        <v>0</v>
      </c>
      <c r="K1803" s="10">
        <v>-44.6</v>
      </c>
      <c r="L1803" s="17" t="s">
        <v>9</v>
      </c>
      <c r="M1803" s="15" t="s">
        <v>579</v>
      </c>
    </row>
    <row r="1804" spans="1:13" ht="26.4">
      <c r="A1804" s="77" t="s">
        <v>341</v>
      </c>
      <c r="B1804" s="24">
        <v>2805</v>
      </c>
      <c r="C1804" s="16" t="s">
        <v>246</v>
      </c>
      <c r="D1804" s="12" t="s">
        <v>112</v>
      </c>
      <c r="E1804" s="26" t="s">
        <v>247</v>
      </c>
      <c r="F1804" s="13" t="s">
        <v>11</v>
      </c>
      <c r="G1804" s="10">
        <v>289</v>
      </c>
      <c r="H1804" s="10">
        <v>244.3</v>
      </c>
      <c r="I1804" s="10">
        <f t="shared" si="118"/>
        <v>84.532871972318347</v>
      </c>
      <c r="J1804" s="10">
        <f t="shared" si="109"/>
        <v>-44.699999999999989</v>
      </c>
      <c r="K1804" s="10">
        <v>-7.4</v>
      </c>
      <c r="L1804" s="17" t="s">
        <v>50</v>
      </c>
      <c r="M1804" s="15" t="s">
        <v>357</v>
      </c>
    </row>
    <row r="1805" spans="1:13" ht="26.4">
      <c r="A1805" s="77" t="s">
        <v>341</v>
      </c>
      <c r="B1805" s="24">
        <v>2805</v>
      </c>
      <c r="C1805" s="16" t="s">
        <v>246</v>
      </c>
      <c r="D1805" s="12" t="s">
        <v>112</v>
      </c>
      <c r="E1805" s="26" t="s">
        <v>247</v>
      </c>
      <c r="F1805" s="13" t="s">
        <v>11</v>
      </c>
      <c r="G1805" s="10"/>
      <c r="H1805" s="10"/>
      <c r="I1805" s="10" t="str">
        <f t="shared" si="118"/>
        <v/>
      </c>
      <c r="J1805" s="10">
        <f t="shared" si="109"/>
        <v>0</v>
      </c>
      <c r="K1805" s="10">
        <v>-37.299999999999997</v>
      </c>
      <c r="L1805" s="17" t="s">
        <v>10</v>
      </c>
      <c r="M1805" s="15" t="s">
        <v>578</v>
      </c>
    </row>
    <row r="1806" spans="1:13" ht="26.4">
      <c r="A1806" s="77" t="e">
        <f>VLOOKUP(B1806,#REF!,3,FALSE)</f>
        <v>#REF!</v>
      </c>
      <c r="B1806" s="65">
        <v>2805</v>
      </c>
      <c r="C1806" s="87" t="s">
        <v>246</v>
      </c>
      <c r="D1806" s="65" t="s">
        <v>112</v>
      </c>
      <c r="E1806" s="87" t="s">
        <v>247</v>
      </c>
      <c r="F1806" s="51" t="s">
        <v>12</v>
      </c>
      <c r="G1806" s="28">
        <f>SUM(G1799:G1805)</f>
        <v>3444</v>
      </c>
      <c r="H1806" s="28">
        <f>SUM(H1799:H1805)</f>
        <v>3136.1000000000004</v>
      </c>
      <c r="I1806" s="28">
        <f t="shared" si="118"/>
        <v>91.059814169570274</v>
      </c>
      <c r="J1806" s="28">
        <f t="shared" si="109"/>
        <v>-307.89999999999964</v>
      </c>
      <c r="K1806" s="28">
        <f>SUM(K1799:K1805)</f>
        <v>-307.89999999999998</v>
      </c>
      <c r="L1806" s="186"/>
      <c r="M1806" s="53"/>
    </row>
    <row r="1807" spans="1:13" ht="26.4">
      <c r="A1807" s="77" t="e">
        <f>VLOOKUP(B1807,#REF!,3,FALSE)</f>
        <v>#REF!</v>
      </c>
      <c r="B1807" s="159">
        <v>2805</v>
      </c>
      <c r="C1807" s="181" t="s">
        <v>246</v>
      </c>
      <c r="D1807" s="90"/>
      <c r="E1807" s="89"/>
      <c r="F1807" s="92" t="s">
        <v>13</v>
      </c>
      <c r="G1807" s="72">
        <f>+G1806</f>
        <v>3444</v>
      </c>
      <c r="H1807" s="72">
        <f t="shared" ref="H1807:K1807" si="124">+H1806</f>
        <v>3136.1000000000004</v>
      </c>
      <c r="I1807" s="72">
        <f t="shared" si="118"/>
        <v>91.059814169570274</v>
      </c>
      <c r="J1807" s="72">
        <f t="shared" si="109"/>
        <v>-307.89999999999964</v>
      </c>
      <c r="K1807" s="72">
        <f t="shared" si="124"/>
        <v>-307.89999999999998</v>
      </c>
      <c r="L1807" s="187"/>
      <c r="M1807" s="102"/>
    </row>
    <row r="1808" spans="1:13" ht="66">
      <c r="A1808" s="77" t="e">
        <f>VLOOKUP(B1808,#REF!,3,FALSE)</f>
        <v>#REF!</v>
      </c>
      <c r="B1808" s="24">
        <v>2807</v>
      </c>
      <c r="C1808" s="16" t="s">
        <v>248</v>
      </c>
      <c r="D1808" s="12" t="s">
        <v>112</v>
      </c>
      <c r="E1808" s="25" t="s">
        <v>249</v>
      </c>
      <c r="F1808" s="13" t="s">
        <v>8</v>
      </c>
      <c r="G1808" s="10">
        <v>6531.3</v>
      </c>
      <c r="H1808" s="10">
        <v>6531.2</v>
      </c>
      <c r="I1808" s="10">
        <f t="shared" si="118"/>
        <v>99.998468911242782</v>
      </c>
      <c r="J1808" s="10">
        <f t="shared" ref="J1808:J1850" si="125">+H1808-G1808</f>
        <v>-0.1000000000003638</v>
      </c>
      <c r="K1808" s="10">
        <v>-0.1000000000003638</v>
      </c>
      <c r="L1808" s="12" t="s">
        <v>9</v>
      </c>
      <c r="M1808" s="15" t="s">
        <v>616</v>
      </c>
    </row>
    <row r="1809" spans="1:13" ht="66">
      <c r="A1809" s="77" t="e">
        <f>VLOOKUP(B1809,#REF!,3,FALSE)</f>
        <v>#REF!</v>
      </c>
      <c r="B1809" s="177">
        <v>2807</v>
      </c>
      <c r="C1809" s="96" t="s">
        <v>248</v>
      </c>
      <c r="D1809" s="86" t="s">
        <v>112</v>
      </c>
      <c r="E1809" s="87" t="s">
        <v>249</v>
      </c>
      <c r="F1809" s="51" t="s">
        <v>12</v>
      </c>
      <c r="G1809" s="28">
        <f>SUM(G1808:G1808)</f>
        <v>6531.3</v>
      </c>
      <c r="H1809" s="28">
        <f>SUM(H1808:H1808)</f>
        <v>6531.2</v>
      </c>
      <c r="I1809" s="28">
        <f t="shared" si="118"/>
        <v>99.998468911242782</v>
      </c>
      <c r="J1809" s="28">
        <f>+H1809-G1809</f>
        <v>-0.1000000000003638</v>
      </c>
      <c r="K1809" s="28">
        <f>SUM(K1808:K1808)</f>
        <v>-0.1000000000003638</v>
      </c>
      <c r="L1809" s="186"/>
      <c r="M1809" s="53"/>
    </row>
    <row r="1810" spans="1:13" ht="66">
      <c r="A1810" s="77" t="e">
        <f>VLOOKUP(B1810,#REF!,3,FALSE)</f>
        <v>#REF!</v>
      </c>
      <c r="B1810" s="167">
        <v>2807</v>
      </c>
      <c r="C1810" s="181" t="s">
        <v>248</v>
      </c>
      <c r="D1810" s="90"/>
      <c r="E1810" s="89"/>
      <c r="F1810" s="92" t="s">
        <v>13</v>
      </c>
      <c r="G1810" s="72">
        <f>+G1809</f>
        <v>6531.3</v>
      </c>
      <c r="H1810" s="72">
        <f t="shared" ref="H1810:K1810" si="126">+H1809</f>
        <v>6531.2</v>
      </c>
      <c r="I1810" s="72">
        <f t="shared" si="118"/>
        <v>99.998468911242782</v>
      </c>
      <c r="J1810" s="72">
        <f t="shared" si="125"/>
        <v>-0.1000000000003638</v>
      </c>
      <c r="K1810" s="72">
        <f t="shared" si="126"/>
        <v>-0.1000000000003638</v>
      </c>
      <c r="L1810" s="187"/>
      <c r="M1810" s="102"/>
    </row>
    <row r="1811" spans="1:13" ht="26.4">
      <c r="A1811" s="77" t="e">
        <f>VLOOKUP(B1811,#REF!,3,FALSE)</f>
        <v>#REF!</v>
      </c>
      <c r="B1811" s="24">
        <v>2946</v>
      </c>
      <c r="C1811" s="26" t="s">
        <v>225</v>
      </c>
      <c r="D1811" s="12" t="s">
        <v>112</v>
      </c>
      <c r="E1811" s="25" t="s">
        <v>226</v>
      </c>
      <c r="F1811" s="13" t="s">
        <v>8</v>
      </c>
      <c r="G1811" s="10">
        <v>624.4</v>
      </c>
      <c r="H1811" s="10">
        <v>530</v>
      </c>
      <c r="I1811" s="35">
        <f t="shared" si="118"/>
        <v>84.88148622677771</v>
      </c>
      <c r="J1811" s="10">
        <f t="shared" si="125"/>
        <v>-94.399999999999977</v>
      </c>
      <c r="K1811" s="73">
        <v>-77.8</v>
      </c>
      <c r="L1811" s="12" t="s">
        <v>56</v>
      </c>
      <c r="M1811" s="49" t="s">
        <v>637</v>
      </c>
    </row>
    <row r="1812" spans="1:13" ht="26.4">
      <c r="A1812" s="77" t="s">
        <v>341</v>
      </c>
      <c r="B1812" s="24">
        <v>2946</v>
      </c>
      <c r="C1812" s="26" t="s">
        <v>225</v>
      </c>
      <c r="D1812" s="12" t="s">
        <v>112</v>
      </c>
      <c r="E1812" s="25" t="s">
        <v>226</v>
      </c>
      <c r="F1812" s="13" t="s">
        <v>8</v>
      </c>
      <c r="G1812" s="10"/>
      <c r="H1812" s="10"/>
      <c r="I1812" s="35"/>
      <c r="J1812" s="10"/>
      <c r="K1812" s="73">
        <v>-16.600000000000001</v>
      </c>
      <c r="L1812" s="12" t="s">
        <v>155</v>
      </c>
      <c r="M1812" s="49" t="s">
        <v>638</v>
      </c>
    </row>
    <row r="1813" spans="1:13" ht="26.4">
      <c r="A1813" s="77" t="e">
        <f>VLOOKUP(B1813,#REF!,3,FALSE)</f>
        <v>#REF!</v>
      </c>
      <c r="B1813" s="24">
        <v>2946</v>
      </c>
      <c r="C1813" s="26" t="s">
        <v>225</v>
      </c>
      <c r="D1813" s="12" t="s">
        <v>112</v>
      </c>
      <c r="E1813" s="25" t="s">
        <v>226</v>
      </c>
      <c r="F1813" s="13" t="s">
        <v>11</v>
      </c>
      <c r="G1813" s="10">
        <v>8.1</v>
      </c>
      <c r="H1813" s="10">
        <v>0</v>
      </c>
      <c r="I1813" s="35">
        <f t="shared" si="118"/>
        <v>0</v>
      </c>
      <c r="J1813" s="10">
        <f t="shared" si="125"/>
        <v>-8.1</v>
      </c>
      <c r="K1813" s="73">
        <v>-3.1</v>
      </c>
      <c r="L1813" s="12" t="s">
        <v>155</v>
      </c>
      <c r="M1813" s="15" t="s">
        <v>639</v>
      </c>
    </row>
    <row r="1814" spans="1:13" ht="26.4">
      <c r="A1814" s="77" t="e">
        <f>VLOOKUP(B1814,#REF!,3,FALSE)</f>
        <v>#REF!</v>
      </c>
      <c r="B1814" s="24">
        <v>2946</v>
      </c>
      <c r="C1814" s="26" t="s">
        <v>225</v>
      </c>
      <c r="D1814" s="12" t="s">
        <v>112</v>
      </c>
      <c r="E1814" s="25" t="s">
        <v>226</v>
      </c>
      <c r="F1814" s="13" t="s">
        <v>11</v>
      </c>
      <c r="G1814" s="18"/>
      <c r="H1814" s="18"/>
      <c r="I1814" s="21" t="str">
        <f t="shared" si="118"/>
        <v/>
      </c>
      <c r="J1814" s="10"/>
      <c r="K1814" s="73">
        <v>-5</v>
      </c>
      <c r="L1814" s="12" t="s">
        <v>50</v>
      </c>
      <c r="M1814" s="15" t="s">
        <v>640</v>
      </c>
    </row>
    <row r="1815" spans="1:13" ht="26.4">
      <c r="A1815" s="77" t="e">
        <f>VLOOKUP(B1815,#REF!,3,FALSE)</f>
        <v>#REF!</v>
      </c>
      <c r="B1815" s="103">
        <v>2946</v>
      </c>
      <c r="C1815" s="64" t="s">
        <v>225</v>
      </c>
      <c r="D1815" s="86" t="s">
        <v>112</v>
      </c>
      <c r="E1815" s="87" t="s">
        <v>226</v>
      </c>
      <c r="F1815" s="51" t="s">
        <v>12</v>
      </c>
      <c r="G1815" s="28">
        <f>SUM(G1811:G1814)</f>
        <v>632.5</v>
      </c>
      <c r="H1815" s="28">
        <f>SUM(H1811:H1814)</f>
        <v>530</v>
      </c>
      <c r="I1815" s="28">
        <f t="shared" si="118"/>
        <v>83.794466403162062</v>
      </c>
      <c r="J1815" s="28">
        <f t="shared" si="125"/>
        <v>-102.5</v>
      </c>
      <c r="K1815" s="28">
        <f>SUM(K1811:K1814)</f>
        <v>-102.5</v>
      </c>
      <c r="L1815" s="186"/>
      <c r="M1815" s="53"/>
    </row>
    <row r="1816" spans="1:13" ht="26.4">
      <c r="A1816" s="77" t="e">
        <f>VLOOKUP(B1816,#REF!,3,FALSE)</f>
        <v>#REF!</v>
      </c>
      <c r="B1816" s="24">
        <v>2946</v>
      </c>
      <c r="C1816" s="26" t="s">
        <v>225</v>
      </c>
      <c r="D1816" s="12" t="s">
        <v>507</v>
      </c>
      <c r="E1816" s="25" t="s">
        <v>227</v>
      </c>
      <c r="F1816" s="13" t="s">
        <v>8</v>
      </c>
      <c r="G1816" s="10">
        <v>2366</v>
      </c>
      <c r="H1816" s="10">
        <v>2018.7</v>
      </c>
      <c r="I1816" s="35">
        <f t="shared" si="118"/>
        <v>85.321217244294161</v>
      </c>
      <c r="J1816" s="10">
        <f t="shared" si="125"/>
        <v>-347.29999999999995</v>
      </c>
      <c r="K1816" s="62">
        <v>-347.3</v>
      </c>
      <c r="L1816" s="12" t="s">
        <v>155</v>
      </c>
      <c r="M1816" s="118" t="s">
        <v>641</v>
      </c>
    </row>
    <row r="1817" spans="1:13" ht="26.4">
      <c r="A1817" s="77" t="e">
        <f>VLOOKUP(B1817,#REF!,3,FALSE)</f>
        <v>#REF!</v>
      </c>
      <c r="B1817" s="24">
        <v>2946</v>
      </c>
      <c r="C1817" s="26" t="s">
        <v>225</v>
      </c>
      <c r="D1817" s="12" t="s">
        <v>507</v>
      </c>
      <c r="E1817" s="25" t="s">
        <v>227</v>
      </c>
      <c r="F1817" s="13" t="s">
        <v>11</v>
      </c>
      <c r="G1817" s="10">
        <v>5</v>
      </c>
      <c r="H1817" s="10">
        <v>5</v>
      </c>
      <c r="I1817" s="35">
        <f t="shared" si="118"/>
        <v>100</v>
      </c>
      <c r="J1817" s="10">
        <f t="shared" si="125"/>
        <v>0</v>
      </c>
      <c r="K1817" s="10"/>
      <c r="L1817" s="17"/>
      <c r="M1817" s="49"/>
    </row>
    <row r="1818" spans="1:13" ht="26.4">
      <c r="A1818" s="77" t="e">
        <f>VLOOKUP(B1818,#REF!,3,FALSE)</f>
        <v>#REF!</v>
      </c>
      <c r="B1818" s="103">
        <v>2946</v>
      </c>
      <c r="C1818" s="64" t="s">
        <v>225</v>
      </c>
      <c r="D1818" s="86" t="s">
        <v>507</v>
      </c>
      <c r="E1818" s="87" t="s">
        <v>227</v>
      </c>
      <c r="F1818" s="51" t="s">
        <v>12</v>
      </c>
      <c r="G1818" s="28">
        <f>SUM(G1816:G1817)</f>
        <v>2371</v>
      </c>
      <c r="H1818" s="28">
        <f>SUM(H1816:H1817)</f>
        <v>2023.7</v>
      </c>
      <c r="I1818" s="28">
        <f t="shared" si="118"/>
        <v>85.352172079291449</v>
      </c>
      <c r="J1818" s="28">
        <f t="shared" si="125"/>
        <v>-347.29999999999995</v>
      </c>
      <c r="K1818" s="28">
        <f>SUM(K1816:K1817)</f>
        <v>-347.3</v>
      </c>
      <c r="L1818" s="186"/>
      <c r="M1818" s="53"/>
    </row>
    <row r="1819" spans="1:13" ht="26.4">
      <c r="A1819" s="77" t="e">
        <f>VLOOKUP(B1819,#REF!,3,FALSE)</f>
        <v>#REF!</v>
      </c>
      <c r="B1819" s="159">
        <v>2946</v>
      </c>
      <c r="C1819" s="89" t="s">
        <v>225</v>
      </c>
      <c r="D1819" s="90"/>
      <c r="E1819" s="95"/>
      <c r="F1819" s="92" t="s">
        <v>13</v>
      </c>
      <c r="G1819" s="72">
        <f>+G1818+G1815</f>
        <v>3003.5</v>
      </c>
      <c r="H1819" s="72">
        <f>+H1818+H1815</f>
        <v>2553.6999999999998</v>
      </c>
      <c r="I1819" s="72">
        <f t="shared" si="118"/>
        <v>85.024138505077403</v>
      </c>
      <c r="J1819" s="72">
        <f t="shared" si="125"/>
        <v>-449.80000000000018</v>
      </c>
      <c r="K1819" s="72">
        <f>+K1818+K1815</f>
        <v>-449.8</v>
      </c>
      <c r="L1819" s="187"/>
      <c r="M1819" s="102"/>
    </row>
    <row r="1820" spans="1:13" ht="26.4">
      <c r="A1820" s="77" t="e">
        <f>VLOOKUP(B1820,#REF!,3,FALSE)</f>
        <v>#REF!</v>
      </c>
      <c r="B1820" s="24">
        <v>1627</v>
      </c>
      <c r="C1820" s="27" t="s">
        <v>236</v>
      </c>
      <c r="D1820" s="36" t="s">
        <v>112</v>
      </c>
      <c r="E1820" s="49" t="s">
        <v>1491</v>
      </c>
      <c r="F1820" s="41" t="s">
        <v>8</v>
      </c>
      <c r="G1820" s="10">
        <v>16090.3</v>
      </c>
      <c r="H1820" s="10">
        <v>10146.4</v>
      </c>
      <c r="I1820" s="35">
        <f t="shared" si="118"/>
        <v>63.059110147107269</v>
      </c>
      <c r="J1820" s="10">
        <f t="shared" si="125"/>
        <v>-5943.9</v>
      </c>
      <c r="K1820" s="212">
        <v>-237.1</v>
      </c>
      <c r="L1820" s="12" t="s">
        <v>27</v>
      </c>
      <c r="M1820" s="15" t="s">
        <v>1492</v>
      </c>
    </row>
    <row r="1821" spans="1:13">
      <c r="A1821" s="77" t="e">
        <f>VLOOKUP(B1821,#REF!,3,FALSE)</f>
        <v>#REF!</v>
      </c>
      <c r="B1821" s="24">
        <v>1627</v>
      </c>
      <c r="C1821" s="27" t="s">
        <v>236</v>
      </c>
      <c r="D1821" s="36" t="s">
        <v>112</v>
      </c>
      <c r="E1821" s="49" t="s">
        <v>1491</v>
      </c>
      <c r="F1821" s="41" t="s">
        <v>8</v>
      </c>
      <c r="G1821" s="10"/>
      <c r="H1821" s="10"/>
      <c r="I1821" s="21" t="str">
        <f t="shared" si="118"/>
        <v/>
      </c>
      <c r="J1821" s="10"/>
      <c r="K1821" s="10">
        <v>-35.6</v>
      </c>
      <c r="L1821" s="76" t="s">
        <v>18</v>
      </c>
      <c r="M1821" s="15" t="s">
        <v>1493</v>
      </c>
    </row>
    <row r="1822" spans="1:13">
      <c r="A1822" s="77" t="e">
        <f>VLOOKUP(B1822,#REF!,3,FALSE)</f>
        <v>#REF!</v>
      </c>
      <c r="B1822" s="24">
        <v>1627</v>
      </c>
      <c r="C1822" s="27" t="s">
        <v>236</v>
      </c>
      <c r="D1822" s="36" t="s">
        <v>112</v>
      </c>
      <c r="E1822" s="49" t="s">
        <v>1491</v>
      </c>
      <c r="F1822" s="41" t="s">
        <v>8</v>
      </c>
      <c r="G1822" s="10"/>
      <c r="H1822" s="10"/>
      <c r="I1822" s="21" t="str">
        <f t="shared" si="118"/>
        <v/>
      </c>
      <c r="J1822" s="10"/>
      <c r="K1822" s="10">
        <v>-35.700000000000003</v>
      </c>
      <c r="L1822" s="12" t="s">
        <v>50</v>
      </c>
      <c r="M1822" s="360" t="s">
        <v>1374</v>
      </c>
    </row>
    <row r="1823" spans="1:13" ht="92.4">
      <c r="A1823" s="77" t="e">
        <f>VLOOKUP(B1823,#REF!,3,FALSE)</f>
        <v>#REF!</v>
      </c>
      <c r="B1823" s="24">
        <v>1627</v>
      </c>
      <c r="C1823" s="27" t="s">
        <v>236</v>
      </c>
      <c r="D1823" s="36" t="s">
        <v>112</v>
      </c>
      <c r="E1823" s="49" t="s">
        <v>1491</v>
      </c>
      <c r="F1823" s="41" t="s">
        <v>8</v>
      </c>
      <c r="G1823" s="10"/>
      <c r="H1823" s="10"/>
      <c r="I1823" s="35" t="str">
        <f t="shared" si="118"/>
        <v/>
      </c>
      <c r="J1823" s="10"/>
      <c r="K1823" s="10">
        <v>-5635.5</v>
      </c>
      <c r="L1823" s="182" t="s">
        <v>121</v>
      </c>
      <c r="M1823" s="15" t="s">
        <v>1494</v>
      </c>
    </row>
    <row r="1824" spans="1:13" ht="26.4">
      <c r="A1824" s="77" t="e">
        <f>VLOOKUP(B1824,#REF!,3,FALSE)</f>
        <v>#REF!</v>
      </c>
      <c r="B1824" s="24">
        <v>1627</v>
      </c>
      <c r="C1824" s="27" t="s">
        <v>236</v>
      </c>
      <c r="D1824" s="36" t="s">
        <v>112</v>
      </c>
      <c r="E1824" s="49" t="s">
        <v>1491</v>
      </c>
      <c r="F1824" s="41" t="s">
        <v>25</v>
      </c>
      <c r="G1824" s="10">
        <v>43.7</v>
      </c>
      <c r="H1824" s="10">
        <v>35.700000000000003</v>
      </c>
      <c r="I1824" s="35">
        <f t="shared" si="118"/>
        <v>81.693363844393602</v>
      </c>
      <c r="J1824" s="10">
        <f t="shared" si="125"/>
        <v>-8</v>
      </c>
      <c r="K1824" s="10">
        <v>-2.2000000000000002</v>
      </c>
      <c r="L1824" s="182" t="s">
        <v>56</v>
      </c>
      <c r="M1824" s="15" t="s">
        <v>907</v>
      </c>
    </row>
    <row r="1825" spans="1:13" ht="52.8">
      <c r="A1825" s="77" t="e">
        <f>VLOOKUP(B1825,#REF!,3,FALSE)</f>
        <v>#REF!</v>
      </c>
      <c r="B1825" s="24">
        <v>1627</v>
      </c>
      <c r="C1825" s="27" t="s">
        <v>236</v>
      </c>
      <c r="D1825" s="36" t="s">
        <v>112</v>
      </c>
      <c r="E1825" s="49" t="s">
        <v>1491</v>
      </c>
      <c r="F1825" s="41" t="s">
        <v>25</v>
      </c>
      <c r="G1825" s="10"/>
      <c r="H1825" s="10"/>
      <c r="I1825" s="21" t="str">
        <f t="shared" si="118"/>
        <v/>
      </c>
      <c r="J1825" s="10"/>
      <c r="K1825" s="10">
        <v>-5.8</v>
      </c>
      <c r="L1825" s="12" t="s">
        <v>10</v>
      </c>
      <c r="M1825" s="15" t="s">
        <v>1495</v>
      </c>
    </row>
    <row r="1826" spans="1:13" ht="26.4">
      <c r="A1826" s="77" t="e">
        <f>VLOOKUP(B1826,#REF!,3,FALSE)</f>
        <v>#REF!</v>
      </c>
      <c r="B1826" s="24">
        <v>1627</v>
      </c>
      <c r="C1826" s="27" t="s">
        <v>236</v>
      </c>
      <c r="D1826" s="36" t="s">
        <v>112</v>
      </c>
      <c r="E1826" s="49" t="s">
        <v>1491</v>
      </c>
      <c r="F1826" s="41" t="s">
        <v>333</v>
      </c>
      <c r="G1826" s="10">
        <v>318</v>
      </c>
      <c r="H1826" s="10">
        <v>250</v>
      </c>
      <c r="I1826" s="10">
        <f t="shared" si="118"/>
        <v>78.616352201257868</v>
      </c>
      <c r="J1826" s="10">
        <f t="shared" si="125"/>
        <v>-68</v>
      </c>
      <c r="K1826" s="10">
        <v>-68</v>
      </c>
      <c r="L1826" s="17" t="s">
        <v>121</v>
      </c>
      <c r="M1826" s="15" t="s">
        <v>1496</v>
      </c>
    </row>
    <row r="1827" spans="1:13">
      <c r="A1827" s="77" t="e">
        <f>VLOOKUP(B1827,#REF!,3,FALSE)</f>
        <v>#REF!</v>
      </c>
      <c r="B1827" s="24">
        <v>1627</v>
      </c>
      <c r="C1827" s="27" t="s">
        <v>236</v>
      </c>
      <c r="D1827" s="36" t="s">
        <v>112</v>
      </c>
      <c r="E1827" s="49" t="s">
        <v>1491</v>
      </c>
      <c r="F1827" s="41" t="s">
        <v>602</v>
      </c>
      <c r="G1827" s="10">
        <v>11.6</v>
      </c>
      <c r="H1827" s="10">
        <v>6.6</v>
      </c>
      <c r="I1827" s="10">
        <f t="shared" si="118"/>
        <v>56.896551724137936</v>
      </c>
      <c r="J1827" s="10">
        <f t="shared" si="125"/>
        <v>-5</v>
      </c>
      <c r="K1827" s="10">
        <v>-1.1000000000000001</v>
      </c>
      <c r="L1827" s="12" t="s">
        <v>27</v>
      </c>
      <c r="M1827" s="15" t="s">
        <v>1497</v>
      </c>
    </row>
    <row r="1828" spans="1:13">
      <c r="A1828" s="77" t="e">
        <f>VLOOKUP(B1828,#REF!,3,FALSE)</f>
        <v>#REF!</v>
      </c>
      <c r="B1828" s="24">
        <v>1627</v>
      </c>
      <c r="C1828" s="27" t="s">
        <v>236</v>
      </c>
      <c r="D1828" s="36" t="s">
        <v>112</v>
      </c>
      <c r="E1828" s="49" t="s">
        <v>1491</v>
      </c>
      <c r="F1828" s="41"/>
      <c r="G1828" s="10"/>
      <c r="H1828" s="10"/>
      <c r="I1828" s="10" t="str">
        <f t="shared" si="118"/>
        <v/>
      </c>
      <c r="J1828" s="10"/>
      <c r="K1828" s="10">
        <v>-3</v>
      </c>
      <c r="L1828" s="12" t="s">
        <v>50</v>
      </c>
      <c r="M1828" s="15" t="s">
        <v>1415</v>
      </c>
    </row>
    <row r="1829" spans="1:13">
      <c r="A1829" s="77" t="e">
        <f>VLOOKUP(B1829,#REF!,3,FALSE)</f>
        <v>#REF!</v>
      </c>
      <c r="B1829" s="24">
        <v>1627</v>
      </c>
      <c r="C1829" s="27" t="s">
        <v>236</v>
      </c>
      <c r="D1829" s="36" t="s">
        <v>112</v>
      </c>
      <c r="E1829" s="49" t="s">
        <v>1491</v>
      </c>
      <c r="F1829" s="41"/>
      <c r="G1829" s="10"/>
      <c r="H1829" s="10"/>
      <c r="I1829" s="10" t="str">
        <f t="shared" si="118"/>
        <v/>
      </c>
      <c r="J1829" s="10"/>
      <c r="K1829" s="10">
        <v>-0.9</v>
      </c>
      <c r="L1829" s="12" t="s">
        <v>27</v>
      </c>
      <c r="M1829" s="15" t="s">
        <v>1498</v>
      </c>
    </row>
    <row r="1830" spans="1:13" ht="26.4">
      <c r="A1830" s="77" t="e">
        <f>VLOOKUP(B1830,#REF!,3,FALSE)</f>
        <v>#REF!</v>
      </c>
      <c r="B1830" s="24">
        <v>1627</v>
      </c>
      <c r="C1830" s="27" t="s">
        <v>236</v>
      </c>
      <c r="D1830" s="36" t="s">
        <v>112</v>
      </c>
      <c r="E1830" s="49" t="s">
        <v>1491</v>
      </c>
      <c r="F1830" s="41" t="s">
        <v>26</v>
      </c>
      <c r="G1830" s="10">
        <v>244</v>
      </c>
      <c r="H1830" s="10">
        <v>203.2</v>
      </c>
      <c r="I1830" s="10">
        <f t="shared" si="118"/>
        <v>83.278688524590166</v>
      </c>
      <c r="J1830" s="10">
        <f t="shared" si="125"/>
        <v>-40.800000000000011</v>
      </c>
      <c r="K1830" s="10">
        <v>-5.0999999999999996</v>
      </c>
      <c r="L1830" s="12" t="s">
        <v>56</v>
      </c>
      <c r="M1830" s="15" t="s">
        <v>907</v>
      </c>
    </row>
    <row r="1831" spans="1:13" ht="52.8">
      <c r="A1831" s="77" t="e">
        <f>VLOOKUP(B1831,#REF!,3,FALSE)</f>
        <v>#REF!</v>
      </c>
      <c r="B1831" s="24">
        <v>1627</v>
      </c>
      <c r="C1831" s="27" t="s">
        <v>236</v>
      </c>
      <c r="D1831" s="36" t="s">
        <v>112</v>
      </c>
      <c r="E1831" s="49" t="s">
        <v>1491</v>
      </c>
      <c r="F1831" s="41" t="s">
        <v>26</v>
      </c>
      <c r="G1831" s="10"/>
      <c r="H1831" s="10"/>
      <c r="I1831" s="10" t="str">
        <f t="shared" si="118"/>
        <v/>
      </c>
      <c r="J1831" s="10"/>
      <c r="K1831" s="10">
        <v>-35.700000000000003</v>
      </c>
      <c r="L1831" s="12" t="s">
        <v>10</v>
      </c>
      <c r="M1831" s="15" t="s">
        <v>1495</v>
      </c>
    </row>
    <row r="1832" spans="1:13" ht="26.4">
      <c r="A1832" s="77" t="e">
        <f>VLOOKUP(B1832,#REF!,3,FALSE)</f>
        <v>#REF!</v>
      </c>
      <c r="B1832" s="24">
        <v>1627</v>
      </c>
      <c r="C1832" s="27" t="s">
        <v>236</v>
      </c>
      <c r="D1832" s="36" t="s">
        <v>112</v>
      </c>
      <c r="E1832" s="49" t="s">
        <v>1491</v>
      </c>
      <c r="F1832" s="41" t="s">
        <v>1499</v>
      </c>
      <c r="G1832" s="10">
        <v>1807</v>
      </c>
      <c r="H1832" s="10">
        <v>1416.9</v>
      </c>
      <c r="I1832" s="10">
        <f t="shared" si="118"/>
        <v>78.411732152739361</v>
      </c>
      <c r="J1832" s="10">
        <f t="shared" si="125"/>
        <v>-390.09999999999991</v>
      </c>
      <c r="K1832" s="10">
        <v>-390.1</v>
      </c>
      <c r="L1832" s="12" t="s">
        <v>121</v>
      </c>
      <c r="M1832" s="15" t="s">
        <v>1496</v>
      </c>
    </row>
    <row r="1833" spans="1:13">
      <c r="A1833" s="77" t="e">
        <f>VLOOKUP(B1833,#REF!,3,FALSE)</f>
        <v>#REF!</v>
      </c>
      <c r="B1833" s="24">
        <v>1627</v>
      </c>
      <c r="C1833" s="27" t="s">
        <v>236</v>
      </c>
      <c r="D1833" s="36" t="s">
        <v>112</v>
      </c>
      <c r="E1833" s="49" t="s">
        <v>1491</v>
      </c>
      <c r="F1833" s="41" t="s">
        <v>332</v>
      </c>
      <c r="G1833" s="10">
        <v>63.1</v>
      </c>
      <c r="H1833" s="10">
        <v>35.799999999999997</v>
      </c>
      <c r="I1833" s="10">
        <f t="shared" si="118"/>
        <v>56.735340729001585</v>
      </c>
      <c r="J1833" s="10">
        <f t="shared" si="125"/>
        <v>-27.300000000000004</v>
      </c>
      <c r="K1833" s="10">
        <v>-8</v>
      </c>
      <c r="L1833" s="12" t="s">
        <v>18</v>
      </c>
      <c r="M1833" s="15" t="s">
        <v>506</v>
      </c>
    </row>
    <row r="1834" spans="1:13">
      <c r="A1834" s="77" t="e">
        <f>VLOOKUP(B1834,#REF!,3,FALSE)</f>
        <v>#REF!</v>
      </c>
      <c r="B1834" s="24">
        <v>1627</v>
      </c>
      <c r="C1834" s="27" t="s">
        <v>236</v>
      </c>
      <c r="D1834" s="36" t="s">
        <v>112</v>
      </c>
      <c r="E1834" s="49" t="s">
        <v>1491</v>
      </c>
      <c r="F1834" s="41" t="s">
        <v>332</v>
      </c>
      <c r="G1834" s="10"/>
      <c r="H1834" s="10"/>
      <c r="I1834" s="10" t="str">
        <f t="shared" si="118"/>
        <v/>
      </c>
      <c r="J1834" s="10"/>
      <c r="K1834" s="10">
        <v>-13.3</v>
      </c>
      <c r="L1834" s="12" t="s">
        <v>50</v>
      </c>
      <c r="M1834" s="15" t="s">
        <v>1374</v>
      </c>
    </row>
    <row r="1835" spans="1:13">
      <c r="A1835" s="77" t="e">
        <f>VLOOKUP(B1835,#REF!,3,FALSE)</f>
        <v>#REF!</v>
      </c>
      <c r="B1835" s="24">
        <v>1627</v>
      </c>
      <c r="C1835" s="27" t="s">
        <v>236</v>
      </c>
      <c r="D1835" s="36" t="s">
        <v>112</v>
      </c>
      <c r="E1835" s="49" t="s">
        <v>1491</v>
      </c>
      <c r="F1835" s="41" t="s">
        <v>332</v>
      </c>
      <c r="G1835" s="10"/>
      <c r="H1835" s="10"/>
      <c r="I1835" s="10" t="str">
        <f t="shared" si="118"/>
        <v/>
      </c>
      <c r="J1835" s="10"/>
      <c r="K1835" s="10">
        <v>-1</v>
      </c>
      <c r="L1835" s="12" t="s">
        <v>27</v>
      </c>
      <c r="M1835" s="15" t="s">
        <v>1498</v>
      </c>
    </row>
    <row r="1836" spans="1:13" ht="26.4">
      <c r="A1836" s="77" t="e">
        <f>VLOOKUP(B1836,#REF!,3,FALSE)</f>
        <v>#REF!</v>
      </c>
      <c r="B1836" s="24">
        <v>1627</v>
      </c>
      <c r="C1836" s="27" t="s">
        <v>236</v>
      </c>
      <c r="D1836" s="36" t="s">
        <v>112</v>
      </c>
      <c r="E1836" s="49" t="s">
        <v>1491</v>
      </c>
      <c r="F1836" s="41" t="s">
        <v>332</v>
      </c>
      <c r="G1836" s="10"/>
      <c r="H1836" s="10"/>
      <c r="I1836" s="10" t="str">
        <f t="shared" si="118"/>
        <v/>
      </c>
      <c r="J1836" s="10"/>
      <c r="K1836" s="10">
        <v>-5</v>
      </c>
      <c r="L1836" s="12" t="s">
        <v>56</v>
      </c>
      <c r="M1836" s="15" t="s">
        <v>1500</v>
      </c>
    </row>
    <row r="1837" spans="1:13" ht="26.4">
      <c r="A1837" s="77" t="e">
        <f>VLOOKUP(B1837,#REF!,3,FALSE)</f>
        <v>#REF!</v>
      </c>
      <c r="B1837" s="24">
        <v>1627</v>
      </c>
      <c r="C1837" s="27" t="s">
        <v>236</v>
      </c>
      <c r="D1837" s="36" t="s">
        <v>112</v>
      </c>
      <c r="E1837" s="49" t="s">
        <v>1491</v>
      </c>
      <c r="F1837" s="41" t="s">
        <v>298</v>
      </c>
      <c r="G1837" s="10">
        <v>15</v>
      </c>
      <c r="H1837" s="10">
        <v>0</v>
      </c>
      <c r="I1837" s="10">
        <f t="shared" si="118"/>
        <v>0</v>
      </c>
      <c r="J1837" s="10">
        <f t="shared" si="125"/>
        <v>-15</v>
      </c>
      <c r="K1837" s="10">
        <v>-15</v>
      </c>
      <c r="L1837" s="12" t="s">
        <v>10</v>
      </c>
      <c r="M1837" s="15" t="s">
        <v>1501</v>
      </c>
    </row>
    <row r="1838" spans="1:13" ht="26.4">
      <c r="A1838" s="77" t="e">
        <f>VLOOKUP(B1838,#REF!,3,FALSE)</f>
        <v>#REF!</v>
      </c>
      <c r="B1838" s="24">
        <v>1627</v>
      </c>
      <c r="C1838" s="27" t="s">
        <v>236</v>
      </c>
      <c r="D1838" s="36" t="s">
        <v>112</v>
      </c>
      <c r="E1838" s="49" t="s">
        <v>1491</v>
      </c>
      <c r="F1838" s="41" t="s">
        <v>320</v>
      </c>
      <c r="G1838" s="10">
        <v>17</v>
      </c>
      <c r="H1838" s="10">
        <v>0</v>
      </c>
      <c r="I1838" s="10">
        <f t="shared" si="118"/>
        <v>0</v>
      </c>
      <c r="J1838" s="10">
        <f t="shared" si="125"/>
        <v>-17</v>
      </c>
      <c r="K1838" s="10">
        <v>-17</v>
      </c>
      <c r="L1838" s="12" t="s">
        <v>10</v>
      </c>
      <c r="M1838" s="15" t="s">
        <v>1501</v>
      </c>
    </row>
    <row r="1839" spans="1:13" ht="26.4">
      <c r="A1839" s="77" t="e">
        <f>VLOOKUP(B1839,#REF!,3,FALSE)</f>
        <v>#REF!</v>
      </c>
      <c r="B1839" s="103">
        <v>1627</v>
      </c>
      <c r="C1839" s="81" t="s">
        <v>236</v>
      </c>
      <c r="D1839" s="50" t="s">
        <v>112</v>
      </c>
      <c r="E1839" s="93" t="s">
        <v>1491</v>
      </c>
      <c r="F1839" s="51" t="s">
        <v>12</v>
      </c>
      <c r="G1839" s="28">
        <f>SUM(G1820:G1838)</f>
        <v>18609.699999999997</v>
      </c>
      <c r="H1839" s="28">
        <f>SUM(H1820:H1838)</f>
        <v>12094.6</v>
      </c>
      <c r="I1839" s="28">
        <f t="shared" si="118"/>
        <v>64.990838111307554</v>
      </c>
      <c r="J1839" s="28">
        <f t="shared" si="125"/>
        <v>-6515.0999999999967</v>
      </c>
      <c r="K1839" s="28">
        <f>SUM(K1820:K1838)</f>
        <v>-6515.1</v>
      </c>
      <c r="L1839" s="186"/>
      <c r="M1839" s="53"/>
    </row>
    <row r="1840" spans="1:13" ht="26.4">
      <c r="A1840" s="77" t="e">
        <f>VLOOKUP(B1840,#REF!,3,FALSE)</f>
        <v>#REF!</v>
      </c>
      <c r="B1840" s="159">
        <v>1627</v>
      </c>
      <c r="C1840" s="82" t="s">
        <v>236</v>
      </c>
      <c r="D1840" s="90"/>
      <c r="E1840" s="104"/>
      <c r="F1840" s="92" t="s">
        <v>13</v>
      </c>
      <c r="G1840" s="72">
        <f>+G1839</f>
        <v>18609.699999999997</v>
      </c>
      <c r="H1840" s="72">
        <f t="shared" ref="H1840:K1840" si="127">+H1839</f>
        <v>12094.6</v>
      </c>
      <c r="I1840" s="72">
        <f t="shared" si="118"/>
        <v>64.990838111307554</v>
      </c>
      <c r="J1840" s="72">
        <f t="shared" si="125"/>
        <v>-6515.0999999999967</v>
      </c>
      <c r="K1840" s="72">
        <f t="shared" si="127"/>
        <v>-6515.1</v>
      </c>
      <c r="L1840" s="187"/>
      <c r="M1840" s="102"/>
    </row>
    <row r="1841" spans="1:13" ht="26.4">
      <c r="A1841" s="77" t="e">
        <f>VLOOKUP(B1841,#REF!,3,FALSE)</f>
        <v>#REF!</v>
      </c>
      <c r="B1841" s="158">
        <v>1837</v>
      </c>
      <c r="C1841" s="26" t="s">
        <v>306</v>
      </c>
      <c r="D1841" s="12" t="s">
        <v>6</v>
      </c>
      <c r="E1841" s="49" t="s">
        <v>212</v>
      </c>
      <c r="F1841" s="13" t="s">
        <v>8</v>
      </c>
      <c r="G1841" s="10"/>
      <c r="H1841" s="10"/>
      <c r="I1841" s="10" t="str">
        <f t="shared" si="118"/>
        <v/>
      </c>
      <c r="J1841" s="10">
        <f t="shared" si="125"/>
        <v>0</v>
      </c>
      <c r="K1841" s="10"/>
      <c r="L1841" s="204"/>
      <c r="M1841" s="16"/>
    </row>
    <row r="1842" spans="1:13" ht="26.4">
      <c r="A1842" s="77" t="e">
        <f>VLOOKUP(B1842,#REF!,3,FALSE)</f>
        <v>#REF!</v>
      </c>
      <c r="B1842" s="105">
        <v>1837</v>
      </c>
      <c r="C1842" s="64" t="s">
        <v>306</v>
      </c>
      <c r="D1842" s="86" t="s">
        <v>6</v>
      </c>
      <c r="E1842" s="93" t="s">
        <v>212</v>
      </c>
      <c r="F1842" s="51" t="s">
        <v>12</v>
      </c>
      <c r="G1842" s="28">
        <f>SUM(G1841)</f>
        <v>0</v>
      </c>
      <c r="H1842" s="28">
        <f>SUM(H1841)</f>
        <v>0</v>
      </c>
      <c r="I1842" s="28" t="e">
        <f t="shared" si="118"/>
        <v>#DIV/0!</v>
      </c>
      <c r="J1842" s="28">
        <f t="shared" si="125"/>
        <v>0</v>
      </c>
      <c r="K1842" s="28">
        <f>SUM(K1841)</f>
        <v>0</v>
      </c>
      <c r="L1842" s="186"/>
      <c r="M1842" s="96" t="s">
        <v>334</v>
      </c>
    </row>
    <row r="1843" spans="1:13" ht="26.4">
      <c r="A1843" s="77" t="e">
        <f>VLOOKUP(B1843,#REF!,3,FALSE)</f>
        <v>#REF!</v>
      </c>
      <c r="B1843" s="88">
        <v>1837</v>
      </c>
      <c r="C1843" s="89" t="s">
        <v>306</v>
      </c>
      <c r="D1843" s="90"/>
      <c r="E1843" s="100"/>
      <c r="F1843" s="110" t="s">
        <v>13</v>
      </c>
      <c r="G1843" s="72">
        <f>+G1842</f>
        <v>0</v>
      </c>
      <c r="H1843" s="72">
        <f t="shared" ref="H1843" si="128">+H1842</f>
        <v>0</v>
      </c>
      <c r="I1843" s="72" t="e">
        <f t="shared" si="118"/>
        <v>#DIV/0!</v>
      </c>
      <c r="J1843" s="72">
        <f t="shared" si="125"/>
        <v>0</v>
      </c>
      <c r="K1843" s="72">
        <f>+K1842</f>
        <v>0</v>
      </c>
      <c r="L1843" s="187"/>
      <c r="M1843" s="181" t="s">
        <v>334</v>
      </c>
    </row>
    <row r="1844" spans="1:13" ht="52.8">
      <c r="A1844" s="77" t="e">
        <f>VLOOKUP(B1844,#REF!,3,FALSE)</f>
        <v>#REF!</v>
      </c>
      <c r="B1844" s="158">
        <v>1838</v>
      </c>
      <c r="C1844" s="26" t="s">
        <v>307</v>
      </c>
      <c r="D1844" s="12" t="s">
        <v>6</v>
      </c>
      <c r="E1844" s="49" t="s">
        <v>212</v>
      </c>
      <c r="F1844" s="13" t="s">
        <v>8</v>
      </c>
      <c r="G1844" s="10"/>
      <c r="H1844" s="10"/>
      <c r="I1844" s="10" t="str">
        <f t="shared" si="118"/>
        <v/>
      </c>
      <c r="J1844" s="10">
        <f t="shared" si="125"/>
        <v>0</v>
      </c>
      <c r="K1844" s="10"/>
      <c r="L1844" s="204"/>
      <c r="M1844" s="16"/>
    </row>
    <row r="1845" spans="1:13" ht="52.8">
      <c r="A1845" s="77" t="e">
        <f>VLOOKUP(B1845,#REF!,3,FALSE)</f>
        <v>#REF!</v>
      </c>
      <c r="B1845" s="105">
        <v>1838</v>
      </c>
      <c r="C1845" s="64" t="s">
        <v>307</v>
      </c>
      <c r="D1845" s="86" t="s">
        <v>6</v>
      </c>
      <c r="E1845" s="93" t="s">
        <v>212</v>
      </c>
      <c r="F1845" s="51" t="s">
        <v>12</v>
      </c>
      <c r="G1845" s="28">
        <f>SUM(G1844)</f>
        <v>0</v>
      </c>
      <c r="H1845" s="28">
        <f>SUM(H1844)</f>
        <v>0</v>
      </c>
      <c r="I1845" s="28" t="e">
        <f t="shared" si="118"/>
        <v>#DIV/0!</v>
      </c>
      <c r="J1845" s="28">
        <f t="shared" si="125"/>
        <v>0</v>
      </c>
      <c r="K1845" s="28">
        <f>SUM(K1844)</f>
        <v>0</v>
      </c>
      <c r="L1845" s="186"/>
      <c r="M1845" s="96" t="s">
        <v>334</v>
      </c>
    </row>
    <row r="1846" spans="1:13" ht="52.8">
      <c r="A1846" s="77" t="e">
        <f>VLOOKUP(B1846,#REF!,3,FALSE)</f>
        <v>#REF!</v>
      </c>
      <c r="B1846" s="88">
        <v>1838</v>
      </c>
      <c r="C1846" s="89" t="s">
        <v>307</v>
      </c>
      <c r="D1846" s="90"/>
      <c r="E1846" s="100"/>
      <c r="F1846" s="110" t="s">
        <v>13</v>
      </c>
      <c r="G1846" s="72">
        <f>+G1845</f>
        <v>0</v>
      </c>
      <c r="H1846" s="72">
        <f t="shared" ref="H1846" si="129">+H1845</f>
        <v>0</v>
      </c>
      <c r="I1846" s="72" t="e">
        <f t="shared" si="118"/>
        <v>#DIV/0!</v>
      </c>
      <c r="J1846" s="72">
        <f t="shared" si="125"/>
        <v>0</v>
      </c>
      <c r="K1846" s="72">
        <f>+K1845</f>
        <v>0</v>
      </c>
      <c r="L1846" s="187"/>
      <c r="M1846" s="181" t="s">
        <v>334</v>
      </c>
    </row>
    <row r="1847" spans="1:13" ht="26.4">
      <c r="A1847" s="77" t="e">
        <f>VLOOKUP(B1847,#REF!,3,FALSE)</f>
        <v>#REF!</v>
      </c>
      <c r="B1847" s="158">
        <v>1839</v>
      </c>
      <c r="C1847" s="26" t="s">
        <v>308</v>
      </c>
      <c r="D1847" s="12" t="s">
        <v>6</v>
      </c>
      <c r="E1847" s="49" t="s">
        <v>212</v>
      </c>
      <c r="F1847" s="13" t="s">
        <v>8</v>
      </c>
      <c r="G1847" s="10"/>
      <c r="H1847" s="10"/>
      <c r="I1847" s="10" t="str">
        <f t="shared" si="118"/>
        <v/>
      </c>
      <c r="J1847" s="10">
        <f t="shared" si="125"/>
        <v>0</v>
      </c>
      <c r="K1847" s="18"/>
      <c r="L1847" s="204"/>
      <c r="M1847" s="16"/>
    </row>
    <row r="1848" spans="1:13" ht="26.4">
      <c r="A1848" s="77" t="e">
        <f>VLOOKUP(B1848,#REF!,3,FALSE)</f>
        <v>#REF!</v>
      </c>
      <c r="B1848" s="105">
        <v>1839</v>
      </c>
      <c r="C1848" s="64" t="s">
        <v>308</v>
      </c>
      <c r="D1848" s="86" t="s">
        <v>6</v>
      </c>
      <c r="E1848" s="93" t="s">
        <v>212</v>
      </c>
      <c r="F1848" s="51" t="s">
        <v>12</v>
      </c>
      <c r="G1848" s="28">
        <f>SUM(G1847)</f>
        <v>0</v>
      </c>
      <c r="H1848" s="28">
        <f>SUM(H1847)</f>
        <v>0</v>
      </c>
      <c r="I1848" s="28" t="e">
        <f t="shared" si="118"/>
        <v>#DIV/0!</v>
      </c>
      <c r="J1848" s="28">
        <f t="shared" si="125"/>
        <v>0</v>
      </c>
      <c r="K1848" s="28">
        <f>SUM(K1847)</f>
        <v>0</v>
      </c>
      <c r="L1848" s="186"/>
      <c r="M1848" s="96" t="s">
        <v>334</v>
      </c>
    </row>
    <row r="1849" spans="1:13" ht="26.4">
      <c r="A1849" s="77" t="e">
        <f>VLOOKUP(B1849,#REF!,3,FALSE)</f>
        <v>#REF!</v>
      </c>
      <c r="B1849" s="88">
        <v>1839</v>
      </c>
      <c r="C1849" s="89" t="s">
        <v>308</v>
      </c>
      <c r="D1849" s="90"/>
      <c r="E1849" s="100"/>
      <c r="F1849" s="110" t="s">
        <v>13</v>
      </c>
      <c r="G1849" s="72">
        <f>+G1848</f>
        <v>0</v>
      </c>
      <c r="H1849" s="72">
        <f t="shared" ref="H1849" si="130">+H1848</f>
        <v>0</v>
      </c>
      <c r="I1849" s="72" t="e">
        <f t="shared" si="118"/>
        <v>#DIV/0!</v>
      </c>
      <c r="J1849" s="72">
        <f t="shared" si="125"/>
        <v>0</v>
      </c>
      <c r="K1849" s="72">
        <f>+K1848</f>
        <v>0</v>
      </c>
      <c r="L1849" s="187"/>
      <c r="M1849" s="181" t="s">
        <v>334</v>
      </c>
    </row>
    <row r="1850" spans="1:13">
      <c r="A1850" s="77" t="e">
        <f>VLOOKUP(B1850,#REF!,3,FALSE)</f>
        <v>#REF!</v>
      </c>
      <c r="B1850" s="14">
        <v>3048</v>
      </c>
      <c r="C1850" s="39" t="s">
        <v>312</v>
      </c>
      <c r="D1850" s="40" t="s">
        <v>493</v>
      </c>
      <c r="E1850" s="49" t="s">
        <v>313</v>
      </c>
      <c r="F1850" s="13" t="s">
        <v>8</v>
      </c>
      <c r="G1850" s="22">
        <v>34.700000000000003</v>
      </c>
      <c r="H1850" s="22">
        <v>30.1</v>
      </c>
      <c r="I1850" s="22">
        <f t="shared" si="118"/>
        <v>86.743515850144092</v>
      </c>
      <c r="J1850" s="10">
        <f t="shared" si="125"/>
        <v>-4.6000000000000014</v>
      </c>
      <c r="K1850" s="314">
        <v>-2.5</v>
      </c>
      <c r="L1850" s="229" t="s">
        <v>27</v>
      </c>
      <c r="M1850" s="26" t="s">
        <v>494</v>
      </c>
    </row>
    <row r="1851" spans="1:13" ht="26.4">
      <c r="A1851" s="77" t="e">
        <f>VLOOKUP(B1851,#REF!,3,FALSE)</f>
        <v>#REF!</v>
      </c>
      <c r="B1851" s="14">
        <v>3048</v>
      </c>
      <c r="C1851" s="39" t="s">
        <v>312</v>
      </c>
      <c r="D1851" s="40" t="s">
        <v>493</v>
      </c>
      <c r="E1851" s="49" t="s">
        <v>313</v>
      </c>
      <c r="F1851" s="13" t="s">
        <v>8</v>
      </c>
      <c r="G1851" s="22"/>
      <c r="H1851" s="22"/>
      <c r="I1851" s="22"/>
      <c r="J1851" s="10"/>
      <c r="K1851" s="314">
        <v>-0.1</v>
      </c>
      <c r="L1851" s="229" t="s">
        <v>9</v>
      </c>
      <c r="M1851" s="290" t="s">
        <v>394</v>
      </c>
    </row>
    <row r="1852" spans="1:13">
      <c r="A1852" s="77" t="e">
        <f>VLOOKUP(B1852,#REF!,3,FALSE)</f>
        <v>#REF!</v>
      </c>
      <c r="B1852" s="14">
        <v>3048</v>
      </c>
      <c r="C1852" s="39" t="s">
        <v>312</v>
      </c>
      <c r="D1852" s="40" t="s">
        <v>493</v>
      </c>
      <c r="E1852" s="49" t="s">
        <v>313</v>
      </c>
      <c r="F1852" s="13" t="s">
        <v>8</v>
      </c>
      <c r="G1852" s="22"/>
      <c r="H1852" s="22"/>
      <c r="I1852" s="22"/>
      <c r="J1852" s="10"/>
      <c r="K1852" s="314">
        <v>-2</v>
      </c>
      <c r="L1852" s="227" t="s">
        <v>10</v>
      </c>
      <c r="M1852" s="230" t="s">
        <v>495</v>
      </c>
    </row>
    <row r="1853" spans="1:13" ht="26.4">
      <c r="A1853" s="77" t="e">
        <f>VLOOKUP(B1853,#REF!,3,FALSE)</f>
        <v>#REF!</v>
      </c>
      <c r="B1853" s="105">
        <v>3048</v>
      </c>
      <c r="C1853" s="117" t="s">
        <v>312</v>
      </c>
      <c r="D1853" s="150" t="s">
        <v>493</v>
      </c>
      <c r="E1853" s="93" t="s">
        <v>313</v>
      </c>
      <c r="F1853" s="51" t="s">
        <v>12</v>
      </c>
      <c r="G1853" s="28">
        <f>SUM(G1850:G1850)</f>
        <v>34.700000000000003</v>
      </c>
      <c r="H1853" s="28">
        <f>SUM(H1850:H1850)</f>
        <v>30.1</v>
      </c>
      <c r="I1853" s="28">
        <f t="shared" ref="I1853:I1854" si="131">IF(ISBLANK(H1853),"",+H1853/G1853*100)</f>
        <v>86.743515850144092</v>
      </c>
      <c r="J1853" s="28">
        <f>SUM(J1850:J1850)</f>
        <v>-4.6000000000000014</v>
      </c>
      <c r="K1853" s="28">
        <f>SUM(K1850:K1852)</f>
        <v>-4.5999999999999996</v>
      </c>
      <c r="L1853" s="115"/>
      <c r="M1853" s="53"/>
    </row>
    <row r="1854" spans="1:13" ht="26.4">
      <c r="A1854" s="77" t="e">
        <f>VLOOKUP(B1854,#REF!,3,FALSE)</f>
        <v>#REF!</v>
      </c>
      <c r="B1854" s="88">
        <v>3048</v>
      </c>
      <c r="C1854" s="116" t="s">
        <v>312</v>
      </c>
      <c r="D1854" s="165"/>
      <c r="E1854" s="100"/>
      <c r="F1854" s="92" t="s">
        <v>13</v>
      </c>
      <c r="G1854" s="136">
        <f>+G1853</f>
        <v>34.700000000000003</v>
      </c>
      <c r="H1854" s="136">
        <f t="shared" ref="H1854" si="132">+H1853</f>
        <v>30.1</v>
      </c>
      <c r="I1854" s="136">
        <f t="shared" si="131"/>
        <v>86.743515850144092</v>
      </c>
      <c r="J1854" s="136">
        <f>+J1853</f>
        <v>-4.6000000000000014</v>
      </c>
      <c r="K1854" s="136">
        <f>+K1853</f>
        <v>-4.5999999999999996</v>
      </c>
      <c r="L1854" s="187"/>
      <c r="M1854" s="102"/>
    </row>
    <row r="1855" spans="1:13">
      <c r="B1855" s="5"/>
      <c r="C1855" s="8"/>
      <c r="D1855" s="286"/>
      <c r="E1855" s="1"/>
      <c r="F1855" s="2"/>
      <c r="G1855" s="209"/>
      <c r="H1855" s="209"/>
      <c r="I1855" s="6"/>
      <c r="J1855" s="6"/>
      <c r="K1855" s="386"/>
      <c r="L1855" s="205"/>
      <c r="M1855" s="233"/>
    </row>
    <row r="1856" spans="1:13">
      <c r="B1856" s="339"/>
      <c r="C1856" s="3"/>
      <c r="E1856" s="9"/>
      <c r="F1856" s="207" t="s">
        <v>285</v>
      </c>
      <c r="G1856" s="209" t="e">
        <f>SUBTOTAL(9,G3:G1854)</f>
        <v>#REF!</v>
      </c>
      <c r="H1856" s="209" t="e">
        <f>SUBTOTAL(9,H3:H1854)</f>
        <v>#REF!</v>
      </c>
      <c r="I1856" s="209"/>
      <c r="J1856" s="446" t="e">
        <f>SUBTOTAL(9,J3:J1854)</f>
        <v>#REF!</v>
      </c>
      <c r="K1856" s="387" t="e">
        <f>SUBTOTAL(9,K3:K1854)</f>
        <v>#REF!</v>
      </c>
      <c r="L1856" s="205"/>
      <c r="M1856" s="234"/>
    </row>
    <row r="1857" spans="2:13">
      <c r="B1857" s="339"/>
      <c r="C1857" s="3"/>
      <c r="I1857" s="7"/>
      <c r="J1857" s="7"/>
      <c r="K1857" s="388"/>
      <c r="L1857" s="206"/>
      <c r="M1857" s="234"/>
    </row>
    <row r="1858" spans="2:13">
      <c r="B1858" s="339"/>
      <c r="C1858" s="3"/>
      <c r="F1858" s="207" t="s">
        <v>13</v>
      </c>
      <c r="G1858" s="6">
        <v>1219508.0000000002</v>
      </c>
      <c r="H1858" s="6">
        <v>912646.29999999981</v>
      </c>
      <c r="I1858" s="6"/>
      <c r="J1858" s="6">
        <v>-306861.7</v>
      </c>
      <c r="K1858" s="386">
        <v>-306861.69505000004</v>
      </c>
      <c r="L1858" s="205"/>
      <c r="M1858" s="234"/>
    </row>
    <row r="1859" spans="2:13">
      <c r="B1859" s="339"/>
      <c r="C1859" s="3"/>
      <c r="F1859" s="207" t="s">
        <v>12</v>
      </c>
      <c r="G1859" s="209">
        <v>1219508</v>
      </c>
      <c r="H1859" s="209">
        <v>912646.29999999981</v>
      </c>
      <c r="I1859" s="209"/>
      <c r="J1859" s="209">
        <v>-306861.70000000013</v>
      </c>
      <c r="K1859" s="387">
        <v>-306861.69505000004</v>
      </c>
      <c r="L1859" s="205"/>
      <c r="M1859" s="234"/>
    </row>
    <row r="1860" spans="2:13">
      <c r="B1860" s="339"/>
      <c r="C1860" s="3"/>
      <c r="F1860" s="207" t="s">
        <v>286</v>
      </c>
      <c r="G1860" s="6">
        <v>1219507.9999999998</v>
      </c>
      <c r="H1860" s="6">
        <v>912646.29999999993</v>
      </c>
      <c r="I1860" s="6"/>
      <c r="J1860" s="6">
        <v>-306861.70000000013</v>
      </c>
      <c r="K1860" s="386">
        <v>-306861.69505000004</v>
      </c>
      <c r="L1860" s="205"/>
      <c r="M1860" s="234"/>
    </row>
    <row r="1861" spans="2:13">
      <c r="B1861" s="339"/>
      <c r="C1861" s="3"/>
      <c r="I1861" s="7"/>
      <c r="J1861" s="7"/>
      <c r="K1861" s="388"/>
      <c r="L1861" s="206"/>
    </row>
    <row r="1862" spans="2:13">
      <c r="B1862" s="339"/>
      <c r="C1862" s="3"/>
      <c r="I1862" s="7"/>
      <c r="J1862" s="7"/>
      <c r="K1862" s="388"/>
      <c r="L1862" s="206"/>
    </row>
    <row r="1863" spans="2:13">
      <c r="B1863" s="339"/>
      <c r="C1863" s="3"/>
      <c r="G1863" s="210">
        <f>+G1858-G1859</f>
        <v>0</v>
      </c>
      <c r="H1863" s="210">
        <f t="shared" ref="H1863:L1863" si="133">+H1858-H1859</f>
        <v>0</v>
      </c>
      <c r="I1863" s="210">
        <f t="shared" si="133"/>
        <v>0</v>
      </c>
      <c r="J1863" s="210">
        <f t="shared" si="133"/>
        <v>0</v>
      </c>
      <c r="K1863" s="389">
        <f t="shared" si="133"/>
        <v>0</v>
      </c>
      <c r="L1863" s="206">
        <f t="shared" si="133"/>
        <v>0</v>
      </c>
    </row>
    <row r="1864" spans="2:13">
      <c r="B1864" s="339"/>
      <c r="C1864" s="3"/>
      <c r="G1864" s="210">
        <f>+G1859-G1860</f>
        <v>0</v>
      </c>
      <c r="H1864" s="210">
        <f>+H1859-H1860</f>
        <v>0</v>
      </c>
      <c r="I1864" s="210">
        <f>+I1859-I1860</f>
        <v>0</v>
      </c>
      <c r="J1864" s="210">
        <f>+J1859-J1860</f>
        <v>0</v>
      </c>
      <c r="K1864" s="389">
        <f>+K1859-K1860</f>
        <v>0</v>
      </c>
      <c r="L1864" s="206">
        <f>+L1859-L1860</f>
        <v>0</v>
      </c>
    </row>
    <row r="1865" spans="2:13">
      <c r="B1865" s="339"/>
      <c r="C1865" s="3"/>
      <c r="I1865" s="7"/>
      <c r="J1865" s="7"/>
      <c r="K1865" s="388"/>
      <c r="L1865" s="206"/>
    </row>
    <row r="1866" spans="2:13">
      <c r="B1866" s="339"/>
      <c r="C1866" s="3"/>
      <c r="I1866" s="7"/>
      <c r="J1866" s="7"/>
      <c r="K1866" s="388"/>
      <c r="L1866" s="206"/>
    </row>
    <row r="1867" spans="2:13">
      <c r="B1867" s="339"/>
      <c r="C1867" s="3"/>
      <c r="E1867" s="77" t="s">
        <v>314</v>
      </c>
    </row>
    <row r="1868" spans="2:13">
      <c r="B1868" s="339"/>
      <c r="C1868" s="3"/>
      <c r="E1868" s="77" t="s">
        <v>316</v>
      </c>
      <c r="I1868" s="7"/>
      <c r="L1868" s="206"/>
    </row>
    <row r="1871" spans="2:13">
      <c r="C1871" s="77" t="s">
        <v>335</v>
      </c>
      <c r="F1871" s="207" t="s">
        <v>13</v>
      </c>
      <c r="G1871" s="210">
        <v>1257452.1999999997</v>
      </c>
      <c r="H1871" s="210">
        <v>762345</v>
      </c>
      <c r="J1871" s="210">
        <v>-495107.19999999984</v>
      </c>
      <c r="K1871" s="389">
        <v>-495063.99999999994</v>
      </c>
    </row>
    <row r="1872" spans="2:13">
      <c r="F1872" s="207" t="s">
        <v>12</v>
      </c>
      <c r="G1872" s="210">
        <v>1257452.2</v>
      </c>
      <c r="H1872" s="210">
        <v>762345.00000000012</v>
      </c>
      <c r="J1872" s="210">
        <v>-495107.1999999999</v>
      </c>
      <c r="K1872" s="389">
        <v>-495063.99999999988</v>
      </c>
    </row>
    <row r="1873" spans="3:11">
      <c r="F1873" s="207" t="s">
        <v>286</v>
      </c>
      <c r="G1873" s="213">
        <v>1269203.8999999997</v>
      </c>
      <c r="H1873" s="213">
        <v>767617.30000000028</v>
      </c>
      <c r="I1873" s="213"/>
      <c r="J1873" s="213">
        <v>-501586.60000000015</v>
      </c>
      <c r="K1873" s="390">
        <v>-501586.5999999998</v>
      </c>
    </row>
    <row r="1875" spans="3:11">
      <c r="C1875" s="77" t="s">
        <v>336</v>
      </c>
      <c r="F1875" s="207" t="s">
        <v>13</v>
      </c>
      <c r="G1875" s="213">
        <v>2680131.1199999996</v>
      </c>
      <c r="H1875" s="213">
        <v>2479785.8300000005</v>
      </c>
      <c r="I1875" s="213"/>
      <c r="J1875" s="213">
        <v>-200345.29000000007</v>
      </c>
      <c r="K1875" s="390">
        <v>-93672.334640000059</v>
      </c>
    </row>
    <row r="1876" spans="3:11">
      <c r="F1876" s="207" t="s">
        <v>12</v>
      </c>
      <c r="G1876" s="213">
        <v>2663950.2999999998</v>
      </c>
      <c r="H1876" s="213">
        <v>2468074.7800000003</v>
      </c>
      <c r="I1876" s="213"/>
      <c r="J1876" s="213">
        <v>-195875.52000000025</v>
      </c>
      <c r="K1876" s="390">
        <v>-93672.334640000045</v>
      </c>
    </row>
    <row r="1877" spans="3:11">
      <c r="F1877" s="207" t="s">
        <v>286</v>
      </c>
      <c r="G1877" s="213">
        <v>2663931.600000002</v>
      </c>
      <c r="H1877" s="213">
        <v>2468072.3800000004</v>
      </c>
      <c r="I1877" s="213"/>
      <c r="J1877" s="213">
        <v>-195858.42000000016</v>
      </c>
      <c r="K1877" s="390">
        <v>-93202.507639999982</v>
      </c>
    </row>
    <row r="1879" spans="3:11">
      <c r="C1879" s="77" t="s">
        <v>337</v>
      </c>
      <c r="F1879" s="207" t="s">
        <v>13</v>
      </c>
      <c r="G1879" s="210">
        <v>1219508.0000000002</v>
      </c>
      <c r="H1879" s="210">
        <v>912646.29999999981</v>
      </c>
      <c r="J1879" s="210">
        <v>-306861.7</v>
      </c>
      <c r="K1879" s="389">
        <v>-306861.69505000004</v>
      </c>
    </row>
    <row r="1880" spans="3:11">
      <c r="F1880" s="207" t="s">
        <v>12</v>
      </c>
      <c r="G1880" s="210">
        <v>1219508</v>
      </c>
      <c r="H1880" s="210">
        <v>912646.29999999981</v>
      </c>
      <c r="J1880" s="210">
        <v>-306861.70000000013</v>
      </c>
      <c r="K1880" s="389">
        <v>-306861.69505000004</v>
      </c>
    </row>
    <row r="1881" spans="3:11">
      <c r="F1881" s="207" t="s">
        <v>286</v>
      </c>
      <c r="G1881" s="210">
        <v>1219507.9999999998</v>
      </c>
      <c r="H1881" s="210">
        <v>912646.29999999993</v>
      </c>
      <c r="J1881" s="210">
        <v>-306861.70000000013</v>
      </c>
      <c r="K1881" s="389">
        <v>-306861.69505000004</v>
      </c>
    </row>
    <row r="1883" spans="3:11">
      <c r="C1883" s="77" t="s">
        <v>1625</v>
      </c>
      <c r="F1883" s="207" t="s">
        <v>13</v>
      </c>
      <c r="G1883" s="210">
        <v>1729241.8000000003</v>
      </c>
      <c r="H1883" s="210">
        <v>1397154.2</v>
      </c>
      <c r="J1883" s="210">
        <v>-332087.60000000015</v>
      </c>
      <c r="K1883" s="389">
        <v>-332087.59999999986</v>
      </c>
    </row>
    <row r="1884" spans="3:11">
      <c r="F1884" s="207" t="s">
        <v>12</v>
      </c>
      <c r="G1884" s="210">
        <v>1729241.7999999998</v>
      </c>
      <c r="H1884" s="210">
        <v>1397154.1999999995</v>
      </c>
      <c r="J1884" s="210">
        <v>-332087.59999999986</v>
      </c>
      <c r="K1884" s="389">
        <v>-332087.59999999986</v>
      </c>
    </row>
    <row r="1885" spans="3:11">
      <c r="F1885" s="207" t="s">
        <v>286</v>
      </c>
      <c r="G1885" s="210">
        <v>1729241.8</v>
      </c>
      <c r="H1885" s="210">
        <v>1397154.199999999</v>
      </c>
      <c r="J1885" s="210">
        <v>-332087.59999999992</v>
      </c>
      <c r="K1885" s="389">
        <v>-332087.5999999998</v>
      </c>
    </row>
    <row r="1887" spans="3:11">
      <c r="C1887" s="77" t="s">
        <v>342</v>
      </c>
      <c r="F1887" s="207" t="s">
        <v>13</v>
      </c>
      <c r="G1887" s="210">
        <v>1064565</v>
      </c>
      <c r="H1887" s="210">
        <v>806014.60000000009</v>
      </c>
      <c r="J1887" s="210">
        <v>-258550.39999999994</v>
      </c>
      <c r="K1887" s="210">
        <v>-258550.39999999999</v>
      </c>
    </row>
    <row r="1888" spans="3:11">
      <c r="F1888" s="207" t="s">
        <v>12</v>
      </c>
      <c r="G1888" s="210">
        <v>1064564.9999999998</v>
      </c>
      <c r="H1888" s="210">
        <v>806014.60000000021</v>
      </c>
      <c r="J1888" s="210">
        <v>-258550.39999999994</v>
      </c>
      <c r="K1888" s="210">
        <v>-258550.39999999999</v>
      </c>
    </row>
    <row r="1889" spans="6:11">
      <c r="F1889" s="207" t="s">
        <v>286</v>
      </c>
      <c r="G1889" s="213">
        <v>1093580.9999999998</v>
      </c>
      <c r="H1889" s="213">
        <v>823437</v>
      </c>
      <c r="I1889" s="213"/>
      <c r="J1889" s="213">
        <v>-270143.99999999994</v>
      </c>
      <c r="K1889" s="213">
        <v>-270144</v>
      </c>
    </row>
  </sheetData>
  <customSheetViews>
    <customSheetView guid="{247CC5B8-E2A7-4044-B291-886883560D0F}" state="hidden">
      <selection activeCell="D13" sqref="D13"/>
      <pageMargins left="0.7" right="0.7" top="0.75" bottom="0.75" header="0.3" footer="0.3"/>
      <pageSetup orientation="portrait" r:id="rId1"/>
    </customSheetView>
    <customSheetView guid="{3A1299A1-7133-41E3-9165-1E0801063AB1}">
      <selection activeCell="A1071" sqref="A1071:XFD1071"/>
      <pageMargins left="0.7" right="0.7" top="0.75" bottom="0.75" header="0.3" footer="0.3"/>
    </customSheetView>
    <customSheetView guid="{AC99C2CC-7182-479F-86DF-70C1CB3546A9}" showPageBreaks="1" filter="1" showAutoFilter="1" topLeftCell="F1">
      <selection activeCell="M1" sqref="A1:M1"/>
      <pageMargins left="0.7" right="0.7" top="0.75" bottom="0.75" header="0.3" footer="0.3"/>
      <pageSetup orientation="portrait" r:id="rId2"/>
      <autoFilter ref="A1:M1854" xr:uid="{6DF52F93-5E09-43D9-A90A-D8AABF84643E}">
        <filterColumn colId="1">
          <filters>
            <filter val="2076"/>
          </filters>
        </filterColumn>
      </autoFilter>
    </customSheetView>
    <customSheetView guid="{68DB2BFB-3A47-4753-951F-C0DF24E73448}" showPageBreaks="1" state="hidden">
      <selection activeCell="D13" sqref="D13"/>
      <pageMargins left="0.7" right="0.7" top="0.75" bottom="0.75" header="0.3" footer="0.3"/>
      <pageSetup orientation="portrait" r:id="rId3"/>
    </customSheetView>
    <customSheetView guid="{E039D831-3E09-4A14-A3FE-23DC0726C3D5}" showPageBreaks="1" state="hidden">
      <selection activeCell="D13" sqref="D13"/>
      <pageMargins left="0.7" right="0.7" top="0.75" bottom="0.75" header="0.3" footer="0.3"/>
      <pageSetup orientation="portrait" r:id="rId4"/>
    </customSheetView>
    <customSheetView guid="{8A4400C9-3C85-4269-A8FE-F5A425A442A7}" showPageBreaks="1" state="hidden">
      <selection activeCell="D13" sqref="D13"/>
      <pageMargins left="0.7" right="0.7" top="0.75" bottom="0.75" header="0.3" footer="0.3"/>
      <pageSetup orientation="portrait" r:id="rId5"/>
    </customSheetView>
    <customSheetView guid="{2418B868-424F-4D1D-909E-8AD06910B095}" showPageBreaks="1" state="hidden">
      <selection activeCell="D13" sqref="D13"/>
      <pageMargins left="0.7" right="0.7" top="0.75" bottom="0.75" header="0.3" footer="0.3"/>
      <pageSetup orientation="portrait" r:id="rId6"/>
    </customSheetView>
  </customSheetView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BO</vt:lpstr>
      <vt:lpstr>bendra</vt:lpstr>
      <vt:lpstr>Nenaudoti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Čibirienė</dc:creator>
  <cp:lastModifiedBy>Silvija Čibirienė</cp:lastModifiedBy>
  <cp:lastPrinted>2026-03-09T07:31:43Z</cp:lastPrinted>
  <dcterms:created xsi:type="dcterms:W3CDTF">2020-02-27T12:43:54Z</dcterms:created>
  <dcterms:modified xsi:type="dcterms:W3CDTF">2026-05-11T09:57:40Z</dcterms:modified>
</cp:coreProperties>
</file>