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rvk-my.sharepoint.com/personal/regina_kiseliene_lrv_lt/Documents/Darbalaukis/"/>
    </mc:Choice>
  </mc:AlternateContent>
  <xr:revisionPtr revIDLastSave="0" documentId="8_{B1283AD9-5EF8-4FD9-A667-DD8E48BB092A}" xr6:coauthVersionLast="47" xr6:coauthVersionMax="47" xr10:uidLastSave="{00000000-0000-0000-0000-000000000000}"/>
  <bookViews>
    <workbookView xWindow="-110" yWindow="-110" windowWidth="25820" windowHeight="13900" xr2:uid="{6768D396-D48A-9643-A1EC-91BD952F18A9}"/>
  </bookViews>
  <sheets>
    <sheet name="2026-2028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1" l="1"/>
  <c r="L14" i="1"/>
  <c r="G14" i="1"/>
  <c r="F14" i="1"/>
  <c r="B14" i="1"/>
  <c r="N13" i="1"/>
  <c r="H13" i="1"/>
  <c r="H12" i="1"/>
  <c r="M11" i="1"/>
  <c r="M12" i="1" s="1"/>
  <c r="J11" i="1"/>
  <c r="J12" i="1" s="1"/>
  <c r="I11" i="1"/>
  <c r="K11" i="1" s="1"/>
  <c r="H11" i="1"/>
  <c r="O11" i="1" s="1"/>
  <c r="B11" i="1"/>
  <c r="K10" i="1"/>
  <c r="H10" i="1"/>
  <c r="O10" i="1" s="1"/>
  <c r="E10" i="1"/>
  <c r="K9" i="1"/>
  <c r="H9" i="1"/>
  <c r="O9" i="1" s="1"/>
  <c r="E9" i="1"/>
  <c r="K8" i="1"/>
  <c r="H8" i="1"/>
  <c r="O8" i="1" s="1"/>
  <c r="E8" i="1"/>
  <c r="O7" i="1"/>
  <c r="Q7" i="1" s="1"/>
  <c r="K7" i="1"/>
  <c r="H7" i="1"/>
  <c r="E7" i="1"/>
  <c r="K6" i="1"/>
  <c r="H6" i="1"/>
  <c r="O6" i="1" s="1"/>
  <c r="E6" i="1"/>
  <c r="K5" i="1"/>
  <c r="H5" i="1"/>
  <c r="O5" i="1" s="1"/>
  <c r="E5" i="1"/>
  <c r="P6" i="1" l="1"/>
  <c r="Q6" i="1"/>
  <c r="J13" i="1"/>
  <c r="J14" i="1" s="1"/>
  <c r="P10" i="1"/>
  <c r="Q10" i="1"/>
  <c r="R5" i="1"/>
  <c r="P11" i="1"/>
  <c r="M13" i="1"/>
  <c r="M14" i="1"/>
  <c r="Q9" i="1"/>
  <c r="P9" i="1"/>
  <c r="Q5" i="1"/>
  <c r="P5" i="1"/>
  <c r="Q8" i="1"/>
  <c r="P8" i="1"/>
  <c r="H14" i="1"/>
  <c r="P7" i="1"/>
  <c r="I12" i="1"/>
  <c r="R6" i="1" l="1"/>
  <c r="S6" i="1"/>
  <c r="I13" i="1"/>
  <c r="K13" i="1" s="1"/>
  <c r="O13" i="1" s="1"/>
  <c r="K12" i="1"/>
  <c r="I14" i="1"/>
  <c r="P13" i="1" l="1"/>
  <c r="O12" i="1"/>
  <c r="K14" i="1"/>
  <c r="R7" i="1"/>
  <c r="S7" i="1"/>
  <c r="R8" i="1" l="1"/>
  <c r="S8" i="1"/>
  <c r="P12" i="1"/>
  <c r="O14" i="1"/>
  <c r="P14" i="1" l="1"/>
  <c r="S9" i="1"/>
  <c r="R9" i="1"/>
  <c r="S10" i="1" l="1"/>
  <c r="R10" i="1"/>
  <c r="R11" i="1" l="1"/>
  <c r="D11" i="1"/>
  <c r="E11" i="1" l="1"/>
  <c r="Q11" i="1" s="1"/>
  <c r="D12" i="1"/>
  <c r="E12" i="1" s="1"/>
  <c r="Q12" i="1" s="1"/>
  <c r="R12" i="1"/>
  <c r="R13" i="1" l="1"/>
  <c r="D13" i="1"/>
  <c r="E13" i="1" s="1"/>
  <c r="Q13" i="1" s="1"/>
  <c r="D14" i="1"/>
  <c r="E14" i="1" s="1"/>
  <c r="Q14" i="1" s="1"/>
</calcChain>
</file>

<file path=xl/sharedStrings.xml><?xml version="1.0" encoding="utf-8"?>
<sst xmlns="http://schemas.openxmlformats.org/spreadsheetml/2006/main" count="28" uniqueCount="26">
  <si>
    <t>ASPĮ įmokos ir išmokos</t>
  </si>
  <si>
    <t>Metai</t>
  </si>
  <si>
    <t>ASPĮ įmokos</t>
  </si>
  <si>
    <t>ASPĮ skaičius</t>
  </si>
  <si>
    <t>Palūkanos už lėšų likutį</t>
  </si>
  <si>
    <t>Iš viso sąskaitos  pajamos</t>
  </si>
  <si>
    <t>Išmokėta pacientams</t>
  </si>
  <si>
    <t>Atlygis Komisijos nariams ir ekspertams</t>
  </si>
  <si>
    <t>VLK sąskaitos administravimo išlaidos</t>
  </si>
  <si>
    <t>Iš viso sąskaitos išlaidos</t>
  </si>
  <si>
    <t>Nuo ASPĮ įmokų išmokėtų išlaidų dalis %</t>
  </si>
  <si>
    <t>Nuo visų pajamų išmokėtų išlaidų dalis %</t>
  </si>
  <si>
    <t>Komisija</t>
  </si>
  <si>
    <t>Teismai</t>
  </si>
  <si>
    <t>Iš viso</t>
  </si>
  <si>
    <t>Komisijos nariams</t>
  </si>
  <si>
    <t>Ekspertams</t>
  </si>
  <si>
    <t>Papildomos</t>
  </si>
  <si>
    <t>Pervesta PSDF</t>
  </si>
  <si>
    <t>Palūkanų grąža</t>
  </si>
  <si>
    <r>
      <t>2023</t>
    </r>
    <r>
      <rPr>
        <sz val="10"/>
        <color theme="1"/>
        <rFont val="Times New Roman"/>
        <family val="1"/>
        <charset val="186"/>
      </rPr>
      <t xml:space="preserve"> (nauja įstatymo redakcija)</t>
    </r>
  </si>
  <si>
    <t>2026 prognozė</t>
  </si>
  <si>
    <t>2027 prognozė</t>
  </si>
  <si>
    <t>2028 prognozė</t>
  </si>
  <si>
    <t>Papildomos išlaidos dėl įsatymo pakeitimo</t>
  </si>
  <si>
    <t>Sąskaitos likutis metų pab.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</si>
</sst>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%"/>
    <numFmt numFmtId="166" formatCode="_-* #,##0.00\ _€_-;\-* #,##0.00\ _€_-;_-* &quot;-&quot;??\ _€_-;_-@_-"/>
  </numFmts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wrapText="1"/>
    </xf>
    <xf numFmtId="43" fontId="3" fillId="0" borderId="1" xfId="1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43" fontId="5" fillId="0" borderId="2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3" fontId="2" fillId="2" borderId="2" xfId="0" applyNumberFormat="1" applyFont="1" applyFill="1" applyBorder="1" applyAlignment="1">
      <alignment horizontal="center" vertical="center" wrapText="1"/>
    </xf>
    <xf numFmtId="43" fontId="2" fillId="2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/>
    </xf>
    <xf numFmtId="43" fontId="2" fillId="0" borderId="2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3" fontId="5" fillId="0" borderId="2" xfId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3" fontId="2" fillId="0" borderId="0" xfId="0" applyNumberFormat="1" applyFont="1"/>
    <xf numFmtId="0" fontId="2" fillId="4" borderId="1" xfId="0" applyFont="1" applyFill="1" applyBorder="1" applyAlignment="1">
      <alignment horizontal="center" vertical="center"/>
    </xf>
    <xf numFmtId="43" fontId="5" fillId="4" borderId="2" xfId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43" fontId="2" fillId="4" borderId="2" xfId="1" applyFont="1" applyFill="1" applyBorder="1" applyAlignment="1">
      <alignment horizontal="center" vertical="center" wrapText="1"/>
    </xf>
    <xf numFmtId="43" fontId="5" fillId="4" borderId="2" xfId="1" applyFont="1" applyFill="1" applyBorder="1" applyAlignment="1">
      <alignment horizontal="center" vertical="center" wrapText="1"/>
    </xf>
    <xf numFmtId="43" fontId="2" fillId="4" borderId="2" xfId="0" applyNumberFormat="1" applyFont="1" applyFill="1" applyBorder="1" applyAlignment="1">
      <alignment horizontal="center"/>
    </xf>
    <xf numFmtId="164" fontId="2" fillId="4" borderId="2" xfId="0" applyNumberFormat="1" applyFont="1" applyFill="1" applyBorder="1" applyAlignment="1">
      <alignment horizontal="center"/>
    </xf>
    <xf numFmtId="0" fontId="3" fillId="0" borderId="1" xfId="0" applyFont="1" applyBorder="1"/>
    <xf numFmtId="43" fontId="3" fillId="0" borderId="1" xfId="0" applyNumberFormat="1" applyFont="1" applyBorder="1"/>
    <xf numFmtId="43" fontId="3" fillId="2" borderId="1" xfId="0" applyNumberFormat="1" applyFont="1" applyFill="1" applyBorder="1" applyAlignment="1">
      <alignment horizontal="center" vertical="center" wrapText="1"/>
    </xf>
    <xf numFmtId="43" fontId="3" fillId="2" borderId="1" xfId="0" applyNumberFormat="1" applyFont="1" applyFill="1" applyBorder="1"/>
    <xf numFmtId="164" fontId="2" fillId="3" borderId="1" xfId="0" applyNumberFormat="1" applyFont="1" applyFill="1" applyBorder="1" applyAlignment="1">
      <alignment horizontal="center"/>
    </xf>
    <xf numFmtId="166" fontId="2" fillId="0" borderId="0" xfId="0" applyNumberFormat="1" applyFont="1"/>
    <xf numFmtId="43" fontId="2" fillId="0" borderId="1" xfId="0" applyNumberFormat="1" applyFont="1" applyBorder="1" applyAlignment="1">
      <alignment horizontal="center" vertical="center"/>
    </xf>
    <xf numFmtId="165" fontId="2" fillId="0" borderId="1" xfId="2" applyNumberFormat="1" applyFont="1" applyBorder="1" applyAlignment="1">
      <alignment horizontal="center" vertical="center"/>
    </xf>
    <xf numFmtId="165" fontId="2" fillId="4" borderId="1" xfId="2" applyNumberFormat="1" applyFont="1" applyFill="1" applyBorder="1" applyAlignment="1">
      <alignment horizontal="center" vertical="center"/>
    </xf>
    <xf numFmtId="0" fontId="2" fillId="0" borderId="1" xfId="0" applyFont="1" applyBorder="1"/>
    <xf numFmtId="43" fontId="2" fillId="4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3">
    <cellStyle name="Įprastas" xfId="0" builtinId="0"/>
    <cellStyle name="Kablelis" xfId="1" builtinId="3"/>
    <cellStyle name="Procentai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valdas\Documents\VLK\Z&#780;alos%20be%20kalte&#775;s%20modelis\Z&#780;alos%20be%20kalte&#775;s%20analize&#775;%202025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BN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105D9-20AC-B443-AC87-75678053B5D2}">
  <dimension ref="A1:T15"/>
  <sheetViews>
    <sheetView tabSelected="1" topLeftCell="D1" zoomScaleNormal="100" workbookViewId="0">
      <selection activeCell="R14" sqref="R14"/>
    </sheetView>
  </sheetViews>
  <sheetFormatPr defaultColWidth="8.90625" defaultRowHeight="15.5" x14ac:dyDescent="0.35"/>
  <cols>
    <col min="1" max="1" width="13" style="1" customWidth="1"/>
    <col min="2" max="2" width="17.90625" style="1" customWidth="1"/>
    <col min="3" max="3" width="12.453125" style="1" customWidth="1"/>
    <col min="4" max="4" width="14.6328125" style="1" customWidth="1"/>
    <col min="5" max="5" width="17.36328125" style="1" customWidth="1"/>
    <col min="6" max="6" width="17.6328125" style="1" customWidth="1"/>
    <col min="7" max="7" width="14.453125" style="1" customWidth="1"/>
    <col min="8" max="8" width="17.36328125" style="1" customWidth="1"/>
    <col min="9" max="14" width="14.6328125" style="1" customWidth="1"/>
    <col min="15" max="15" width="16.90625" style="1" customWidth="1"/>
    <col min="16" max="16" width="16.6328125" style="1" customWidth="1"/>
    <col min="17" max="17" width="17.6328125" style="1" customWidth="1"/>
    <col min="18" max="18" width="19.453125" style="1" customWidth="1"/>
    <col min="19" max="19" width="8.90625" style="1"/>
    <col min="20" max="20" width="11.453125" style="1" bestFit="1" customWidth="1"/>
    <col min="21" max="16384" width="8.90625" style="1"/>
  </cols>
  <sheetData>
    <row r="1" spans="1:20" x14ac:dyDescent="0.35">
      <c r="B1" s="2" t="s">
        <v>0</v>
      </c>
      <c r="C1" s="2"/>
    </row>
    <row r="3" spans="1:20" ht="31.4" customHeight="1" x14ac:dyDescent="0.35">
      <c r="A3" s="38" t="s">
        <v>1</v>
      </c>
      <c r="B3" s="38" t="s">
        <v>2</v>
      </c>
      <c r="C3" s="39" t="s">
        <v>3</v>
      </c>
      <c r="D3" s="40" t="s">
        <v>4</v>
      </c>
      <c r="E3" s="41" t="s">
        <v>5</v>
      </c>
      <c r="F3" s="37" t="s">
        <v>6</v>
      </c>
      <c r="G3" s="37"/>
      <c r="H3" s="37"/>
      <c r="I3" s="37" t="s">
        <v>7</v>
      </c>
      <c r="J3" s="37"/>
      <c r="K3" s="37"/>
      <c r="L3" s="40" t="s">
        <v>8</v>
      </c>
      <c r="M3" s="40"/>
      <c r="N3" s="46" t="s">
        <v>24</v>
      </c>
      <c r="O3" s="43" t="s">
        <v>9</v>
      </c>
      <c r="P3" s="45" t="s">
        <v>10</v>
      </c>
      <c r="Q3" s="45" t="s">
        <v>11</v>
      </c>
      <c r="R3" s="36" t="s">
        <v>25</v>
      </c>
      <c r="S3" s="36" t="s">
        <v>19</v>
      </c>
    </row>
    <row r="4" spans="1:20" ht="31.4" customHeight="1" x14ac:dyDescent="0.35">
      <c r="A4" s="38"/>
      <c r="B4" s="38"/>
      <c r="C4" s="39"/>
      <c r="D4" s="40"/>
      <c r="E4" s="42"/>
      <c r="F4" s="4" t="s">
        <v>12</v>
      </c>
      <c r="G4" s="3" t="s">
        <v>13</v>
      </c>
      <c r="H4" s="3" t="s">
        <v>14</v>
      </c>
      <c r="I4" s="5" t="s">
        <v>15</v>
      </c>
      <c r="J4" s="5" t="s">
        <v>16</v>
      </c>
      <c r="K4" s="3" t="s">
        <v>14</v>
      </c>
      <c r="L4" s="5" t="s">
        <v>17</v>
      </c>
      <c r="M4" s="5" t="s">
        <v>18</v>
      </c>
      <c r="N4" s="47"/>
      <c r="O4" s="44"/>
      <c r="P4" s="45"/>
      <c r="Q4" s="45"/>
      <c r="R4" s="36"/>
      <c r="S4" s="36"/>
    </row>
    <row r="5" spans="1:20" x14ac:dyDescent="0.35">
      <c r="A5" s="6">
        <v>2020</v>
      </c>
      <c r="B5" s="7">
        <v>3880143.71</v>
      </c>
      <c r="C5" s="8">
        <v>3497</v>
      </c>
      <c r="D5" s="9">
        <v>0</v>
      </c>
      <c r="E5" s="10">
        <f>SUM(B5,D5)</f>
        <v>3880143.71</v>
      </c>
      <c r="F5" s="7">
        <v>6440.09</v>
      </c>
      <c r="G5" s="7">
        <v>0</v>
      </c>
      <c r="H5" s="7">
        <f>SUM(F5:G5)</f>
        <v>6440.09</v>
      </c>
      <c r="I5" s="7">
        <v>47001.54</v>
      </c>
      <c r="J5" s="7">
        <v>1598.08</v>
      </c>
      <c r="K5" s="7">
        <f t="shared" ref="K5:K13" si="0">SUM(I5:J5)</f>
        <v>48599.62</v>
      </c>
      <c r="L5" s="7"/>
      <c r="M5" s="7">
        <v>38000</v>
      </c>
      <c r="N5" s="7"/>
      <c r="O5" s="11">
        <f t="shared" ref="O5:O9" si="1">SUM(H5,K5,L5,M5)</f>
        <v>93039.71</v>
      </c>
      <c r="P5" s="12">
        <f t="shared" ref="P5:P14" si="2">SUM(O5*100)/B5</f>
        <v>2.3978418572543028</v>
      </c>
      <c r="Q5" s="12">
        <f t="shared" ref="Q5:Q14" si="3">SUM(O5*100)/E5</f>
        <v>2.3978418572543028</v>
      </c>
      <c r="R5" s="31">
        <f>E5-O5</f>
        <v>3787104</v>
      </c>
      <c r="S5" s="31"/>
    </row>
    <row r="6" spans="1:20" x14ac:dyDescent="0.35">
      <c r="A6" s="6">
        <v>2021</v>
      </c>
      <c r="B6" s="7">
        <v>4233337.91</v>
      </c>
      <c r="C6" s="8">
        <v>3554</v>
      </c>
      <c r="D6" s="9">
        <v>0</v>
      </c>
      <c r="E6" s="10">
        <f t="shared" ref="E6:E14" si="4">SUM(B6,D6)</f>
        <v>4233337.91</v>
      </c>
      <c r="F6" s="7">
        <v>247422.21</v>
      </c>
      <c r="G6" s="7">
        <v>0</v>
      </c>
      <c r="H6" s="7">
        <f>SUM(F6:G6)</f>
        <v>247422.21</v>
      </c>
      <c r="I6" s="7">
        <v>50373.919999999998</v>
      </c>
      <c r="J6" s="7">
        <v>7629.47</v>
      </c>
      <c r="K6" s="7">
        <f t="shared" si="0"/>
        <v>58003.39</v>
      </c>
      <c r="L6" s="7"/>
      <c r="M6" s="7">
        <v>42200</v>
      </c>
      <c r="N6" s="7"/>
      <c r="O6" s="11">
        <f t="shared" si="1"/>
        <v>347625.6</v>
      </c>
      <c r="P6" s="12">
        <f t="shared" si="2"/>
        <v>8.2116194688554867</v>
      </c>
      <c r="Q6" s="12">
        <f t="shared" si="3"/>
        <v>8.2116194688554867</v>
      </c>
      <c r="R6" s="31">
        <f>R5+E6-O6</f>
        <v>7672816.3100000005</v>
      </c>
      <c r="S6" s="32">
        <f>D6/(R5+(B6-O6)/2)</f>
        <v>0</v>
      </c>
    </row>
    <row r="7" spans="1:20" x14ac:dyDescent="0.35">
      <c r="A7" s="6">
        <v>2022</v>
      </c>
      <c r="B7" s="7">
        <v>4948001.4000000004</v>
      </c>
      <c r="C7" s="8">
        <v>3691</v>
      </c>
      <c r="D7" s="13">
        <v>36272.85</v>
      </c>
      <c r="E7" s="10">
        <f t="shared" si="4"/>
        <v>4984274.25</v>
      </c>
      <c r="F7" s="7">
        <v>475265.24</v>
      </c>
      <c r="G7" s="7">
        <v>52410.55</v>
      </c>
      <c r="H7" s="7">
        <f t="shared" ref="H7" si="5">SUM(F7:G7)</f>
        <v>527675.79</v>
      </c>
      <c r="I7" s="7">
        <v>52875.09</v>
      </c>
      <c r="J7" s="7">
        <v>37724.080000000002</v>
      </c>
      <c r="K7" s="7">
        <f t="shared" si="0"/>
        <v>90599.17</v>
      </c>
      <c r="L7" s="7"/>
      <c r="M7" s="7">
        <v>49700</v>
      </c>
      <c r="N7" s="7"/>
      <c r="O7" s="11">
        <f t="shared" si="1"/>
        <v>667974.96000000008</v>
      </c>
      <c r="P7" s="12">
        <f t="shared" si="2"/>
        <v>13.499894320967654</v>
      </c>
      <c r="Q7" s="12">
        <f t="shared" si="3"/>
        <v>13.401649397602872</v>
      </c>
      <c r="R7" s="31">
        <f>R6+E7-O7</f>
        <v>11989115.6</v>
      </c>
      <c r="S7" s="32">
        <f>D7/(R6+(B7-O7)/2)</f>
        <v>3.6964720409241631E-3</v>
      </c>
    </row>
    <row r="8" spans="1:20" ht="41.5" x14ac:dyDescent="0.35">
      <c r="A8" s="6" t="s">
        <v>20</v>
      </c>
      <c r="B8" s="7">
        <v>6208151.6399999997</v>
      </c>
      <c r="C8" s="8">
        <v>3787</v>
      </c>
      <c r="D8" s="13">
        <v>292747.89</v>
      </c>
      <c r="E8" s="10">
        <f t="shared" si="4"/>
        <v>6500899.5299999993</v>
      </c>
      <c r="F8" s="7">
        <v>853531.55</v>
      </c>
      <c r="G8" s="7">
        <v>302878.46999999997</v>
      </c>
      <c r="H8" s="7">
        <f>SUM(F8:G8)</f>
        <v>1156410.02</v>
      </c>
      <c r="I8" s="7">
        <v>65726.36</v>
      </c>
      <c r="J8" s="7">
        <v>47210.07</v>
      </c>
      <c r="K8" s="7">
        <f t="shared" si="0"/>
        <v>112936.43</v>
      </c>
      <c r="L8" s="7"/>
      <c r="M8" s="7">
        <v>151878.54</v>
      </c>
      <c r="N8" s="7"/>
      <c r="O8" s="11">
        <f t="shared" si="1"/>
        <v>1421224.99</v>
      </c>
      <c r="P8" s="12">
        <f t="shared" si="2"/>
        <v>22.892884588109062</v>
      </c>
      <c r="Q8" s="12">
        <f t="shared" si="3"/>
        <v>21.861974384335703</v>
      </c>
      <c r="R8" s="31">
        <f>R7+E8-O8</f>
        <v>17068790.140000001</v>
      </c>
      <c r="S8" s="32">
        <f>D8/(R7+(B8-O8)/2)</f>
        <v>2.0354339199289327E-2</v>
      </c>
    </row>
    <row r="9" spans="1:20" x14ac:dyDescent="0.35">
      <c r="A9" s="14">
        <v>2024</v>
      </c>
      <c r="B9" s="15">
        <v>6992818.1799999997</v>
      </c>
      <c r="C9" s="16">
        <v>3856</v>
      </c>
      <c r="D9" s="13">
        <v>396699.25</v>
      </c>
      <c r="E9" s="10">
        <f t="shared" si="4"/>
        <v>7389517.4299999997</v>
      </c>
      <c r="F9" s="15">
        <v>1530282.83</v>
      </c>
      <c r="G9" s="15">
        <v>808182.06</v>
      </c>
      <c r="H9" s="7">
        <f t="shared" ref="H9:H10" si="6">SUM(F9:G9)</f>
        <v>2338464.89</v>
      </c>
      <c r="I9" s="7">
        <v>173557.94</v>
      </c>
      <c r="J9" s="7">
        <v>64725.7</v>
      </c>
      <c r="K9" s="7">
        <f t="shared" si="0"/>
        <v>238283.64</v>
      </c>
      <c r="L9" s="7"/>
      <c r="M9" s="7">
        <v>106821.62</v>
      </c>
      <c r="N9" s="7"/>
      <c r="O9" s="11">
        <f t="shared" si="1"/>
        <v>2683570.1500000004</v>
      </c>
      <c r="P9" s="12">
        <f t="shared" si="2"/>
        <v>38.376089309389144</v>
      </c>
      <c r="Q9" s="12">
        <f t="shared" si="3"/>
        <v>36.315905272856234</v>
      </c>
      <c r="R9" s="31">
        <f>R8+E9-O9</f>
        <v>21774737.420000002</v>
      </c>
      <c r="S9" s="32">
        <f>D9/(R8+(B9-O9)/2)</f>
        <v>2.0636253622867438E-2</v>
      </c>
      <c r="T9" s="17"/>
    </row>
    <row r="10" spans="1:20" x14ac:dyDescent="0.35">
      <c r="A10" s="14">
        <v>2025</v>
      </c>
      <c r="B10" s="15">
        <v>8059000</v>
      </c>
      <c r="C10" s="16">
        <v>3886</v>
      </c>
      <c r="D10" s="13">
        <v>362376.79</v>
      </c>
      <c r="E10" s="10">
        <f t="shared" si="4"/>
        <v>8421376.7899999991</v>
      </c>
      <c r="F10" s="15">
        <v>952694.61</v>
      </c>
      <c r="G10" s="15">
        <v>412938.84</v>
      </c>
      <c r="H10" s="7">
        <f t="shared" si="6"/>
        <v>1365633.45</v>
      </c>
      <c r="I10" s="7">
        <v>174951.36</v>
      </c>
      <c r="J10" s="7">
        <v>81242.880000000005</v>
      </c>
      <c r="K10" s="7">
        <f t="shared" si="0"/>
        <v>256194.24</v>
      </c>
      <c r="L10" s="7"/>
      <c r="M10" s="7">
        <v>213352.44</v>
      </c>
      <c r="N10" s="7"/>
      <c r="O10" s="11">
        <f>SUM(H10,K10,L10,M10)</f>
        <v>1835180.13</v>
      </c>
      <c r="P10" s="12">
        <f t="shared" si="2"/>
        <v>22.771809529718329</v>
      </c>
      <c r="Q10" s="12">
        <f t="shared" si="3"/>
        <v>21.791925189467744</v>
      </c>
      <c r="R10" s="31">
        <f>R9+B10-O10</f>
        <v>27998557.290000003</v>
      </c>
      <c r="S10" s="32">
        <f>D10/(R9+(B10-O10)/2)</f>
        <v>1.4561093136846113E-2</v>
      </c>
    </row>
    <row r="11" spans="1:20" x14ac:dyDescent="0.35">
      <c r="A11" s="18" t="s">
        <v>21</v>
      </c>
      <c r="B11" s="19">
        <f>B10*1.1</f>
        <v>8864900</v>
      </c>
      <c r="C11" s="20">
        <v>3886</v>
      </c>
      <c r="D11" s="21">
        <f>(R10+(B11-O11)/2)*S10</f>
        <v>433615.18945235125</v>
      </c>
      <c r="E11" s="10">
        <f t="shared" si="4"/>
        <v>9298515.189452352</v>
      </c>
      <c r="F11" s="19"/>
      <c r="G11" s="19"/>
      <c r="H11" s="22">
        <f>[1]IBNR!L35+[1]IBNR!M35+[1]IBNR!N34+[1]IBNR!O33+[1]IBNR!P32+[1]IBNR!Q31</f>
        <v>4687458.712712598</v>
      </c>
      <c r="I11" s="22">
        <f>I10*1.1</f>
        <v>192446.49600000001</v>
      </c>
      <c r="J11" s="22">
        <f>J10*1.1</f>
        <v>89367.168000000005</v>
      </c>
      <c r="K11" s="22">
        <f t="shared" si="0"/>
        <v>281813.66399999999</v>
      </c>
      <c r="L11" s="22">
        <v>100000</v>
      </c>
      <c r="M11" s="22">
        <f>M10*1.1</f>
        <v>234687.68400000001</v>
      </c>
      <c r="N11" s="22"/>
      <c r="O11" s="23">
        <f>SUM(H11,K11,L11,M11,N11)</f>
        <v>5303960.0607125983</v>
      </c>
      <c r="P11" s="24">
        <f t="shared" si="2"/>
        <v>59.831019647289857</v>
      </c>
      <c r="Q11" s="24">
        <f t="shared" si="3"/>
        <v>57.040935597213149</v>
      </c>
      <c r="R11" s="35">
        <f>R10+B11-O11</f>
        <v>31559497.229287408</v>
      </c>
      <c r="S11" s="33">
        <v>1.4999999999999999E-2</v>
      </c>
    </row>
    <row r="12" spans="1:20" x14ac:dyDescent="0.35">
      <c r="A12" s="18" t="s">
        <v>22</v>
      </c>
      <c r="B12" s="19">
        <v>7746000</v>
      </c>
      <c r="C12" s="20">
        <v>3886</v>
      </c>
      <c r="D12" s="21">
        <f>(R11+(B12-O12)/2)*S11</f>
        <v>469870.03087384335</v>
      </c>
      <c r="E12" s="10">
        <f t="shared" si="4"/>
        <v>8215870.0308738435</v>
      </c>
      <c r="F12" s="19"/>
      <c r="G12" s="19"/>
      <c r="H12" s="22">
        <f>[1]IBNR!L36+[1]IBNR!M36+[1]IBNR!N35+[1]IBNR!O34+[1]IBNR!P33+[1]IBNR!Q32</f>
        <v>5872969.5259290356</v>
      </c>
      <c r="I12" s="22">
        <f t="shared" ref="I12:J13" si="7">I11*1.1</f>
        <v>211691.14560000002</v>
      </c>
      <c r="J12" s="22">
        <f t="shared" si="7"/>
        <v>98303.884800000014</v>
      </c>
      <c r="K12" s="22">
        <f t="shared" si="0"/>
        <v>309995.03040000005</v>
      </c>
      <c r="L12" s="22">
        <v>1200000</v>
      </c>
      <c r="M12" s="22">
        <f t="shared" ref="M12:N13" si="8">M11*1.1</f>
        <v>258156.45240000004</v>
      </c>
      <c r="N12" s="22">
        <v>574536</v>
      </c>
      <c r="O12" s="23">
        <f t="shared" ref="O12:O13" si="9">SUM(H12,K12,L12,M12,N12)</f>
        <v>8215657.008729036</v>
      </c>
      <c r="P12" s="24">
        <f t="shared" si="2"/>
        <v>106.06321983900123</v>
      </c>
      <c r="Q12" s="24">
        <f t="shared" si="3"/>
        <v>99.997407187017231</v>
      </c>
      <c r="R12" s="35">
        <f>R11+B12-O12</f>
        <v>31089840.220558371</v>
      </c>
      <c r="S12" s="33">
        <v>1.4999999999999999E-2</v>
      </c>
    </row>
    <row r="13" spans="1:20" x14ac:dyDescent="0.35">
      <c r="A13" s="18" t="s">
        <v>23</v>
      </c>
      <c r="B13" s="19">
        <v>7313000</v>
      </c>
      <c r="C13" s="20">
        <v>3886</v>
      </c>
      <c r="D13" s="21">
        <f>(R12+(B13-O13)/2)*S12</f>
        <v>462875.3130898698</v>
      </c>
      <c r="E13" s="10">
        <f t="shared" si="4"/>
        <v>7775875.3130898699</v>
      </c>
      <c r="F13" s="19"/>
      <c r="G13" s="19"/>
      <c r="H13" s="22">
        <f>[1]IBNR!L37+[1]IBNR!M37+[1]IBNR!N36+[1]IBNR!O35+[1]IBNR!P34+[1]IBNR!Q33</f>
        <v>6319015.7980541028</v>
      </c>
      <c r="I13" s="22">
        <f t="shared" si="7"/>
        <v>232860.26016000003</v>
      </c>
      <c r="J13" s="22">
        <f t="shared" si="7"/>
        <v>108134.27328000002</v>
      </c>
      <c r="K13" s="22">
        <f t="shared" si="0"/>
        <v>340994.53344000003</v>
      </c>
      <c r="L13" s="22">
        <v>200000</v>
      </c>
      <c r="M13" s="22">
        <f t="shared" si="8"/>
        <v>283972.09764000005</v>
      </c>
      <c r="N13" s="22">
        <f t="shared" si="8"/>
        <v>631989.60000000009</v>
      </c>
      <c r="O13" s="23">
        <f t="shared" si="9"/>
        <v>7775972.029134104</v>
      </c>
      <c r="P13" s="24">
        <f t="shared" si="2"/>
        <v>106.33080854825795</v>
      </c>
      <c r="Q13" s="24">
        <f t="shared" si="3"/>
        <v>100.0012437962331</v>
      </c>
      <c r="R13" s="35">
        <f>R12+B13-O13</f>
        <v>30626868.191424273</v>
      </c>
      <c r="S13" s="33">
        <v>1.4999999999999999E-2</v>
      </c>
    </row>
    <row r="14" spans="1:20" x14ac:dyDescent="0.35">
      <c r="A14" s="25" t="s">
        <v>14</v>
      </c>
      <c r="B14" s="26">
        <f>SUM(B5:B13)</f>
        <v>58245352.840000004</v>
      </c>
      <c r="C14" s="25"/>
      <c r="D14" s="26">
        <f>SUM(D5:D13)</f>
        <v>2454457.3134160647</v>
      </c>
      <c r="E14" s="27">
        <f t="shared" si="4"/>
        <v>60699810.153416067</v>
      </c>
      <c r="F14" s="26">
        <f t="shared" ref="F14:O14" si="10">SUM(F5:F13)</f>
        <v>4065636.53</v>
      </c>
      <c r="G14" s="26">
        <f t="shared" si="10"/>
        <v>1576409.9200000002</v>
      </c>
      <c r="H14" s="26">
        <f t="shared" si="10"/>
        <v>22521490.486695737</v>
      </c>
      <c r="I14" s="26">
        <f t="shared" si="10"/>
        <v>1201484.11176</v>
      </c>
      <c r="J14" s="26">
        <f t="shared" si="10"/>
        <v>535935.60608000006</v>
      </c>
      <c r="K14" s="26">
        <f t="shared" si="10"/>
        <v>1737419.7178400001</v>
      </c>
      <c r="L14" s="26">
        <f t="shared" si="10"/>
        <v>1500000</v>
      </c>
      <c r="M14" s="26">
        <f t="shared" si="10"/>
        <v>1378768.8340400001</v>
      </c>
      <c r="N14" s="26">
        <f t="shared" si="10"/>
        <v>1206525.6000000001</v>
      </c>
      <c r="O14" s="28">
        <f t="shared" si="10"/>
        <v>28344204.63857574</v>
      </c>
      <c r="P14" s="29">
        <f t="shared" si="2"/>
        <v>48.66346112871404</v>
      </c>
      <c r="Q14" s="29">
        <f t="shared" si="3"/>
        <v>46.69570558282971</v>
      </c>
      <c r="R14" s="34"/>
      <c r="S14" s="34"/>
    </row>
    <row r="15" spans="1:20" x14ac:dyDescent="0.35">
      <c r="D15" s="17"/>
      <c r="E15" s="17"/>
      <c r="H15" s="17"/>
      <c r="L15" s="17"/>
      <c r="M15" s="17"/>
      <c r="N15" s="17"/>
      <c r="O15" s="30"/>
    </row>
  </sheetData>
  <mergeCells count="14">
    <mergeCell ref="R3:R4"/>
    <mergeCell ref="S3:S4"/>
    <mergeCell ref="F3:H3"/>
    <mergeCell ref="A3:A4"/>
    <mergeCell ref="B3:B4"/>
    <mergeCell ref="C3:C4"/>
    <mergeCell ref="D3:D4"/>
    <mergeCell ref="E3:E4"/>
    <mergeCell ref="I3:K3"/>
    <mergeCell ref="L3:M3"/>
    <mergeCell ref="O3:O4"/>
    <mergeCell ref="P3:P4"/>
    <mergeCell ref="Q3:Q4"/>
    <mergeCell ref="N3:N4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2026-2028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Evaldas Valeiša</dc:creator>
  <cp:lastModifiedBy>Regina Kiselienė</cp:lastModifiedBy>
  <dcterms:created xsi:type="dcterms:W3CDTF">2026-03-30T07:52:56Z</dcterms:created>
  <dcterms:modified xsi:type="dcterms:W3CDTF">2026-09-23T07:34:02Z</dcterms:modified>
</cp:coreProperties>
</file>